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9" i="22" l="1"/>
  <c r="B65" i="22"/>
  <c r="B126" i="25" l="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C67" i="25"/>
  <c r="C76" i="25" s="1"/>
  <c r="B29" i="25"/>
  <c r="B55" i="25"/>
  <c r="B80" i="25"/>
  <c r="B66" i="25"/>
  <c r="B68" i="25" s="1"/>
  <c r="N136" i="25"/>
  <c r="K48" i="25"/>
  <c r="I118" i="25"/>
  <c r="I120" i="25" s="1"/>
  <c r="C109" i="25" s="1"/>
  <c r="G120" i="25"/>
  <c r="H137" i="25"/>
  <c r="E49" i="25"/>
  <c r="C74" i="25"/>
  <c r="D58" i="25"/>
  <c r="C52" i="25"/>
  <c r="C47" i="25"/>
  <c r="B85" i="25"/>
  <c r="G140" i="25"/>
  <c r="F141" i="25"/>
  <c r="D73" i="25" s="1"/>
  <c r="D85" i="25" s="1"/>
  <c r="D99" i="25" s="1"/>
  <c r="B99" i="25" l="1"/>
  <c r="C61" i="25"/>
  <c r="C60" i="25" s="1"/>
  <c r="AQ81" i="25"/>
  <c r="B82" i="25"/>
  <c r="F76" i="25"/>
  <c r="D67" i="25"/>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D76" i="25"/>
  <c r="E67" i="25"/>
  <c r="B75" i="25"/>
  <c r="I137" i="25"/>
  <c r="F49" i="25"/>
  <c r="B70" i="25" l="1"/>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E76" i="25"/>
  <c r="F67" i="25"/>
  <c r="P136" i="25"/>
  <c r="M48" i="25"/>
  <c r="H141" i="25"/>
  <c r="F73" i="25" s="1"/>
  <c r="F85" i="25" s="1"/>
  <c r="F99" i="25" s="1"/>
  <c r="D53" i="25"/>
  <c r="C80" i="25"/>
  <c r="C66" i="25"/>
  <c r="C68" i="25" s="1"/>
  <c r="C79" i="25"/>
  <c r="D80" i="25" l="1"/>
  <c r="D66" i="25"/>
  <c r="D68" i="25" s="1"/>
  <c r="Q136" i="25"/>
  <c r="N48" i="25"/>
  <c r="F74" i="25"/>
  <c r="F52" i="25"/>
  <c r="G58" i="25"/>
  <c r="F47" i="25"/>
  <c r="F61" i="25" s="1"/>
  <c r="F60" i="25" s="1"/>
  <c r="D55" i="25"/>
  <c r="E53" i="25" s="1"/>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c r="G74" i="25"/>
  <c r="H58" i="25"/>
  <c r="G52" i="25"/>
  <c r="G47" i="25"/>
  <c r="G61" i="25" s="1"/>
  <c r="G60" i="25" s="1"/>
  <c r="R136" i="25"/>
  <c r="O48" i="25"/>
  <c r="B88" i="25"/>
  <c r="B84" i="25"/>
  <c r="B89" i="25" s="1"/>
  <c r="B86" i="25"/>
  <c r="K140" i="25"/>
  <c r="D56" i="25"/>
  <c r="D69" i="25" s="1"/>
  <c r="D77" i="25" s="1"/>
  <c r="D82" i="25"/>
  <c r="D70" i="25" l="1"/>
  <c r="D71" i="25" s="1"/>
  <c r="I58" i="25"/>
  <c r="H47" i="25"/>
  <c r="H61" i="25" s="1"/>
  <c r="H60" i="25" s="1"/>
  <c r="H74" i="25"/>
  <c r="H52" i="25"/>
  <c r="F55"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C84" i="25"/>
  <c r="C89" i="25" s="1"/>
  <c r="C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4" i="25" l="1"/>
  <c r="D89" i="25" s="1"/>
  <c r="D88" i="25"/>
  <c r="E78" i="25"/>
  <c r="E83" i="25" s="1"/>
  <c r="E86" i="25" s="1"/>
  <c r="E87" i="25" s="1"/>
  <c r="E72" i="25"/>
  <c r="F70" i="25"/>
  <c r="F71" i="25" s="1"/>
  <c r="F72" i="25" s="1"/>
  <c r="G55" i="25"/>
  <c r="U136" i="25"/>
  <c r="R48" i="25"/>
  <c r="N140" i="25"/>
  <c r="J76" i="25"/>
  <c r="K67" i="25"/>
  <c r="J74" i="25"/>
  <c r="J52" i="25"/>
  <c r="K58" i="25"/>
  <c r="J47" i="25"/>
  <c r="J61" i="25" s="1"/>
  <c r="J60" i="25" s="1"/>
  <c r="E84" i="25"/>
  <c r="E89" i="25" s="1"/>
  <c r="D87" i="25"/>
  <c r="C87" i="25"/>
  <c r="C90" i="25" s="1"/>
  <c r="J109" i="25"/>
  <c r="I108" i="25"/>
  <c r="I50" i="25" s="1"/>
  <c r="I59" i="25" s="1"/>
  <c r="G75" i="25"/>
  <c r="O137" i="25"/>
  <c r="L49" i="25"/>
  <c r="M141" i="25"/>
  <c r="K73" i="25" s="1"/>
  <c r="K85" i="25" s="1"/>
  <c r="K99" i="25" s="1"/>
  <c r="H80" i="25"/>
  <c r="H66" i="25"/>
  <c r="H68" i="25" s="1"/>
  <c r="E88" i="25" l="1"/>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R72" i="25"/>
  <c r="AH137" i="25"/>
  <c r="AE49" i="25"/>
  <c r="AB108" i="25"/>
  <c r="AB50" i="25" s="1"/>
  <c r="AB59" i="25" s="1"/>
  <c r="AC109" i="25"/>
  <c r="S82" i="25"/>
  <c r="S56" i="25"/>
  <c r="S69" i="25" s="1"/>
  <c r="T82" i="25" l="1"/>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s="1"/>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F55" i="25"/>
  <c r="AG53" i="25" s="1"/>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N55" i="25"/>
  <c r="AO53" i="25" s="1"/>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B27" i="22" s="1"/>
  <c r="S57" i="15"/>
  <c r="R57"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L26" i="5" s="1"/>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51" i="22" s="1"/>
  <c r="B22" i="22" l="1"/>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<sst xmlns="http://schemas.openxmlformats.org/spreadsheetml/2006/main" count="1066" uniqueCount="622">
  <si>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</si>
  <si>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</si>
  <si>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</si>
  <si>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</si>
  <si>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</si>
  <si>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</si>
  <si>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</si>
  <si>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</si>
  <si>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</si>
  <si>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</si>
  <si>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</si>
  <si>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</si>
  <si>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</si>
  <si>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</si>
  <si>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</si>
  <si>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</si>
  <si>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</si>
  <si>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</si>
  <si>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</si>
  <si>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</si>
  <si>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</si>
  <si>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</si>
  <si>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</si>
  <si>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</si>
  <si>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</si>
  <si>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</si>
  <si>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</si>
  <si>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</si>
  <si>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</si>
  <si>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</si>
  <si>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</si>
  <si>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</si>
  <si>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</si>
  <si>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</si>
  <si>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</si>
  <si>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</si>
  <si>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</si>
  <si>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</si>
  <si>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</si>
  <si>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</si>
  <si>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</si>
  <si>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</si>
  <si>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</si>
  <si>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</si>
  <si>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</si>
  <si>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</si>
  <si>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</si>
  <si>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</si>
  <si>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</si>
  <si>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</si>
  <si>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</si>
  <si>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</si>
  <si>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</si>
  <si>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</si>
  <si>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</si>
  <si>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</si>
  <si>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</si>
  <si>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</si>
  <si>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</si>
  <si>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</si>
  <si>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</si>
  <si>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</si>
  <si>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</si>
  <si>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</si>
  <si>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</si>
  <si>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</si>
  <si>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</si>
  <si>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</si>
  <si>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</si>
  <si>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</si>
  <si>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</si>
  <si>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</si>
  <si>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</si>
  <si>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</si>
  <si>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</si>
  <si>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</si>
  <si>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</si>
  <si>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</si>
  <si>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</si>
  <si>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</si>
  <si>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</si>
  <si>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</si>
  <si>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</si>
  <si>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</si>
  <si>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</si>
  <si>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</si>
  <si>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</si>
  <si>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</si>
  <si>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</si>
  <si>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</si>
  <si>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</si>
  <si>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</si>
  <si>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</si>
  <si>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</si>
  <si>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</si>
  <si>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</si>
  <si>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</si>
  <si>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</si>
  <si>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</si>
  <si>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</si>
  <si>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</si>
  <si>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</si>
  <si>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</si>
  <si>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</si>
  <si>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</si>
  <si>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</si>
  <si>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</si>
  <si>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</si>
  <si>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</si>
  <si>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</si>
  <si>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</si>
  <si>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</si>
  <si>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</si>
  <si>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</si>
  <si>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</si>
  <si>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</si>
  <si>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</si>
  <si>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</si>
  <si>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</si>
  <si>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</si>
  <si>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</si>
  <si>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</si>
  <si>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</si>
  <si>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</si>
  <si>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</si>
  <si>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</si>
  <si>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</si>
  <si>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</si>
  <si>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</si>
  <si>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</si>
  <si>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</si>
  <si>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</si>
  <si>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</si>
  <si>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</si>
  <si>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</si>
  <si>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</si>
  <si>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</si>
  <si>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</si>
  <si>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</si>
  <si>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</si>
  <si>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</si>
  <si>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</si>
  <si>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</si>
  <si>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</si>
  <si>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</si>
  <si>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</si>
  <si>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</si>
  <si>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</si>
  <si>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</si>
  <si>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</si>
  <si>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</si>
  <si>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</si>
  <si>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</si>
  <si>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</si>
  <si>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</si>
  <si>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</si>
  <si>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</si>
  <si>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</si>
  <si>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</si>
  <si>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</si>
  <si>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</si>
  <si>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</si>
  <si>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</si>
  <si>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</si>
  <si>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</si>
  <si>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</si>
  <si>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</si>
  <si>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</si>
  <si>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</si>
  <si>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</si>
  <si>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</si>
  <si>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</si>
  <si>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</si>
  <si>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</si>
  <si>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</si>
  <si>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</si>
  <si>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</si>
  <si>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</si>
  <si>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</si>
  <si>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</si>
  <si>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</si>
  <si>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</si>
  <si>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</si>
  <si>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</si>
  <si>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</si>
  <si>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</si>
  <si>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</si>
  <si>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</si>
  <si>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</si>
  <si>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</si>
  <si>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</si>
  <si>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</si>
  <si>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</si>
  <si>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</si>
  <si>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</si>
  <si>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</si>
  <si>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</si>
  <si>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</si>
  <si>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</si>
  <si>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</si>
  <si>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</si>
  <si>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</si>
  <si>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</si>
  <si>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</si>
  <si>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</si>
  <si>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</si>
  <si>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</si>
  <si>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</si>
  <si>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</si>
  <si>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</si>
  <si>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</si>
  <si>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</si>
  <si>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</si>
  <si>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</si>
  <si>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</si>
  <si>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</si>
  <si>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</si>
  <si>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</si>
  <si>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</si>
  <si>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</si>
  <si>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</si>
  <si>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</si>
  <si>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</si>
  <si>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</si>
  <si>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</si>
  <si>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</si>
  <si>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</si>
  <si>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</si>
  <si>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</si>
  <si>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</si>
  <si>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</si>
  <si>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</si>
  <si>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</si>
  <si>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</si>
  <si>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</si>
  <si>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</si>
  <si>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</si>
  <si>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</si>
  <si>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</si>
  <si>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</si>
  <si>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</si>
  <si>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</si>
  <si>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</si>
  <si>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</si>
  <si>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</si>
  <si>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</si>
  <si>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</si>
  <si>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</si>
  <si>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</si>
  <si>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</si>
  <si>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</si>
  <si>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</si>
  <si>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</si>
  <si>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</si>
  <si>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</si>
  <si>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</si>
  <si>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</si>
  <si>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</si>
  <si>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</si>
  <si>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</si>
  <si>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</si>
  <si>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</si>
  <si>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</si>
  <si>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</si>
  <si>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</si>
  <si>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</si>
  <si>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</si>
  <si>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</si>
  <si>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</si>
  <si>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</si>
  <si>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</si>
  <si>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</si>
  <si>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</si>
  <si>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</si>
  <si>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</si>
  <si>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</si>
  <si>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</si>
  <si>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</si>
  <si>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</si>
  <si>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</si>
  <si>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</si>
  <si>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</si>
  <si>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</si>
  <si>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</si>
  <si>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</si>
  <si>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</si>
  <si>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</si>
  <si>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</si>
  <si>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</si>
  <si>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</si>
  <si>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</si>
  <si>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</si>
  <si>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</si>
  <si>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</si>
  <si>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</si>
  <si>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</si>
  <si>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</si>
  <si>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</si>
  <si>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</si>
  <si>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</si>
  <si>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</si>
  <si>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</si>
  <si>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</si>
  <si>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</si>
  <si>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</si>
  <si>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</si>
  <si>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</si>
  <si>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</si>
  <si>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</si>
  <si>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</si>
  <si>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</si>
  <si>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</si>
  <si>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</si>
  <si>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</si>
  <si>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</si>
  <si>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</si>
  <si>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</si>
  <si>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</si>
  <si>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</si>
  <si>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</si>
  <si>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</si>
  <si>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</si>
  <si>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</si>
  <si>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</si>
  <si>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</si>
  <si>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</si>
  <si>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</si>
  <si>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</si>
  <si>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</si>
  <si>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</si>
  <si>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</si>
  <si>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</si>
  <si>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</si>
  <si>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</si>
  <si>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</si>
  <si>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</si>
  <si>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</si>
  <si>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</si>
  <si>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</si>
  <si>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</si>
  <si>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</si>
  <si>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</si>
  <si>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</si>
  <si>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</si>
  <si>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</si>
  <si>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</si>
  <si>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</si>
  <si>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</si>
  <si>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</si>
  <si>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</si>
  <si>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</si>
  <si>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</si>
  <si>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</si>
  <si>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</si>
  <si>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</si>
  <si>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</si>
  <si>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</si>
  <si>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</si>
  <si>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</si>
  <si>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</si>
  <si>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</si>
  <si>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</si>
  <si>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</si>
  <si>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</si>
  <si>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</si>
  <si>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</si>
  <si>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</si>
  <si>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</si>
  <si>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</si>
  <si>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</si>
  <si>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</si>
  <si>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</si>
  <si>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</si>
  <si>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</si>
  <si>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</si>
  <si>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</si>
  <si>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</si>
  <si>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</si>
  <si>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</si>
  <si>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</si>
  <si>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</si>
  <si>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</si>
  <si>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</si>
  <si>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</si>
  <si>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</si>
  <si>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</si>
  <si>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</si>
  <si>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</si>
  <si>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</si>
  <si>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</si>
  <si>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</si>
  <si>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</si>
  <si>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</si>
  <si>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</si>
  <si>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</si>
  <si>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</si>
  <si>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</si>
  <si>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</si>
  <si>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</si>
  <si>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</si>
  <si>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</si>
  <si>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</si>
  <si>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</si>
  <si>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</si>
  <si>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</si>
  <si>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</si>
  <si>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</si>
  <si>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</si>
  <si>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</si>
  <si>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</si>
  <si>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</si>
  <si>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</si>
  <si>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</si>
  <si>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</si>
  <si>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</si>
  <si>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</si>
  <si>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</si>
  <si>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</si>
  <si>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</si>
  <si>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</si>
  <si>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</si>
  <si>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</si>
  <si>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</si>
  <si>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</si>
  <si>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</si>
  <si>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</si>
  <si>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</si>
  <si>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</si>
  <si>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</si>
  <si>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</si>
  <si>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</si>
  <si>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</si>
  <si>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</si>
  <si>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</si>
  <si>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</si>
  <si>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</si>
  <si>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</si>
  <si>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</si>
  <si>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</si>
  <si>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</si>
  <si>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</si>
  <si>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</si>
  <si>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</si>
  <si>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</si>
  <si>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</si>
  <si>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</si>
  <si>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</si>
  <si>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</si>
  <si>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</si>
  <si>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</si>
  <si>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</si>
  <si>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</si>
  <si>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</si>
  <si>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</si>
  <si>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</si>
  <si>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</si>
  <si>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</si>
  <si>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</si>
  <si>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</si>
  <si>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</si>
  <si>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</si>
  <si>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</si>
  <si>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</si>
  <si>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</si>
  <si>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</si>
  <si>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</si>
  <si>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</si>
  <si>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</si>
  <si>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</si>
  <si>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</si>
  <si>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</si>
  <si>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</si>
  <si>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</si>
  <si>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</si>
  <si>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</si>
  <si>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</si>
  <si>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</si>
  <si>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</si>
  <si>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</si>
  <si>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</si>
  <si>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</si>
  <si>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</si>
  <si>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</si>
  <si>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</si>
  <si>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</si>
  <si>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</si>
  <si>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</si>
  <si>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</si>
  <si>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</si>
  <si>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</si>
  <si>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</si>
  <si>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</si>
  <si>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</si>
  <si>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</si>
  <si>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</si>
  <si>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</si>
  <si>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</si>
  <si>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</si>
  <si>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</si>
  <si>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</si>
  <si>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</si>
  <si>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</si>
  <si>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</si>
  <si>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</si>
  <si>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</si>
  <si>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</si>
  <si>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</si>
  <si>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</si>
  <si>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</si>
  <si>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</si>
  <si>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</si>
  <si>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</si>
  <si>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</si>
  <si>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</si>
  <si>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</si>
  <si>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</si>
  <si>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</si>
  <si>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</si>
  <si>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</si>
  <si>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</si>
  <si>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</si>
  <si>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</si>
  <si>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</si>
  <si>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</si>
  <si>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</si>
  <si>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</si>
  <si>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</si>
  <si>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</si>
  <si>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</si>
  <si>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</si>
  <si>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</si>
  <si>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</si>
  <si>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</si>
  <si>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</si>
  <si>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</si>
  <si>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</si>
  <si>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</si>
  <si>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</si>
  <si>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</si>
  <si>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</si>
  <si>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</si>
  <si>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</si>
  <si>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</si>
  <si>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</si>
  <si>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</si>
  <si>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</si>
  <si>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</si>
  <si>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</si>
  <si>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</si>
  <si>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</si>
  <si>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</si>
  <si>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</si>
  <si>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</si>
  <si>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</si>
  <si>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</si>
  <si>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</si>
  <si>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</si>
  <si>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</si>
  <si>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</si>
  <si>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</si>
  <si>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</si>
  <si>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</si>
  <si>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</si>
  <si>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</si>
  <si>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</si>
  <si>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</si>
  <si>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</si>
  <si>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</si>
  <si>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</si>
  <si>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</si>
  <si>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</si>
  <si>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</si>
  <si>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</si>
  <si>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</si>
  <si>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</si>
  <si>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</si>
  <si>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</si>
  <si>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</si>
  <si>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</si>
  <si>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</si>
  <si>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</si>
  <si>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</si>
  <si>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</si>
  <si>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</si>
  <si>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</si>
  <si>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</si>
  <si>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</si>
  <si>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</si>
  <si>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</si>
  <si>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</si>
  <si>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</si>
  <si>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</si>
  <si>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</si>
  <si>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</si>
  <si>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</si>
  <si>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</si>
  <si>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</si>
  <si>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</si>
  <si>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</si>
  <si>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</si>
  <si>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</si>
  <si>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Сметная стоимость проекта в ценах 2017 года с НДС, млн. руб.</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</si>
  <si>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</si>
  <si>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</si>
  <si>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</si>
  <si>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Год раскрытия информации: 2018 год</t>
  </si>
  <si>
    <t>2018</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</si>
  <si>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</si>
  <si>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</si>
  <si>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</si>
  <si>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</si>
  <si>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</si>
  <si>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</si>
  <si>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</si>
  <si>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</si>
  <si>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</si>
  <si>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I_140-77</t>
  </si>
  <si>
    <t>Приобретение земельного участка западнее п.Холмогоровка Зеленоградского р-на Калининградская обл</t>
  </si>
  <si>
    <t>Зеленоградский  городской округ</t>
  </si>
  <si>
    <t>договор купли-продажи земельного участка  ООО "К.Г.Т." от 21.02.2018</t>
  </si>
  <si>
    <t>Приобретение земельного участка западнее п.Холмогоровка Зеленоградского р-на Калининградская область площадью 66800 кв.м</t>
  </si>
  <si>
    <t>договор купли-продажи земельного участка  ООО "К.Г.Т." от 21.02.2018 в ценах 2018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</si>
</sst>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-13496004.080815092</c:v>
                </c:pt>
                <c:pt idx="1">
                  <c:v>-122306.72498214123</c:v>
                </c:pt>
                <c:pt idx="2">
                  <c:v>-105762.32981858184</c:v>
                </c:pt>
                <c:pt idx="3">
                  <c:v>-91455.890183371172</c:v>
                </c:pt>
                <c:pt idx="4">
                  <c:v>-79084.678482218238</c:v>
                </c:pt>
                <c:pt idx="5">
                  <c:v>-68386.916994581887</c:v>
                </c:pt>
                <c:pt idx="6">
                  <c:v>-59136.238596144758</c:v>
                </c:pt>
                <c:pt idx="7">
                  <c:v>-51136.89677774498</c:v>
                </c:pt>
                <c:pt idx="8">
                  <c:v>-44219.623603660082</c:v>
                </c:pt>
                <c:pt idx="9">
                  <c:v>-38238.04796266702</c:v>
                </c:pt>
                <c:pt idx="10">
                  <c:v>-33065.598321244026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-13496004.080815092</c:v>
                </c:pt>
                <c:pt idx="1">
                  <c:v>-13618310.805797232</c:v>
                </c:pt>
                <c:pt idx="2">
                  <c:v>-13724073.135615814</c:v>
                </c:pt>
                <c:pt idx="3">
                  <c:v>-13815529.025799185</c:v>
                </c:pt>
                <c:pt idx="4">
                  <c:v>-13894613.704281403</c:v>
                </c:pt>
                <c:pt idx="5">
                  <c:v>-13963000.621275984</c:v>
                </c:pt>
                <c:pt idx="6">
                  <c:v>-14022136.859872129</c:v>
                </c:pt>
                <c:pt idx="7">
                  <c:v>-14073273.756649874</c:v>
                </c:pt>
                <c:pt idx="8">
                  <c:v>-14117493.380253535</c:v>
                </c:pt>
                <c:pt idx="9">
                  <c:v>-14155731.428216202</c:v>
                </c:pt>
                <c:pt idx="10">
                  <c:v>-14188797.026537446</c:v>
                </c:pt>
              </c:numCache>
            </c:numRef>
          </c:val>
          <c:smooth val="0"/>
        </c:ser>
        <c:dLbls>
          <c:showLegendKey val="0"/>
          <c:showVal val="0"/>
          <c:showCatName val="0"/>
          <c:showSerName val="0"/>
          <c:showPercent val="0"/>
          <c:showBubbleSize val="0"/>
        </c:dLbls>
        <c:smooth val="0"/>
        <c:axId val="468920512"/>
        <c:axId val="468920120"/>
      </c:lineChart>
      <c:catAx>
        <c:axId val="46892051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8920120"/>
        <c:crosses val="autoZero"/>
        <c:auto val="1"/>
        <c:lblAlgn val="ctr"/>
        <c:lblOffset val="100"/>
        <c:noMultiLvlLbl val="0"/>
      </c:catAx>
      <c:valAx>
        <c:axId val="4689201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89205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A15" sqref="A15:C15"/>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3"/>
      <c r="C1" s="174" t="s">
        <v>68</v>
      </c>
    </row>
    <row r="2" spans="1:22" s="15" customFormat="1" ht="18.75" customHeight="1" x14ac:dyDescent="0.3">
      <c r="A2" s="173"/>
      <c r="C2" s="175" t="s">
        <v>10</v>
      </c>
    </row>
    <row r="3" spans="1:22" s="15" customFormat="1" ht="18.75" x14ac:dyDescent="0.3">
      <c r="A3" s="176"/>
      <c r="C3" s="175" t="s">
        <v>67</v>
      </c>
    </row>
    <row r="4" spans="1:22" s="15" customFormat="1" ht="18.75" x14ac:dyDescent="0.3">
      <c r="A4" s="176"/>
      <c r="H4" s="175"/>
    </row>
    <row r="5" spans="1:22" s="15" customFormat="1" ht="15.75" x14ac:dyDescent="0.25">
      <c r="A5" s="404" t="s">
        <v>605</v>
      </c>
      <c r="B5" s="404"/>
      <c r="C5" s="404"/>
      <c r="D5" s="159"/>
      <c r="E5" s="159"/>
      <c r="F5" s="159"/>
      <c r="G5" s="159"/>
      <c r="H5" s="159"/>
      <c r="I5" s="159"/>
      <c r="J5" s="159"/>
    </row>
    <row r="6" spans="1:22" s="15" customFormat="1" ht="18.75" x14ac:dyDescent="0.3">
      <c r="A6" s="176"/>
      <c r="H6" s="175"/>
    </row>
    <row r="7" spans="1:22" s="15" customFormat="1" ht="18.75" x14ac:dyDescent="0.2">
      <c r="A7" s="408" t="s">
        <v>9</v>
      </c>
      <c r="B7" s="408"/>
      <c r="C7" s="408"/>
      <c r="D7" s="177"/>
      <c r="E7" s="177"/>
      <c r="F7" s="177"/>
      <c r="G7" s="177"/>
      <c r="H7" s="177"/>
      <c r="I7" s="177"/>
      <c r="J7" s="177"/>
      <c r="K7" s="177"/>
      <c r="L7" s="177"/>
      <c r="M7" s="177"/>
      <c r="N7" s="177"/>
      <c r="O7" s="177"/>
      <c r="P7" s="177"/>
      <c r="Q7" s="177"/>
      <c r="R7" s="177"/>
      <c r="S7" s="177"/>
      <c r="T7" s="177"/>
      <c r="U7" s="177"/>
      <c r="V7" s="177"/>
    </row>
    <row r="8" spans="1:22" s="15" customFormat="1" ht="18.75"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5" customFormat="1" ht="18.75" x14ac:dyDescent="0.2">
      <c r="A9" s="409" t="s">
        <v>585</v>
      </c>
      <c r="B9" s="409"/>
      <c r="C9" s="409"/>
      <c r="D9" s="179"/>
      <c r="E9" s="179"/>
      <c r="F9" s="179"/>
      <c r="G9" s="179"/>
      <c r="H9" s="179"/>
      <c r="I9" s="177"/>
      <c r="J9" s="177"/>
      <c r="K9" s="177"/>
      <c r="L9" s="177"/>
      <c r="M9" s="177"/>
      <c r="N9" s="177"/>
      <c r="O9" s="177"/>
      <c r="P9" s="177"/>
      <c r="Q9" s="177"/>
      <c r="R9" s="177"/>
      <c r="S9" s="177"/>
      <c r="T9" s="177"/>
      <c r="U9" s="177"/>
      <c r="V9" s="177"/>
    </row>
    <row r="10" spans="1:22" s="15" customFormat="1" ht="18.75" x14ac:dyDescent="0.2">
      <c r="A10" s="405" t="s">
        <v>8</v>
      </c>
      <c r="B10" s="405"/>
      <c r="C10" s="405"/>
      <c r="D10" s="180"/>
      <c r="E10" s="180"/>
      <c r="F10" s="180"/>
      <c r="G10" s="180"/>
      <c r="H10" s="180"/>
      <c r="I10" s="177"/>
      <c r="J10" s="177"/>
      <c r="K10" s="177"/>
      <c r="L10" s="177"/>
      <c r="M10" s="177"/>
      <c r="N10" s="177"/>
      <c r="O10" s="177"/>
      <c r="P10" s="177"/>
      <c r="Q10" s="177"/>
      <c r="R10" s="177"/>
      <c r="S10" s="177"/>
      <c r="T10" s="177"/>
      <c r="U10" s="177"/>
      <c r="V10" s="177"/>
    </row>
    <row r="11" spans="1:22" s="15" customFormat="1" ht="18.75"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5" customFormat="1" ht="18.75" x14ac:dyDescent="0.2">
      <c r="A12" s="407" t="s">
        <v>616</v>
      </c>
      <c r="B12" s="407"/>
      <c r="C12" s="407"/>
      <c r="D12" s="179"/>
      <c r="E12" s="181"/>
      <c r="F12" s="179"/>
      <c r="G12" s="179"/>
      <c r="H12" s="179"/>
      <c r="I12" s="177"/>
      <c r="J12" s="177"/>
      <c r="K12" s="177"/>
      <c r="L12" s="177"/>
      <c r="M12" s="177"/>
      <c r="N12" s="177"/>
      <c r="O12" s="177"/>
      <c r="P12" s="177"/>
      <c r="Q12" s="177"/>
      <c r="R12" s="177"/>
      <c r="S12" s="177"/>
      <c r="T12" s="177"/>
      <c r="U12" s="177"/>
      <c r="V12" s="177"/>
    </row>
    <row r="13" spans="1:22" s="15" customFormat="1" ht="18.75" x14ac:dyDescent="0.2">
      <c r="A13" s="405" t="s">
        <v>7</v>
      </c>
      <c r="B13" s="405"/>
      <c r="C13" s="405"/>
      <c r="D13" s="180"/>
      <c r="E13" s="180"/>
      <c r="F13" s="180"/>
      <c r="G13" s="180"/>
      <c r="H13" s="180"/>
      <c r="I13" s="177"/>
      <c r="J13" s="177"/>
      <c r="K13" s="177"/>
      <c r="L13" s="177"/>
      <c r="M13" s="177"/>
      <c r="N13" s="177"/>
      <c r="O13" s="177"/>
      <c r="P13" s="177"/>
      <c r="Q13" s="177"/>
      <c r="R13" s="177"/>
      <c r="S13" s="177"/>
      <c r="T13" s="177"/>
      <c r="U13" s="177"/>
      <c r="V13" s="177"/>
    </row>
    <row r="14" spans="1:22" s="182"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row>
    <row r="15" spans="1:22" s="183" customFormat="1" ht="38.25" customHeight="1" x14ac:dyDescent="0.2">
      <c r="A15" s="410" t="s">
        <v>617</v>
      </c>
      <c r="B15" s="410"/>
      <c r="C15" s="410"/>
      <c r="D15" s="179"/>
      <c r="E15" s="179"/>
      <c r="F15" s="179"/>
      <c r="G15" s="179"/>
      <c r="H15" s="179"/>
      <c r="I15" s="179"/>
      <c r="J15" s="179"/>
      <c r="K15" s="179"/>
      <c r="L15" s="179"/>
      <c r="M15" s="179"/>
      <c r="N15" s="179"/>
      <c r="O15" s="179"/>
      <c r="P15" s="179"/>
      <c r="Q15" s="179"/>
      <c r="R15" s="179"/>
      <c r="S15" s="179"/>
      <c r="T15" s="179"/>
      <c r="U15" s="179"/>
      <c r="V15" s="179"/>
    </row>
    <row r="16" spans="1:22" s="183" customFormat="1" ht="15" customHeight="1" x14ac:dyDescent="0.2">
      <c r="A16" s="405" t="s">
        <v>6</v>
      </c>
      <c r="B16" s="405"/>
      <c r="C16" s="405"/>
      <c r="D16" s="180"/>
      <c r="E16" s="180"/>
      <c r="F16" s="180"/>
      <c r="G16" s="180"/>
      <c r="H16" s="180"/>
      <c r="I16" s="180"/>
      <c r="J16" s="180"/>
      <c r="K16" s="180"/>
      <c r="L16" s="180"/>
      <c r="M16" s="180"/>
      <c r="N16" s="180"/>
      <c r="O16" s="180"/>
      <c r="P16" s="180"/>
      <c r="Q16" s="180"/>
      <c r="R16" s="180"/>
      <c r="S16" s="180"/>
      <c r="T16" s="180"/>
      <c r="U16" s="180"/>
      <c r="V16" s="180"/>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06" t="s">
        <v>519</v>
      </c>
      <c r="B18" s="407"/>
      <c r="C18" s="407"/>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0"/>
      <c r="B19" s="180"/>
      <c r="C19" s="180"/>
      <c r="D19" s="180"/>
      <c r="E19" s="180"/>
      <c r="F19" s="180"/>
      <c r="G19" s="180"/>
      <c r="H19" s="180"/>
      <c r="I19" s="184"/>
      <c r="J19" s="184"/>
      <c r="K19" s="184"/>
      <c r="L19" s="184"/>
      <c r="M19" s="184"/>
      <c r="N19" s="184"/>
      <c r="O19" s="184"/>
      <c r="P19" s="184"/>
      <c r="Q19" s="184"/>
      <c r="R19" s="184"/>
      <c r="S19" s="184"/>
    </row>
    <row r="20" spans="1:22" s="183" customFormat="1" ht="39.75" customHeight="1" x14ac:dyDescent="0.2">
      <c r="A20" s="34" t="s">
        <v>5</v>
      </c>
      <c r="B20" s="186" t="s">
        <v>66</v>
      </c>
      <c r="C20" s="187" t="s">
        <v>65</v>
      </c>
      <c r="D20" s="188"/>
      <c r="E20" s="188"/>
      <c r="F20" s="188"/>
      <c r="G20" s="188"/>
      <c r="H20" s="188"/>
      <c r="I20" s="172"/>
      <c r="J20" s="172"/>
      <c r="K20" s="172"/>
      <c r="L20" s="172"/>
      <c r="M20" s="172"/>
      <c r="N20" s="172"/>
      <c r="O20" s="172"/>
      <c r="P20" s="172"/>
      <c r="Q20" s="172"/>
      <c r="R20" s="172"/>
      <c r="S20" s="172"/>
      <c r="T20" s="189"/>
      <c r="U20" s="189"/>
      <c r="V20" s="189"/>
    </row>
    <row r="21" spans="1:22" s="183" customFormat="1" ht="16.5" customHeight="1" x14ac:dyDescent="0.2">
      <c r="A21" s="187">
        <v>1</v>
      </c>
      <c r="B21" s="186">
        <v>2</v>
      </c>
      <c r="C21" s="187">
        <v>3</v>
      </c>
      <c r="D21" s="188"/>
      <c r="E21" s="188"/>
      <c r="F21" s="188"/>
      <c r="G21" s="188"/>
      <c r="H21" s="188"/>
      <c r="I21" s="172"/>
      <c r="J21" s="172"/>
      <c r="K21" s="172"/>
      <c r="L21" s="172"/>
      <c r="M21" s="172"/>
      <c r="N21" s="172"/>
      <c r="O21" s="172"/>
      <c r="P21" s="172"/>
      <c r="Q21" s="172"/>
      <c r="R21" s="172"/>
      <c r="S21" s="172"/>
      <c r="T21" s="189"/>
      <c r="U21" s="189"/>
      <c r="V21" s="189"/>
    </row>
    <row r="22" spans="1:22" s="183" customFormat="1" ht="39" customHeight="1" x14ac:dyDescent="0.2">
      <c r="A22" s="27" t="s">
        <v>64</v>
      </c>
      <c r="B22" s="190" t="s">
        <v>352</v>
      </c>
      <c r="C22" s="229" t="s">
        <v>596</v>
      </c>
      <c r="D22" s="188"/>
      <c r="E22" s="188"/>
      <c r="F22" s="188"/>
      <c r="G22" s="188"/>
      <c r="H22" s="188"/>
      <c r="I22" s="172"/>
      <c r="J22" s="172"/>
      <c r="K22" s="172"/>
      <c r="L22" s="172"/>
      <c r="M22" s="172"/>
      <c r="N22" s="172"/>
      <c r="O22" s="172"/>
      <c r="P22" s="172"/>
      <c r="Q22" s="172"/>
      <c r="R22" s="172"/>
      <c r="S22" s="172"/>
      <c r="T22" s="189"/>
      <c r="U22" s="189"/>
      <c r="V22" s="189"/>
    </row>
    <row r="23" spans="1:22" s="183" customFormat="1" ht="41.25" customHeight="1" x14ac:dyDescent="0.2">
      <c r="A23" s="27" t="s">
        <v>63</v>
      </c>
      <c r="B23" s="35" t="s">
        <v>604</v>
      </c>
      <c r="C23" s="229" t="s">
        <v>597</v>
      </c>
      <c r="D23" s="188"/>
      <c r="E23" s="188"/>
      <c r="F23" s="188"/>
      <c r="G23" s="188"/>
      <c r="H23" s="188"/>
      <c r="I23" s="172"/>
      <c r="J23" s="172"/>
      <c r="K23" s="172"/>
      <c r="L23" s="172"/>
      <c r="M23" s="172"/>
      <c r="N23" s="172"/>
      <c r="O23" s="172"/>
      <c r="P23" s="172"/>
      <c r="Q23" s="172"/>
      <c r="R23" s="172"/>
      <c r="S23" s="172"/>
      <c r="T23" s="189"/>
      <c r="U23" s="189"/>
      <c r="V23" s="189"/>
    </row>
    <row r="24" spans="1:22" s="183" customFormat="1" ht="22.5" customHeight="1" x14ac:dyDescent="0.2">
      <c r="A24" s="401"/>
      <c r="B24" s="402"/>
      <c r="C24" s="403"/>
      <c r="D24" s="188"/>
      <c r="E24" s="188"/>
      <c r="F24" s="188"/>
      <c r="G24" s="188"/>
      <c r="H24" s="188"/>
      <c r="I24" s="172"/>
      <c r="J24" s="172"/>
      <c r="K24" s="172"/>
      <c r="L24" s="172"/>
      <c r="M24" s="172"/>
      <c r="N24" s="172"/>
      <c r="O24" s="172"/>
      <c r="P24" s="172"/>
      <c r="Q24" s="172"/>
      <c r="R24" s="172"/>
      <c r="S24" s="172"/>
      <c r="T24" s="189"/>
      <c r="U24" s="189"/>
      <c r="V24" s="189"/>
    </row>
    <row r="25" spans="1:22" s="183" customFormat="1" ht="58.5" customHeight="1" x14ac:dyDescent="0.2">
      <c r="A25" s="27" t="s">
        <v>62</v>
      </c>
      <c r="B25" s="156" t="s">
        <v>468</v>
      </c>
      <c r="C25" s="34" t="s">
        <v>538</v>
      </c>
      <c r="D25" s="188"/>
      <c r="E25" s="188"/>
      <c r="F25" s="188"/>
      <c r="G25" s="188"/>
      <c r="H25" s="172"/>
      <c r="I25" s="172"/>
      <c r="J25" s="172"/>
      <c r="K25" s="172"/>
      <c r="L25" s="172"/>
      <c r="M25" s="172"/>
      <c r="N25" s="172"/>
      <c r="O25" s="172"/>
      <c r="P25" s="172"/>
      <c r="Q25" s="172"/>
      <c r="R25" s="172"/>
      <c r="S25" s="189"/>
      <c r="T25" s="189"/>
      <c r="U25" s="189"/>
      <c r="V25" s="189"/>
    </row>
    <row r="26" spans="1:22" s="183" customFormat="1" ht="42.75" customHeight="1" x14ac:dyDescent="0.2">
      <c r="A26" s="27" t="s">
        <v>61</v>
      </c>
      <c r="B26" s="156" t="s">
        <v>74</v>
      </c>
      <c r="C26" s="34" t="s">
        <v>537</v>
      </c>
      <c r="D26" s="188"/>
      <c r="E26" s="188"/>
      <c r="F26" s="188"/>
      <c r="G26" s="188"/>
      <c r="H26" s="172"/>
      <c r="I26" s="172"/>
      <c r="J26" s="172"/>
      <c r="K26" s="172"/>
      <c r="L26" s="172"/>
      <c r="M26" s="172"/>
      <c r="N26" s="172"/>
      <c r="O26" s="172"/>
      <c r="P26" s="172"/>
      <c r="Q26" s="172"/>
      <c r="R26" s="172"/>
      <c r="S26" s="189"/>
      <c r="T26" s="189"/>
      <c r="U26" s="189"/>
      <c r="V26" s="189"/>
    </row>
    <row r="27" spans="1:22" s="183" customFormat="1" ht="51.75" customHeight="1" x14ac:dyDescent="0.2">
      <c r="A27" s="27" t="s">
        <v>59</v>
      </c>
      <c r="B27" s="156" t="s">
        <v>73</v>
      </c>
      <c r="C27" s="34" t="s">
        <v>618</v>
      </c>
      <c r="D27" s="188"/>
      <c r="E27" s="188"/>
      <c r="F27" s="188"/>
      <c r="G27" s="188"/>
      <c r="H27" s="172"/>
      <c r="I27" s="172"/>
      <c r="J27" s="172"/>
      <c r="K27" s="172"/>
      <c r="L27" s="172"/>
      <c r="M27" s="172"/>
      <c r="N27" s="172"/>
      <c r="O27" s="172"/>
      <c r="P27" s="172"/>
      <c r="Q27" s="172"/>
      <c r="R27" s="172"/>
      <c r="S27" s="189"/>
      <c r="T27" s="189"/>
      <c r="U27" s="189"/>
      <c r="V27" s="189"/>
    </row>
    <row r="28" spans="1:22" s="183" customFormat="1" ht="42.75" customHeight="1" x14ac:dyDescent="0.2">
      <c r="A28" s="27" t="s">
        <v>58</v>
      </c>
      <c r="B28" s="156" t="s">
        <v>469</v>
      </c>
      <c r="C28" s="34" t="s">
        <v>539</v>
      </c>
      <c r="D28" s="188"/>
      <c r="E28" s="188"/>
      <c r="F28" s="188"/>
      <c r="G28" s="188"/>
      <c r="H28" s="172"/>
      <c r="I28" s="172"/>
      <c r="J28" s="172"/>
      <c r="K28" s="172"/>
      <c r="L28" s="172"/>
      <c r="M28" s="172"/>
      <c r="N28" s="172"/>
      <c r="O28" s="172"/>
      <c r="P28" s="172"/>
      <c r="Q28" s="172"/>
      <c r="R28" s="172"/>
      <c r="S28" s="189"/>
      <c r="T28" s="189"/>
      <c r="U28" s="189"/>
      <c r="V28" s="189"/>
    </row>
    <row r="29" spans="1:22" s="183" customFormat="1" ht="51.75" customHeight="1" x14ac:dyDescent="0.2">
      <c r="A29" s="27" t="s">
        <v>56</v>
      </c>
      <c r="B29" s="156" t="s">
        <v>470</v>
      </c>
      <c r="C29" s="34" t="s">
        <v>539</v>
      </c>
      <c r="D29" s="188"/>
      <c r="E29" s="188"/>
      <c r="F29" s="188"/>
      <c r="G29" s="188"/>
      <c r="H29" s="172"/>
      <c r="I29" s="172"/>
      <c r="J29" s="172"/>
      <c r="K29" s="172"/>
      <c r="L29" s="172"/>
      <c r="M29" s="172"/>
      <c r="N29" s="172"/>
      <c r="O29" s="172"/>
      <c r="P29" s="172"/>
      <c r="Q29" s="172"/>
      <c r="R29" s="172"/>
      <c r="S29" s="189"/>
      <c r="T29" s="189"/>
      <c r="U29" s="189"/>
      <c r="V29" s="189"/>
    </row>
    <row r="30" spans="1:22" s="183" customFormat="1" ht="51.75" customHeight="1" x14ac:dyDescent="0.2">
      <c r="A30" s="27" t="s">
        <v>54</v>
      </c>
      <c r="B30" s="156" t="s">
        <v>471</v>
      </c>
      <c r="C30" s="34" t="s">
        <v>539</v>
      </c>
      <c r="D30" s="188"/>
      <c r="E30" s="188"/>
      <c r="F30" s="188"/>
      <c r="G30" s="188"/>
      <c r="H30" s="172"/>
      <c r="I30" s="172"/>
      <c r="J30" s="172"/>
      <c r="K30" s="172"/>
      <c r="L30" s="172"/>
      <c r="M30" s="172"/>
      <c r="N30" s="172"/>
      <c r="O30" s="172"/>
      <c r="P30" s="172"/>
      <c r="Q30" s="172"/>
      <c r="R30" s="172"/>
      <c r="S30" s="189"/>
      <c r="T30" s="189"/>
      <c r="U30" s="189"/>
      <c r="V30" s="189"/>
    </row>
    <row r="31" spans="1:22" s="183" customFormat="1" ht="51.75" customHeight="1" x14ac:dyDescent="0.2">
      <c r="A31" s="27" t="s">
        <v>72</v>
      </c>
      <c r="B31" s="156" t="s">
        <v>472</v>
      </c>
      <c r="C31" s="34" t="s">
        <v>540</v>
      </c>
      <c r="D31" s="188"/>
      <c r="E31" s="188"/>
      <c r="F31" s="188"/>
      <c r="G31" s="188"/>
      <c r="H31" s="172"/>
      <c r="I31" s="172"/>
      <c r="J31" s="172"/>
      <c r="K31" s="172"/>
      <c r="L31" s="172"/>
      <c r="M31" s="172"/>
      <c r="N31" s="172"/>
      <c r="O31" s="172"/>
      <c r="P31" s="172"/>
      <c r="Q31" s="172"/>
      <c r="R31" s="172"/>
      <c r="S31" s="189"/>
      <c r="T31" s="189"/>
      <c r="U31" s="189"/>
      <c r="V31" s="189"/>
    </row>
    <row r="32" spans="1:22" s="183" customFormat="1" ht="51.75" customHeight="1" x14ac:dyDescent="0.2">
      <c r="A32" s="27" t="s">
        <v>70</v>
      </c>
      <c r="B32" s="156" t="s">
        <v>473</v>
      </c>
      <c r="C32" s="34" t="s">
        <v>540</v>
      </c>
      <c r="D32" s="188"/>
      <c r="E32" s="188"/>
      <c r="F32" s="188"/>
      <c r="G32" s="188"/>
      <c r="H32" s="172"/>
      <c r="I32" s="172"/>
      <c r="J32" s="172"/>
      <c r="K32" s="172"/>
      <c r="L32" s="172"/>
      <c r="M32" s="172"/>
      <c r="N32" s="172"/>
      <c r="O32" s="172"/>
      <c r="P32" s="172"/>
      <c r="Q32" s="172"/>
      <c r="R32" s="172"/>
      <c r="S32" s="189"/>
      <c r="T32" s="189"/>
      <c r="U32" s="189"/>
      <c r="V32" s="189"/>
    </row>
    <row r="33" spans="1:22" s="183" customFormat="1" ht="101.25" customHeight="1" x14ac:dyDescent="0.2">
      <c r="A33" s="27" t="s">
        <v>69</v>
      </c>
      <c r="B33" s="156" t="s">
        <v>474</v>
      </c>
      <c r="C33" s="156" t="s">
        <v>541</v>
      </c>
      <c r="D33" s="188"/>
      <c r="E33" s="188"/>
      <c r="F33" s="188"/>
      <c r="G33" s="188"/>
      <c r="H33" s="172"/>
      <c r="I33" s="172"/>
      <c r="J33" s="172"/>
      <c r="K33" s="172"/>
      <c r="L33" s="172"/>
      <c r="M33" s="172"/>
      <c r="N33" s="172"/>
      <c r="O33" s="172"/>
      <c r="P33" s="172"/>
      <c r="Q33" s="172"/>
      <c r="R33" s="172"/>
      <c r="S33" s="189"/>
      <c r="T33" s="189"/>
      <c r="U33" s="189"/>
      <c r="V33" s="189"/>
    </row>
    <row r="34" spans="1:22" ht="111" customHeight="1" x14ac:dyDescent="0.25">
      <c r="A34" s="27" t="s">
        <v>488</v>
      </c>
      <c r="B34" s="156" t="s">
        <v>475</v>
      </c>
      <c r="C34" s="34" t="s">
        <v>542</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7" t="s">
        <v>478</v>
      </c>
      <c r="B35" s="156" t="s">
        <v>71</v>
      </c>
      <c r="C35" s="34" t="s">
        <v>539</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7" t="s">
        <v>489</v>
      </c>
      <c r="B36" s="156" t="s">
        <v>476</v>
      </c>
      <c r="C36" s="34" t="s">
        <v>539</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7" t="s">
        <v>479</v>
      </c>
      <c r="B37" s="156" t="s">
        <v>477</v>
      </c>
      <c r="C37" s="34" t="s">
        <v>539</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7" t="s">
        <v>490</v>
      </c>
      <c r="B38" s="156" t="s">
        <v>233</v>
      </c>
      <c r="C38" s="214" t="s">
        <v>539</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01"/>
      <c r="B39" s="402"/>
      <c r="C39" s="40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7" t="s">
        <v>480</v>
      </c>
      <c r="B40" s="156" t="s">
        <v>532</v>
      </c>
      <c r="C40" s="376" t="str">
        <f>'3.3 паспорт описание'!C24</f>
        <v>Приобретение земельного участка западнее п.Холмогоровка Зеленоградского р-на Калининградская область площадью 66800 кв.м</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7" t="s">
        <v>491</v>
      </c>
      <c r="B41" s="156" t="s">
        <v>514</v>
      </c>
      <c r="C41" s="193" t="s">
        <v>543</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7" t="s">
        <v>481</v>
      </c>
      <c r="B42" s="156" t="s">
        <v>529</v>
      </c>
      <c r="C42" s="193" t="s">
        <v>543</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7" t="s">
        <v>494</v>
      </c>
      <c r="B43" s="156" t="s">
        <v>495</v>
      </c>
      <c r="C43" s="193" t="s">
        <v>543</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7" t="s">
        <v>482</v>
      </c>
      <c r="B44" s="156" t="s">
        <v>520</v>
      </c>
      <c r="C44" s="193" t="s">
        <v>586</v>
      </c>
      <c r="D44" s="191"/>
      <c r="E44" s="191"/>
      <c r="F44" s="191"/>
      <c r="G44" s="191"/>
      <c r="H44" s="191"/>
      <c r="I44" s="191"/>
      <c r="J44" s="191"/>
      <c r="K44" s="191"/>
      <c r="L44" s="191"/>
      <c r="M44" s="191"/>
      <c r="N44" s="191"/>
      <c r="O44" s="191"/>
      <c r="P44" s="191"/>
      <c r="Q44" s="191"/>
      <c r="R44" s="191"/>
      <c r="S44" s="191"/>
      <c r="T44" s="191"/>
      <c r="U44" s="191"/>
      <c r="V44" s="191"/>
    </row>
    <row r="45" spans="1:22" ht="89.25" customHeight="1" x14ac:dyDescent="0.25">
      <c r="A45" s="27" t="s">
        <v>515</v>
      </c>
      <c r="B45" s="156" t="s">
        <v>521</v>
      </c>
      <c r="C45" s="193" t="s">
        <v>586</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7" t="s">
        <v>483</v>
      </c>
      <c r="B46" s="156" t="s">
        <v>522</v>
      </c>
      <c r="C46" s="193" t="s">
        <v>586</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01"/>
      <c r="B47" s="402"/>
      <c r="C47" s="40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7" t="s">
        <v>516</v>
      </c>
      <c r="B48" s="156" t="s">
        <v>530</v>
      </c>
      <c r="C48" s="194" t="str">
        <f>CONCATENATE(ROUND('6.2. Паспорт фин осв ввод'!AB24,2)," млн.руб.")</f>
        <v>0 млн.руб.</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7" t="s">
        <v>484</v>
      </c>
      <c r="B49" s="156" t="s">
        <v>531</v>
      </c>
      <c r="C49" s="194" t="str">
        <f>CONCATENATE(ROUND('6.2. Паспорт фин осв ввод'!AB30,2)," млн.руб.")</f>
        <v>0 млн.руб.</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33" sqref="R33"/>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5"/>
      <c r="B5" s="65"/>
      <c r="C5" s="65"/>
      <c r="D5" s="65"/>
      <c r="E5" s="65"/>
      <c r="F5" s="65"/>
      <c r="L5" s="65"/>
      <c r="M5" s="65"/>
      <c r="AC5" s="14"/>
    </row>
    <row r="6" spans="1:29"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3" t="str">
        <f>'1. паспорт местоположение'!A12:C12</f>
        <v>I_140-77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3" t="str">
        <f>'1. паспорт местоположение'!A15</f>
        <v>Приобретение земельного участка западнее п.Холмогоровка Зеленоградского р-на Калининградская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4" t="s">
        <v>504</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91" t="s">
        <v>188</v>
      </c>
      <c r="B20" s="491" t="s">
        <v>187</v>
      </c>
      <c r="C20" s="472" t="s">
        <v>186</v>
      </c>
      <c r="D20" s="472"/>
      <c r="E20" s="493" t="s">
        <v>185</v>
      </c>
      <c r="F20" s="493"/>
      <c r="G20" s="499" t="s">
        <v>587</v>
      </c>
      <c r="H20" s="483" t="s">
        <v>588</v>
      </c>
      <c r="I20" s="484"/>
      <c r="J20" s="484"/>
      <c r="K20" s="484"/>
      <c r="L20" s="483" t="s">
        <v>589</v>
      </c>
      <c r="M20" s="484"/>
      <c r="N20" s="484"/>
      <c r="O20" s="484"/>
      <c r="P20" s="483" t="s">
        <v>590</v>
      </c>
      <c r="Q20" s="484"/>
      <c r="R20" s="484"/>
      <c r="S20" s="484"/>
      <c r="T20" s="483" t="s">
        <v>591</v>
      </c>
      <c r="U20" s="484"/>
      <c r="V20" s="484"/>
      <c r="W20" s="484"/>
      <c r="X20" s="483" t="s">
        <v>592</v>
      </c>
      <c r="Y20" s="484"/>
      <c r="Z20" s="484"/>
      <c r="AA20" s="484"/>
      <c r="AB20" s="495" t="s">
        <v>184</v>
      </c>
      <c r="AC20" s="496"/>
      <c r="AD20" s="83"/>
      <c r="AE20" s="83"/>
      <c r="AF20" s="83"/>
    </row>
    <row r="21" spans="1:32" ht="99.75" customHeight="1" x14ac:dyDescent="0.25">
      <c r="A21" s="492"/>
      <c r="B21" s="492"/>
      <c r="C21" s="472"/>
      <c r="D21" s="472"/>
      <c r="E21" s="493"/>
      <c r="F21" s="493"/>
      <c r="G21" s="500"/>
      <c r="H21" s="485" t="s">
        <v>2</v>
      </c>
      <c r="I21" s="485"/>
      <c r="J21" s="485" t="s">
        <v>593</v>
      </c>
      <c r="K21" s="485"/>
      <c r="L21" s="485" t="s">
        <v>2</v>
      </c>
      <c r="M21" s="485"/>
      <c r="N21" s="485" t="s">
        <v>593</v>
      </c>
      <c r="O21" s="485"/>
      <c r="P21" s="485" t="s">
        <v>2</v>
      </c>
      <c r="Q21" s="485"/>
      <c r="R21" s="485" t="s">
        <v>593</v>
      </c>
      <c r="S21" s="485"/>
      <c r="T21" s="485" t="s">
        <v>2</v>
      </c>
      <c r="U21" s="485"/>
      <c r="V21" s="485" t="s">
        <v>593</v>
      </c>
      <c r="W21" s="485"/>
      <c r="X21" s="485" t="s">
        <v>2</v>
      </c>
      <c r="Y21" s="485"/>
      <c r="Z21" s="485" t="s">
        <v>593</v>
      </c>
      <c r="AA21" s="485"/>
      <c r="AB21" s="497"/>
      <c r="AC21" s="498"/>
    </row>
    <row r="22" spans="1:32" ht="89.25" customHeight="1" x14ac:dyDescent="0.25">
      <c r="A22" s="479"/>
      <c r="B22" s="479"/>
      <c r="C22" s="368" t="s">
        <v>2</v>
      </c>
      <c r="D22" s="368" t="s">
        <v>182</v>
      </c>
      <c r="E22" s="369" t="s">
        <v>594</v>
      </c>
      <c r="F22" s="370" t="s">
        <v>600</v>
      </c>
      <c r="G22" s="501"/>
      <c r="H22" s="373" t="s">
        <v>485</v>
      </c>
      <c r="I22" s="373" t="s">
        <v>486</v>
      </c>
      <c r="J22" s="373" t="s">
        <v>485</v>
      </c>
      <c r="K22" s="373" t="s">
        <v>486</v>
      </c>
      <c r="L22" s="373" t="s">
        <v>485</v>
      </c>
      <c r="M22" s="373" t="s">
        <v>486</v>
      </c>
      <c r="N22" s="373" t="s">
        <v>485</v>
      </c>
      <c r="O22" s="373" t="s">
        <v>486</v>
      </c>
      <c r="P22" s="373" t="s">
        <v>485</v>
      </c>
      <c r="Q22" s="373" t="s">
        <v>486</v>
      </c>
      <c r="R22" s="373" t="s">
        <v>485</v>
      </c>
      <c r="S22" s="373" t="s">
        <v>486</v>
      </c>
      <c r="T22" s="373" t="s">
        <v>485</v>
      </c>
      <c r="U22" s="373" t="s">
        <v>486</v>
      </c>
      <c r="V22" s="373" t="s">
        <v>485</v>
      </c>
      <c r="W22" s="373" t="s">
        <v>486</v>
      </c>
      <c r="X22" s="373" t="s">
        <v>485</v>
      </c>
      <c r="Y22" s="373" t="s">
        <v>486</v>
      </c>
      <c r="Z22" s="373" t="s">
        <v>485</v>
      </c>
      <c r="AA22" s="373" t="s">
        <v>486</v>
      </c>
      <c r="AB22" s="368" t="s">
        <v>183</v>
      </c>
      <c r="AC22" s="368" t="s">
        <v>11</v>
      </c>
    </row>
    <row r="23" spans="1:32" ht="19.5" customHeight="1" x14ac:dyDescent="0.25">
      <c r="A23" s="76">
        <v>1</v>
      </c>
      <c r="B23" s="76">
        <v>2</v>
      </c>
      <c r="C23" s="219">
        <f t="shared" ref="C23:AC23" si="0">B23+1</f>
        <v>3</v>
      </c>
      <c r="D23" s="219">
        <f t="shared" si="0"/>
        <v>4</v>
      </c>
      <c r="E23" s="219">
        <f t="shared" si="0"/>
        <v>5</v>
      </c>
      <c r="F23" s="219">
        <f t="shared" si="0"/>
        <v>6</v>
      </c>
      <c r="G23" s="219">
        <f t="shared" si="0"/>
        <v>7</v>
      </c>
      <c r="H23" s="219">
        <f t="shared" si="0"/>
        <v>8</v>
      </c>
      <c r="I23" s="219">
        <f t="shared" si="0"/>
        <v>9</v>
      </c>
      <c r="J23" s="219">
        <f t="shared" si="0"/>
        <v>10</v>
      </c>
      <c r="K23" s="219">
        <f t="shared" si="0"/>
        <v>11</v>
      </c>
      <c r="L23" s="219">
        <f t="shared" si="0"/>
        <v>12</v>
      </c>
      <c r="M23" s="219">
        <f t="shared" si="0"/>
        <v>13</v>
      </c>
      <c r="N23" s="219">
        <f t="shared" si="0"/>
        <v>14</v>
      </c>
      <c r="O23" s="219">
        <f t="shared" si="0"/>
        <v>15</v>
      </c>
      <c r="P23" s="219">
        <f t="shared" si="0"/>
        <v>16</v>
      </c>
      <c r="Q23" s="219">
        <f t="shared" si="0"/>
        <v>17</v>
      </c>
      <c r="R23" s="219">
        <f t="shared" si="0"/>
        <v>18</v>
      </c>
      <c r="S23" s="219">
        <f t="shared" si="0"/>
        <v>19</v>
      </c>
      <c r="T23" s="219">
        <f t="shared" si="0"/>
        <v>20</v>
      </c>
      <c r="U23" s="219">
        <f t="shared" si="0"/>
        <v>21</v>
      </c>
      <c r="V23" s="219">
        <f t="shared" si="0"/>
        <v>22</v>
      </c>
      <c r="W23" s="219">
        <f t="shared" si="0"/>
        <v>23</v>
      </c>
      <c r="X23" s="219">
        <f t="shared" si="0"/>
        <v>24</v>
      </c>
      <c r="Y23" s="219">
        <f t="shared" si="0"/>
        <v>25</v>
      </c>
      <c r="Z23" s="219">
        <f t="shared" si="0"/>
        <v>26</v>
      </c>
      <c r="AA23" s="219">
        <f t="shared" si="0"/>
        <v>27</v>
      </c>
      <c r="AB23" s="219">
        <f>AA23+1</f>
        <v>28</v>
      </c>
      <c r="AC23" s="219">
        <f t="shared" si="0"/>
        <v>29</v>
      </c>
    </row>
    <row r="24" spans="1:32" ht="47.25" customHeight="1" x14ac:dyDescent="0.25">
      <c r="A24" s="81">
        <v>1</v>
      </c>
      <c r="B24" s="80" t="s">
        <v>181</v>
      </c>
      <c r="C24" s="357">
        <v>0</v>
      </c>
      <c r="D24" s="357">
        <v>0</v>
      </c>
      <c r="E24" s="371">
        <v>0</v>
      </c>
      <c r="F24" s="371">
        <v>0</v>
      </c>
      <c r="G24" s="357">
        <v>0</v>
      </c>
      <c r="H24" s="357">
        <f t="shared" ref="H24:Q24" si="1">SUM(H25:H29)</f>
        <v>0</v>
      </c>
      <c r="I24" s="357">
        <f t="shared" si="1"/>
        <v>0</v>
      </c>
      <c r="J24" s="357">
        <f t="shared" si="1"/>
        <v>0</v>
      </c>
      <c r="K24" s="357">
        <f t="shared" si="1"/>
        <v>0</v>
      </c>
      <c r="L24" s="357">
        <f t="shared" si="1"/>
        <v>0</v>
      </c>
      <c r="M24" s="357">
        <f t="shared" si="1"/>
        <v>0</v>
      </c>
      <c r="N24" s="357">
        <f t="shared" si="1"/>
        <v>0</v>
      </c>
      <c r="O24" s="357">
        <f t="shared" si="1"/>
        <v>0</v>
      </c>
      <c r="P24" s="357">
        <f t="shared" si="1"/>
        <v>0</v>
      </c>
      <c r="Q24" s="357">
        <f t="shared" si="1"/>
        <v>0</v>
      </c>
      <c r="R24" s="357">
        <f>SUM(R25:R29)</f>
        <v>12.555</v>
      </c>
      <c r="S24" s="357">
        <f t="shared" ref="S24:AA24" si="2">SUM(S25:S29)</f>
        <v>12.555</v>
      </c>
      <c r="T24" s="357">
        <f t="shared" si="2"/>
        <v>0</v>
      </c>
      <c r="U24" s="357">
        <f t="shared" si="2"/>
        <v>0</v>
      </c>
      <c r="V24" s="357">
        <f t="shared" si="2"/>
        <v>0</v>
      </c>
      <c r="W24" s="357">
        <f t="shared" si="2"/>
        <v>0</v>
      </c>
      <c r="X24" s="357">
        <f t="shared" si="2"/>
        <v>0</v>
      </c>
      <c r="Y24" s="357">
        <f t="shared" si="2"/>
        <v>0</v>
      </c>
      <c r="Z24" s="357">
        <f t="shared" si="2"/>
        <v>0</v>
      </c>
      <c r="AA24" s="357">
        <f t="shared" si="2"/>
        <v>0</v>
      </c>
      <c r="AB24" s="357">
        <f>H24+L24+P24+T24+X24</f>
        <v>0</v>
      </c>
      <c r="AC24" s="357">
        <f>J24+N24+R24+V24+Z24</f>
        <v>12.555</v>
      </c>
    </row>
    <row r="25" spans="1:32" ht="24" customHeight="1" x14ac:dyDescent="0.25">
      <c r="A25" s="78" t="s">
        <v>180</v>
      </c>
      <c r="B25" s="49" t="s">
        <v>179</v>
      </c>
      <c r="C25" s="357">
        <v>0</v>
      </c>
      <c r="D25" s="357">
        <v>0</v>
      </c>
      <c r="E25" s="372">
        <v>0</v>
      </c>
      <c r="F25" s="371">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7">
        <f t="shared" ref="AB25:AB64" si="3">H25+L25+P25+T25+X25</f>
        <v>0</v>
      </c>
      <c r="AC25" s="357">
        <f t="shared" ref="AC25:AC64" si="4">J25+N25+R25+V25+Z25</f>
        <v>0</v>
      </c>
    </row>
    <row r="26" spans="1:32" x14ac:dyDescent="0.25">
      <c r="A26" s="78" t="s">
        <v>178</v>
      </c>
      <c r="B26" s="49" t="s">
        <v>177</v>
      </c>
      <c r="C26" s="357">
        <v>0</v>
      </c>
      <c r="D26" s="357">
        <v>0</v>
      </c>
      <c r="E26" s="372">
        <v>0</v>
      </c>
      <c r="F26" s="371">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7">
        <f t="shared" si="3"/>
        <v>0</v>
      </c>
      <c r="AC26" s="357">
        <f t="shared" si="4"/>
        <v>0</v>
      </c>
    </row>
    <row r="27" spans="1:32" ht="31.5" x14ac:dyDescent="0.25">
      <c r="A27" s="78" t="s">
        <v>176</v>
      </c>
      <c r="B27" s="49" t="s">
        <v>441</v>
      </c>
      <c r="C27" s="357">
        <v>0</v>
      </c>
      <c r="D27" s="357">
        <v>0</v>
      </c>
      <c r="E27" s="372">
        <v>0</v>
      </c>
      <c r="F27" s="371">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7">
        <f t="shared" si="3"/>
        <v>0</v>
      </c>
      <c r="AC27" s="357">
        <f t="shared" si="4"/>
        <v>0</v>
      </c>
    </row>
    <row r="28" spans="1:32" x14ac:dyDescent="0.25">
      <c r="A28" s="78" t="s">
        <v>175</v>
      </c>
      <c r="B28" s="49" t="s">
        <v>174</v>
      </c>
      <c r="C28" s="357">
        <v>0</v>
      </c>
      <c r="D28" s="357">
        <v>0</v>
      </c>
      <c r="E28" s="372">
        <v>0</v>
      </c>
      <c r="F28" s="371">
        <v>0</v>
      </c>
      <c r="G28" s="358">
        <v>0</v>
      </c>
      <c r="H28" s="358">
        <v>0</v>
      </c>
      <c r="I28" s="358">
        <v>0</v>
      </c>
      <c r="J28" s="358">
        <v>0</v>
      </c>
      <c r="K28" s="358">
        <v>0</v>
      </c>
      <c r="L28" s="358">
        <v>0</v>
      </c>
      <c r="M28" s="358">
        <v>0</v>
      </c>
      <c r="N28" s="358">
        <v>0</v>
      </c>
      <c r="O28" s="358">
        <f>N28</f>
        <v>0</v>
      </c>
      <c r="P28" s="358">
        <v>0</v>
      </c>
      <c r="Q28" s="358">
        <v>0</v>
      </c>
      <c r="R28" s="358">
        <v>12.555</v>
      </c>
      <c r="S28" s="358">
        <v>12.555</v>
      </c>
      <c r="T28" s="358">
        <v>0</v>
      </c>
      <c r="U28" s="358">
        <v>0</v>
      </c>
      <c r="V28" s="358">
        <v>0</v>
      </c>
      <c r="W28" s="358">
        <v>0</v>
      </c>
      <c r="X28" s="358">
        <v>0</v>
      </c>
      <c r="Y28" s="358">
        <v>0</v>
      </c>
      <c r="Z28" s="358">
        <v>0</v>
      </c>
      <c r="AA28" s="358">
        <v>0</v>
      </c>
      <c r="AB28" s="357">
        <f t="shared" si="3"/>
        <v>0</v>
      </c>
      <c r="AC28" s="357">
        <f t="shared" si="4"/>
        <v>12.555</v>
      </c>
    </row>
    <row r="29" spans="1:32" x14ac:dyDescent="0.25">
      <c r="A29" s="78" t="s">
        <v>173</v>
      </c>
      <c r="B29" s="82" t="s">
        <v>172</v>
      </c>
      <c r="C29" s="357">
        <v>0</v>
      </c>
      <c r="D29" s="357">
        <v>0</v>
      </c>
      <c r="E29" s="372">
        <v>0</v>
      </c>
      <c r="F29" s="37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7">
        <f t="shared" si="3"/>
        <v>0</v>
      </c>
      <c r="AC29" s="357">
        <f t="shared" si="4"/>
        <v>0</v>
      </c>
    </row>
    <row r="30" spans="1:32" ht="47.25" x14ac:dyDescent="0.25">
      <c r="A30" s="81" t="s">
        <v>63</v>
      </c>
      <c r="B30" s="80" t="s">
        <v>171</v>
      </c>
      <c r="C30" s="357">
        <v>0</v>
      </c>
      <c r="D30" s="357">
        <v>0</v>
      </c>
      <c r="E30" s="371">
        <v>0</v>
      </c>
      <c r="F30" s="371">
        <v>0</v>
      </c>
      <c r="G30" s="357">
        <v>0</v>
      </c>
      <c r="H30" s="357">
        <f>SUM(H31:H34)</f>
        <v>0</v>
      </c>
      <c r="I30" s="357">
        <f t="shared" ref="I30:AA30" si="5">SUM(I31:I34)</f>
        <v>0</v>
      </c>
      <c r="J30" s="357">
        <f t="shared" si="5"/>
        <v>0</v>
      </c>
      <c r="K30" s="357">
        <f t="shared" si="5"/>
        <v>0</v>
      </c>
      <c r="L30" s="357">
        <f t="shared" si="5"/>
        <v>0</v>
      </c>
      <c r="M30" s="357">
        <f t="shared" si="5"/>
        <v>0</v>
      </c>
      <c r="N30" s="357">
        <f t="shared" si="5"/>
        <v>0</v>
      </c>
      <c r="O30" s="357">
        <f t="shared" si="5"/>
        <v>0</v>
      </c>
      <c r="P30" s="357">
        <f t="shared" si="5"/>
        <v>0</v>
      </c>
      <c r="Q30" s="357">
        <f t="shared" si="5"/>
        <v>0</v>
      </c>
      <c r="R30" s="357">
        <f t="shared" si="5"/>
        <v>12.555</v>
      </c>
      <c r="S30" s="357">
        <f t="shared" si="5"/>
        <v>12.555</v>
      </c>
      <c r="T30" s="357">
        <f t="shared" si="5"/>
        <v>0</v>
      </c>
      <c r="U30" s="357">
        <f t="shared" si="5"/>
        <v>0</v>
      </c>
      <c r="V30" s="357">
        <f t="shared" si="5"/>
        <v>0</v>
      </c>
      <c r="W30" s="357">
        <f t="shared" si="5"/>
        <v>0</v>
      </c>
      <c r="X30" s="357">
        <f t="shared" si="5"/>
        <v>0</v>
      </c>
      <c r="Y30" s="357">
        <f t="shared" si="5"/>
        <v>0</v>
      </c>
      <c r="Z30" s="357">
        <f t="shared" si="5"/>
        <v>0</v>
      </c>
      <c r="AA30" s="357">
        <f t="shared" si="5"/>
        <v>0</v>
      </c>
      <c r="AB30" s="357">
        <f t="shared" si="3"/>
        <v>0</v>
      </c>
      <c r="AC30" s="357">
        <f t="shared" si="4"/>
        <v>12.555</v>
      </c>
    </row>
    <row r="31" spans="1:32" x14ac:dyDescent="0.25">
      <c r="A31" s="81" t="s">
        <v>170</v>
      </c>
      <c r="B31" s="49" t="s">
        <v>169</v>
      </c>
      <c r="C31" s="357">
        <v>0</v>
      </c>
      <c r="D31" s="357">
        <v>0</v>
      </c>
      <c r="E31" s="371">
        <v>0</v>
      </c>
      <c r="F31" s="371">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7">
        <f t="shared" si="3"/>
        <v>0</v>
      </c>
      <c r="AC31" s="357">
        <f t="shared" si="4"/>
        <v>0</v>
      </c>
    </row>
    <row r="32" spans="1:32" ht="31.5" x14ac:dyDescent="0.25">
      <c r="A32" s="81" t="s">
        <v>168</v>
      </c>
      <c r="B32" s="49" t="s">
        <v>167</v>
      </c>
      <c r="C32" s="357">
        <v>0</v>
      </c>
      <c r="D32" s="357">
        <v>0</v>
      </c>
      <c r="E32" s="371">
        <v>0</v>
      </c>
      <c r="F32" s="371">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7">
        <f t="shared" si="3"/>
        <v>0</v>
      </c>
      <c r="AC32" s="357">
        <f t="shared" si="4"/>
        <v>0</v>
      </c>
    </row>
    <row r="33" spans="1:29" x14ac:dyDescent="0.25">
      <c r="A33" s="81" t="s">
        <v>166</v>
      </c>
      <c r="B33" s="49" t="s">
        <v>165</v>
      </c>
      <c r="C33" s="357">
        <v>0</v>
      </c>
      <c r="D33" s="357">
        <v>0</v>
      </c>
      <c r="E33" s="371">
        <v>0</v>
      </c>
      <c r="F33" s="371">
        <v>0</v>
      </c>
      <c r="G33" s="358">
        <v>0</v>
      </c>
      <c r="H33" s="358">
        <v>0</v>
      </c>
      <c r="I33" s="358">
        <v>0</v>
      </c>
      <c r="J33" s="358">
        <v>0</v>
      </c>
      <c r="K33" s="358">
        <v>0</v>
      </c>
      <c r="L33" s="358">
        <v>0</v>
      </c>
      <c r="M33" s="358">
        <v>0</v>
      </c>
      <c r="N33" s="358">
        <v>0</v>
      </c>
      <c r="O33" s="358">
        <f>N33</f>
        <v>0</v>
      </c>
      <c r="P33" s="358">
        <v>0</v>
      </c>
      <c r="Q33" s="358">
        <v>0</v>
      </c>
      <c r="R33" s="358">
        <v>12.555</v>
      </c>
      <c r="S33" s="358">
        <v>12.555</v>
      </c>
      <c r="T33" s="358">
        <v>0</v>
      </c>
      <c r="U33" s="358">
        <v>0</v>
      </c>
      <c r="V33" s="358">
        <v>0</v>
      </c>
      <c r="W33" s="358">
        <v>0</v>
      </c>
      <c r="X33" s="358">
        <v>0</v>
      </c>
      <c r="Y33" s="358">
        <v>0</v>
      </c>
      <c r="Z33" s="358">
        <v>0</v>
      </c>
      <c r="AA33" s="358">
        <v>0</v>
      </c>
      <c r="AB33" s="357">
        <f t="shared" si="3"/>
        <v>0</v>
      </c>
      <c r="AC33" s="357">
        <f t="shared" si="4"/>
        <v>12.555</v>
      </c>
    </row>
    <row r="34" spans="1:29" x14ac:dyDescent="0.25">
      <c r="A34" s="81" t="s">
        <v>164</v>
      </c>
      <c r="B34" s="49" t="s">
        <v>163</v>
      </c>
      <c r="C34" s="357">
        <v>0</v>
      </c>
      <c r="D34" s="357">
        <v>0</v>
      </c>
      <c r="E34" s="371">
        <v>0</v>
      </c>
      <c r="F34" s="371">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7">
        <f t="shared" si="3"/>
        <v>0</v>
      </c>
      <c r="AC34" s="357">
        <f t="shared" si="4"/>
        <v>0</v>
      </c>
    </row>
    <row r="35" spans="1:29" ht="31.5" x14ac:dyDescent="0.25">
      <c r="A35" s="81" t="s">
        <v>62</v>
      </c>
      <c r="B35" s="80" t="s">
        <v>162</v>
      </c>
      <c r="C35" s="357">
        <v>0</v>
      </c>
      <c r="D35" s="357">
        <v>0</v>
      </c>
      <c r="E35" s="371">
        <v>0</v>
      </c>
      <c r="F35" s="371">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3"/>
        <v>0</v>
      </c>
      <c r="AC35" s="357">
        <f t="shared" si="4"/>
        <v>0</v>
      </c>
    </row>
    <row r="36" spans="1:29" ht="31.5" x14ac:dyDescent="0.25">
      <c r="A36" s="78" t="s">
        <v>161</v>
      </c>
      <c r="B36" s="77" t="s">
        <v>160</v>
      </c>
      <c r="C36" s="357">
        <v>0</v>
      </c>
      <c r="D36" s="357">
        <v>0</v>
      </c>
      <c r="E36" s="371">
        <v>0</v>
      </c>
      <c r="F36" s="371">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7">
        <f t="shared" si="3"/>
        <v>0</v>
      </c>
      <c r="AC36" s="357">
        <f t="shared" si="4"/>
        <v>0</v>
      </c>
    </row>
    <row r="37" spans="1:29" x14ac:dyDescent="0.25">
      <c r="A37" s="78" t="s">
        <v>159</v>
      </c>
      <c r="B37" s="77" t="s">
        <v>149</v>
      </c>
      <c r="C37" s="357">
        <v>0</v>
      </c>
      <c r="D37" s="357">
        <v>0</v>
      </c>
      <c r="E37" s="371">
        <v>0</v>
      </c>
      <c r="F37" s="371">
        <v>0</v>
      </c>
      <c r="G37" s="358">
        <v>0</v>
      </c>
      <c r="H37" s="358">
        <v>0</v>
      </c>
      <c r="I37" s="358">
        <v>0</v>
      </c>
      <c r="J37" s="358">
        <v>0</v>
      </c>
      <c r="K37" s="358">
        <v>0</v>
      </c>
      <c r="L37" s="358">
        <v>0</v>
      </c>
      <c r="M37" s="358">
        <v>0</v>
      </c>
      <c r="N37" s="358">
        <v>0</v>
      </c>
      <c r="O37" s="358">
        <f>N37</f>
        <v>0</v>
      </c>
      <c r="P37" s="358">
        <v>0</v>
      </c>
      <c r="Q37" s="358">
        <v>0</v>
      </c>
      <c r="R37" s="358">
        <v>0</v>
      </c>
      <c r="S37" s="358">
        <v>0</v>
      </c>
      <c r="T37" s="358">
        <v>0</v>
      </c>
      <c r="U37" s="358">
        <v>0</v>
      </c>
      <c r="V37" s="358">
        <v>0</v>
      </c>
      <c r="W37" s="358">
        <v>0</v>
      </c>
      <c r="X37" s="358">
        <v>0</v>
      </c>
      <c r="Y37" s="358">
        <v>0</v>
      </c>
      <c r="Z37" s="358">
        <v>0</v>
      </c>
      <c r="AA37" s="358">
        <v>0</v>
      </c>
      <c r="AB37" s="357">
        <f t="shared" si="3"/>
        <v>0</v>
      </c>
      <c r="AC37" s="357">
        <f t="shared" si="4"/>
        <v>0</v>
      </c>
    </row>
    <row r="38" spans="1:29" x14ac:dyDescent="0.25">
      <c r="A38" s="78" t="s">
        <v>158</v>
      </c>
      <c r="B38" s="77" t="s">
        <v>147</v>
      </c>
      <c r="C38" s="357">
        <v>0</v>
      </c>
      <c r="D38" s="357">
        <v>0</v>
      </c>
      <c r="E38" s="371">
        <v>0</v>
      </c>
      <c r="F38" s="371">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7">
        <f t="shared" si="3"/>
        <v>0</v>
      </c>
      <c r="AC38" s="357">
        <f t="shared" si="4"/>
        <v>0</v>
      </c>
    </row>
    <row r="39" spans="1:29" ht="31.5" x14ac:dyDescent="0.25">
      <c r="A39" s="78" t="s">
        <v>157</v>
      </c>
      <c r="B39" s="49" t="s">
        <v>145</v>
      </c>
      <c r="C39" s="357">
        <v>0</v>
      </c>
      <c r="D39" s="357">
        <v>0</v>
      </c>
      <c r="E39" s="371">
        <v>0</v>
      </c>
      <c r="F39" s="371">
        <v>0</v>
      </c>
      <c r="G39" s="358">
        <v>0</v>
      </c>
      <c r="H39" s="358">
        <v>0</v>
      </c>
      <c r="I39" s="358">
        <v>0</v>
      </c>
      <c r="J39" s="358">
        <v>0</v>
      </c>
      <c r="K39" s="358">
        <v>0</v>
      </c>
      <c r="L39" s="358">
        <v>0</v>
      </c>
      <c r="M39" s="358">
        <v>0</v>
      </c>
      <c r="N39" s="358">
        <v>0</v>
      </c>
      <c r="O39" s="358">
        <f>N39</f>
        <v>0</v>
      </c>
      <c r="P39" s="358">
        <v>0</v>
      </c>
      <c r="Q39" s="358">
        <v>0</v>
      </c>
      <c r="R39" s="358">
        <v>0</v>
      </c>
      <c r="S39" s="358">
        <v>0</v>
      </c>
      <c r="T39" s="358">
        <v>0</v>
      </c>
      <c r="U39" s="358">
        <v>0</v>
      </c>
      <c r="V39" s="358">
        <v>0</v>
      </c>
      <c r="W39" s="358">
        <v>0</v>
      </c>
      <c r="X39" s="358">
        <v>0</v>
      </c>
      <c r="Y39" s="358">
        <v>0</v>
      </c>
      <c r="Z39" s="358">
        <v>0</v>
      </c>
      <c r="AA39" s="358">
        <v>0</v>
      </c>
      <c r="AB39" s="357">
        <f t="shared" si="3"/>
        <v>0</v>
      </c>
      <c r="AC39" s="357">
        <f t="shared" si="4"/>
        <v>0</v>
      </c>
    </row>
    <row r="40" spans="1:29" ht="31.5" x14ac:dyDescent="0.25">
      <c r="A40" s="78" t="s">
        <v>156</v>
      </c>
      <c r="B40" s="49" t="s">
        <v>143</v>
      </c>
      <c r="C40" s="357">
        <v>0</v>
      </c>
      <c r="D40" s="357">
        <v>0</v>
      </c>
      <c r="E40" s="371">
        <v>0</v>
      </c>
      <c r="F40" s="371">
        <v>0</v>
      </c>
      <c r="G40" s="358">
        <v>0</v>
      </c>
      <c r="H40" s="358">
        <v>0</v>
      </c>
      <c r="I40" s="358">
        <v>0</v>
      </c>
      <c r="J40" s="358">
        <v>0</v>
      </c>
      <c r="K40" s="358">
        <v>0</v>
      </c>
      <c r="L40" s="358">
        <v>0</v>
      </c>
      <c r="M40" s="358">
        <v>0</v>
      </c>
      <c r="N40" s="358">
        <v>0</v>
      </c>
      <c r="O40" s="358">
        <f>N40</f>
        <v>0</v>
      </c>
      <c r="P40" s="358">
        <v>0</v>
      </c>
      <c r="Q40" s="358">
        <v>0</v>
      </c>
      <c r="R40" s="358">
        <v>0</v>
      </c>
      <c r="S40" s="358">
        <v>0</v>
      </c>
      <c r="T40" s="358">
        <v>0</v>
      </c>
      <c r="U40" s="358">
        <v>0</v>
      </c>
      <c r="V40" s="358">
        <v>0</v>
      </c>
      <c r="W40" s="358">
        <v>0</v>
      </c>
      <c r="X40" s="358">
        <v>0</v>
      </c>
      <c r="Y40" s="358">
        <v>0</v>
      </c>
      <c r="Z40" s="358">
        <v>0</v>
      </c>
      <c r="AA40" s="358">
        <v>0</v>
      </c>
      <c r="AB40" s="357">
        <f t="shared" si="3"/>
        <v>0</v>
      </c>
      <c r="AC40" s="357">
        <f t="shared" si="4"/>
        <v>0</v>
      </c>
    </row>
    <row r="41" spans="1:29" x14ac:dyDescent="0.25">
      <c r="A41" s="78" t="s">
        <v>155</v>
      </c>
      <c r="B41" s="49" t="s">
        <v>141</v>
      </c>
      <c r="C41" s="357">
        <v>0</v>
      </c>
      <c r="D41" s="357">
        <v>0</v>
      </c>
      <c r="E41" s="371">
        <v>0</v>
      </c>
      <c r="F41" s="371">
        <v>0</v>
      </c>
      <c r="G41" s="358">
        <v>0</v>
      </c>
      <c r="H41" s="358">
        <v>0</v>
      </c>
      <c r="I41" s="358">
        <v>0</v>
      </c>
      <c r="J41" s="358">
        <v>0</v>
      </c>
      <c r="K41" s="358">
        <v>0</v>
      </c>
      <c r="L41" s="358">
        <v>0</v>
      </c>
      <c r="M41" s="358">
        <v>0</v>
      </c>
      <c r="N41" s="358">
        <v>0</v>
      </c>
      <c r="O41" s="358">
        <f>N41</f>
        <v>0</v>
      </c>
      <c r="P41" s="358">
        <v>0</v>
      </c>
      <c r="Q41" s="358">
        <v>0</v>
      </c>
      <c r="R41" s="358">
        <v>0</v>
      </c>
      <c r="S41" s="358">
        <v>0</v>
      </c>
      <c r="T41" s="358">
        <v>0</v>
      </c>
      <c r="U41" s="358">
        <v>0</v>
      </c>
      <c r="V41" s="358">
        <v>0</v>
      </c>
      <c r="W41" s="358">
        <v>0</v>
      </c>
      <c r="X41" s="358">
        <v>0</v>
      </c>
      <c r="Y41" s="358">
        <v>0</v>
      </c>
      <c r="Z41" s="358">
        <v>0</v>
      </c>
      <c r="AA41" s="358">
        <v>0</v>
      </c>
      <c r="AB41" s="357">
        <f t="shared" si="3"/>
        <v>0</v>
      </c>
      <c r="AC41" s="357">
        <f t="shared" si="4"/>
        <v>0</v>
      </c>
    </row>
    <row r="42" spans="1:29" ht="18.75" x14ac:dyDescent="0.25">
      <c r="A42" s="78" t="s">
        <v>154</v>
      </c>
      <c r="B42" s="77" t="s">
        <v>607</v>
      </c>
      <c r="C42" s="357">
        <v>0</v>
      </c>
      <c r="D42" s="357">
        <v>0</v>
      </c>
      <c r="E42" s="371">
        <v>0</v>
      </c>
      <c r="F42" s="371">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7">
        <f t="shared" si="3"/>
        <v>0</v>
      </c>
      <c r="AC42" s="357">
        <f t="shared" si="4"/>
        <v>0</v>
      </c>
    </row>
    <row r="43" spans="1:29" x14ac:dyDescent="0.25">
      <c r="A43" s="81" t="s">
        <v>61</v>
      </c>
      <c r="B43" s="80" t="s">
        <v>153</v>
      </c>
      <c r="C43" s="357">
        <v>0</v>
      </c>
      <c r="D43" s="357">
        <v>0</v>
      </c>
      <c r="E43" s="371">
        <v>0</v>
      </c>
      <c r="F43" s="371">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3"/>
        <v>0</v>
      </c>
      <c r="AC43" s="357">
        <f t="shared" si="4"/>
        <v>0</v>
      </c>
    </row>
    <row r="44" spans="1:29" x14ac:dyDescent="0.25">
      <c r="A44" s="78" t="s">
        <v>152</v>
      </c>
      <c r="B44" s="49" t="s">
        <v>151</v>
      </c>
      <c r="C44" s="357">
        <v>0</v>
      </c>
      <c r="D44" s="357">
        <v>0</v>
      </c>
      <c r="E44" s="371">
        <v>0</v>
      </c>
      <c r="F44" s="371">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7">
        <f t="shared" si="3"/>
        <v>0</v>
      </c>
      <c r="AC44" s="357">
        <f t="shared" si="4"/>
        <v>0</v>
      </c>
    </row>
    <row r="45" spans="1:29" x14ac:dyDescent="0.25">
      <c r="A45" s="78" t="s">
        <v>150</v>
      </c>
      <c r="B45" s="49" t="s">
        <v>149</v>
      </c>
      <c r="C45" s="357">
        <v>0</v>
      </c>
      <c r="D45" s="357">
        <v>0</v>
      </c>
      <c r="E45" s="371">
        <v>0</v>
      </c>
      <c r="F45" s="371">
        <v>0</v>
      </c>
      <c r="G45" s="358">
        <v>0</v>
      </c>
      <c r="H45" s="358">
        <v>0</v>
      </c>
      <c r="I45" s="358">
        <v>0</v>
      </c>
      <c r="J45" s="358">
        <v>0</v>
      </c>
      <c r="K45" s="358">
        <v>0</v>
      </c>
      <c r="L45" s="358">
        <v>0</v>
      </c>
      <c r="M45" s="358">
        <v>0</v>
      </c>
      <c r="N45" s="358">
        <f>N37</f>
        <v>0</v>
      </c>
      <c r="O45" s="358">
        <f>O37</f>
        <v>0</v>
      </c>
      <c r="P45" s="358">
        <v>0</v>
      </c>
      <c r="Q45" s="358">
        <v>0</v>
      </c>
      <c r="R45" s="358">
        <v>0</v>
      </c>
      <c r="S45" s="358">
        <v>0</v>
      </c>
      <c r="T45" s="358">
        <v>0</v>
      </c>
      <c r="U45" s="358">
        <v>0</v>
      </c>
      <c r="V45" s="358">
        <v>0</v>
      </c>
      <c r="W45" s="358">
        <v>0</v>
      </c>
      <c r="X45" s="358">
        <v>0</v>
      </c>
      <c r="Y45" s="358">
        <v>0</v>
      </c>
      <c r="Z45" s="358">
        <v>0</v>
      </c>
      <c r="AA45" s="358">
        <v>0</v>
      </c>
      <c r="AB45" s="357">
        <f t="shared" si="3"/>
        <v>0</v>
      </c>
      <c r="AC45" s="357">
        <f t="shared" si="4"/>
        <v>0</v>
      </c>
    </row>
    <row r="46" spans="1:29" x14ac:dyDescent="0.25">
      <c r="A46" s="78" t="s">
        <v>148</v>
      </c>
      <c r="B46" s="49" t="s">
        <v>147</v>
      </c>
      <c r="C46" s="357">
        <v>0</v>
      </c>
      <c r="D46" s="357">
        <v>0</v>
      </c>
      <c r="E46" s="371">
        <v>0</v>
      </c>
      <c r="F46" s="371">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7">
        <f t="shared" si="3"/>
        <v>0</v>
      </c>
      <c r="AC46" s="357">
        <f t="shared" si="4"/>
        <v>0</v>
      </c>
    </row>
    <row r="47" spans="1:29" ht="31.5" x14ac:dyDescent="0.25">
      <c r="A47" s="78" t="s">
        <v>146</v>
      </c>
      <c r="B47" s="49" t="s">
        <v>145</v>
      </c>
      <c r="C47" s="357">
        <v>0</v>
      </c>
      <c r="D47" s="357">
        <v>0</v>
      </c>
      <c r="E47" s="371">
        <v>0</v>
      </c>
      <c r="F47" s="371">
        <v>0</v>
      </c>
      <c r="G47" s="358">
        <v>0</v>
      </c>
      <c r="H47" s="358">
        <v>0</v>
      </c>
      <c r="I47" s="358">
        <v>0</v>
      </c>
      <c r="J47" s="358">
        <v>0</v>
      </c>
      <c r="K47" s="358">
        <v>0</v>
      </c>
      <c r="L47" s="358">
        <v>0</v>
      </c>
      <c r="M47" s="358">
        <v>0</v>
      </c>
      <c r="N47" s="358">
        <f>N39</f>
        <v>0</v>
      </c>
      <c r="O47" s="358">
        <f>O39</f>
        <v>0</v>
      </c>
      <c r="P47" s="358">
        <v>0</v>
      </c>
      <c r="Q47" s="358">
        <v>0</v>
      </c>
      <c r="R47" s="358">
        <v>0</v>
      </c>
      <c r="S47" s="358">
        <v>0</v>
      </c>
      <c r="T47" s="358">
        <v>0</v>
      </c>
      <c r="U47" s="358">
        <v>0</v>
      </c>
      <c r="V47" s="358">
        <v>0</v>
      </c>
      <c r="W47" s="358">
        <v>0</v>
      </c>
      <c r="X47" s="358">
        <v>0</v>
      </c>
      <c r="Y47" s="358">
        <v>0</v>
      </c>
      <c r="Z47" s="358">
        <v>0</v>
      </c>
      <c r="AA47" s="358">
        <v>0</v>
      </c>
      <c r="AB47" s="357">
        <f t="shared" si="3"/>
        <v>0</v>
      </c>
      <c r="AC47" s="357">
        <f t="shared" si="4"/>
        <v>0</v>
      </c>
    </row>
    <row r="48" spans="1:29" ht="31.5" x14ac:dyDescent="0.25">
      <c r="A48" s="78" t="s">
        <v>144</v>
      </c>
      <c r="B48" s="49" t="s">
        <v>143</v>
      </c>
      <c r="C48" s="357">
        <v>0</v>
      </c>
      <c r="D48" s="357">
        <v>0</v>
      </c>
      <c r="E48" s="371">
        <v>0</v>
      </c>
      <c r="F48" s="371">
        <v>0</v>
      </c>
      <c r="G48" s="358">
        <v>0</v>
      </c>
      <c r="H48" s="358">
        <v>0</v>
      </c>
      <c r="I48" s="358">
        <v>0</v>
      </c>
      <c r="J48" s="358">
        <v>0</v>
      </c>
      <c r="K48" s="358">
        <v>0</v>
      </c>
      <c r="L48" s="358">
        <v>0</v>
      </c>
      <c r="M48" s="358">
        <v>0</v>
      </c>
      <c r="N48" s="358">
        <f t="shared" ref="N48:N49" si="6">N40</f>
        <v>0</v>
      </c>
      <c r="O48" s="358">
        <f t="shared" ref="O48" si="7">O40</f>
        <v>0</v>
      </c>
      <c r="P48" s="358">
        <v>0</v>
      </c>
      <c r="Q48" s="358">
        <v>0</v>
      </c>
      <c r="R48" s="358">
        <v>0</v>
      </c>
      <c r="S48" s="358">
        <v>0</v>
      </c>
      <c r="T48" s="358">
        <v>0</v>
      </c>
      <c r="U48" s="358">
        <v>0</v>
      </c>
      <c r="V48" s="358">
        <v>0</v>
      </c>
      <c r="W48" s="358">
        <v>0</v>
      </c>
      <c r="X48" s="358">
        <v>0</v>
      </c>
      <c r="Y48" s="358">
        <v>0</v>
      </c>
      <c r="Z48" s="358">
        <v>0</v>
      </c>
      <c r="AA48" s="358">
        <v>0</v>
      </c>
      <c r="AB48" s="357">
        <f t="shared" si="3"/>
        <v>0</v>
      </c>
      <c r="AC48" s="357">
        <f t="shared" si="4"/>
        <v>0</v>
      </c>
    </row>
    <row r="49" spans="1:29" x14ac:dyDescent="0.25">
      <c r="A49" s="78" t="s">
        <v>142</v>
      </c>
      <c r="B49" s="49" t="s">
        <v>141</v>
      </c>
      <c r="C49" s="357">
        <v>0</v>
      </c>
      <c r="D49" s="357">
        <v>0</v>
      </c>
      <c r="E49" s="371">
        <v>0</v>
      </c>
      <c r="F49" s="371">
        <v>0</v>
      </c>
      <c r="G49" s="358">
        <v>0</v>
      </c>
      <c r="H49" s="358">
        <v>0</v>
      </c>
      <c r="I49" s="358">
        <v>0</v>
      </c>
      <c r="J49" s="358">
        <v>0</v>
      </c>
      <c r="K49" s="358">
        <v>0</v>
      </c>
      <c r="L49" s="358">
        <v>0</v>
      </c>
      <c r="M49" s="358">
        <v>0</v>
      </c>
      <c r="N49" s="358">
        <f t="shared" si="6"/>
        <v>0</v>
      </c>
      <c r="O49" s="358">
        <f t="shared" ref="O49" si="8">O41</f>
        <v>0</v>
      </c>
      <c r="P49" s="358">
        <v>0</v>
      </c>
      <c r="Q49" s="358">
        <v>0</v>
      </c>
      <c r="R49" s="358">
        <v>0</v>
      </c>
      <c r="S49" s="358">
        <v>0</v>
      </c>
      <c r="T49" s="358">
        <v>0</v>
      </c>
      <c r="U49" s="358">
        <v>0</v>
      </c>
      <c r="V49" s="358">
        <v>0</v>
      </c>
      <c r="W49" s="358">
        <v>0</v>
      </c>
      <c r="X49" s="358">
        <v>0</v>
      </c>
      <c r="Y49" s="358">
        <v>0</v>
      </c>
      <c r="Z49" s="358">
        <v>0</v>
      </c>
      <c r="AA49" s="358">
        <v>0</v>
      </c>
      <c r="AB49" s="357">
        <f t="shared" si="3"/>
        <v>0</v>
      </c>
      <c r="AC49" s="357">
        <f t="shared" si="4"/>
        <v>0</v>
      </c>
    </row>
    <row r="50" spans="1:29" ht="18.75" x14ac:dyDescent="0.25">
      <c r="A50" s="78" t="s">
        <v>140</v>
      </c>
      <c r="B50" s="77" t="s">
        <v>607</v>
      </c>
      <c r="C50" s="357">
        <v>0</v>
      </c>
      <c r="D50" s="357">
        <v>0</v>
      </c>
      <c r="E50" s="371">
        <v>0</v>
      </c>
      <c r="F50" s="371">
        <v>0</v>
      </c>
      <c r="G50" s="358">
        <v>0</v>
      </c>
      <c r="H50" s="358">
        <v>0</v>
      </c>
      <c r="I50" s="358">
        <v>0</v>
      </c>
      <c r="J50" s="358">
        <v>0</v>
      </c>
      <c r="K50" s="358">
        <v>0</v>
      </c>
      <c r="L50" s="358">
        <v>0</v>
      </c>
      <c r="M50" s="358">
        <v>0</v>
      </c>
      <c r="N50" s="358">
        <v>0</v>
      </c>
      <c r="O50" s="358">
        <v>0</v>
      </c>
      <c r="P50" s="358">
        <v>0</v>
      </c>
      <c r="Q50" s="358">
        <v>0</v>
      </c>
      <c r="R50" s="358">
        <v>6.68</v>
      </c>
      <c r="S50" s="358">
        <v>6.68</v>
      </c>
      <c r="T50" s="358">
        <v>0</v>
      </c>
      <c r="U50" s="358">
        <v>0</v>
      </c>
      <c r="V50" s="358">
        <v>0</v>
      </c>
      <c r="W50" s="358">
        <v>0</v>
      </c>
      <c r="X50" s="358">
        <v>0</v>
      </c>
      <c r="Y50" s="358">
        <v>0</v>
      </c>
      <c r="Z50" s="358">
        <v>0</v>
      </c>
      <c r="AA50" s="358">
        <v>0</v>
      </c>
      <c r="AB50" s="357">
        <f t="shared" si="3"/>
        <v>0</v>
      </c>
      <c r="AC50" s="357">
        <f t="shared" si="4"/>
        <v>6.68</v>
      </c>
    </row>
    <row r="51" spans="1:29" ht="35.25" customHeight="1" x14ac:dyDescent="0.25">
      <c r="A51" s="81" t="s">
        <v>59</v>
      </c>
      <c r="B51" s="80" t="s">
        <v>139</v>
      </c>
      <c r="C51" s="357">
        <v>0</v>
      </c>
      <c r="D51" s="357">
        <v>0</v>
      </c>
      <c r="E51" s="371">
        <v>0</v>
      </c>
      <c r="F51" s="371">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3"/>
        <v>0</v>
      </c>
      <c r="AC51" s="357">
        <f t="shared" si="4"/>
        <v>0</v>
      </c>
    </row>
    <row r="52" spans="1:29" x14ac:dyDescent="0.25">
      <c r="A52" s="78" t="s">
        <v>138</v>
      </c>
      <c r="B52" s="49" t="s">
        <v>137</v>
      </c>
      <c r="C52" s="358">
        <v>0</v>
      </c>
      <c r="D52" s="357">
        <v>0</v>
      </c>
      <c r="E52" s="371">
        <v>0</v>
      </c>
      <c r="F52" s="371">
        <v>0</v>
      </c>
      <c r="G52" s="358">
        <v>0</v>
      </c>
      <c r="H52" s="358">
        <v>0</v>
      </c>
      <c r="I52" s="358">
        <v>0</v>
      </c>
      <c r="J52" s="358">
        <v>0</v>
      </c>
      <c r="K52" s="358">
        <v>0</v>
      </c>
      <c r="L52" s="358">
        <v>0</v>
      </c>
      <c r="M52" s="358">
        <v>0</v>
      </c>
      <c r="N52" s="358">
        <v>0</v>
      </c>
      <c r="O52" s="358">
        <f>N52</f>
        <v>0</v>
      </c>
      <c r="P52" s="358">
        <v>0</v>
      </c>
      <c r="Q52" s="358">
        <v>0</v>
      </c>
      <c r="R52" s="358">
        <v>12.555</v>
      </c>
      <c r="S52" s="358">
        <v>12.555</v>
      </c>
      <c r="T52" s="358">
        <v>0</v>
      </c>
      <c r="U52" s="358">
        <v>0</v>
      </c>
      <c r="V52" s="358">
        <v>0</v>
      </c>
      <c r="W52" s="358">
        <v>0</v>
      </c>
      <c r="X52" s="358">
        <v>0</v>
      </c>
      <c r="Y52" s="358">
        <v>0</v>
      </c>
      <c r="Z52" s="358">
        <v>0</v>
      </c>
      <c r="AA52" s="358">
        <v>0</v>
      </c>
      <c r="AB52" s="357">
        <f t="shared" si="3"/>
        <v>0</v>
      </c>
      <c r="AC52" s="357">
        <f t="shared" si="4"/>
        <v>12.555</v>
      </c>
    </row>
    <row r="53" spans="1:29" x14ac:dyDescent="0.25">
      <c r="A53" s="78" t="s">
        <v>136</v>
      </c>
      <c r="B53" s="49" t="s">
        <v>130</v>
      </c>
      <c r="C53" s="357">
        <v>0</v>
      </c>
      <c r="D53" s="357">
        <v>0</v>
      </c>
      <c r="E53" s="371">
        <v>0</v>
      </c>
      <c r="F53" s="371">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7">
        <f t="shared" si="3"/>
        <v>0</v>
      </c>
      <c r="AC53" s="357">
        <f t="shared" si="4"/>
        <v>0</v>
      </c>
    </row>
    <row r="54" spans="1:29" x14ac:dyDescent="0.25">
      <c r="A54" s="78" t="s">
        <v>135</v>
      </c>
      <c r="B54" s="77" t="s">
        <v>129</v>
      </c>
      <c r="C54" s="357">
        <v>0</v>
      </c>
      <c r="D54" s="357">
        <v>0</v>
      </c>
      <c r="E54" s="371">
        <v>0</v>
      </c>
      <c r="F54" s="371">
        <v>0</v>
      </c>
      <c r="G54" s="358">
        <v>0</v>
      </c>
      <c r="H54" s="358">
        <v>0</v>
      </c>
      <c r="I54" s="358">
        <v>0</v>
      </c>
      <c r="J54" s="358">
        <v>0</v>
      </c>
      <c r="K54" s="358">
        <v>0</v>
      </c>
      <c r="L54" s="358">
        <v>0</v>
      </c>
      <c r="M54" s="358">
        <v>0</v>
      </c>
      <c r="N54" s="358">
        <f>N45</f>
        <v>0</v>
      </c>
      <c r="O54" s="358">
        <f>O45</f>
        <v>0</v>
      </c>
      <c r="P54" s="358">
        <v>0</v>
      </c>
      <c r="Q54" s="358">
        <v>0</v>
      </c>
      <c r="R54" s="358">
        <v>0</v>
      </c>
      <c r="S54" s="358">
        <v>0</v>
      </c>
      <c r="T54" s="358">
        <v>0</v>
      </c>
      <c r="U54" s="358">
        <v>0</v>
      </c>
      <c r="V54" s="358">
        <v>0</v>
      </c>
      <c r="W54" s="358">
        <v>0</v>
      </c>
      <c r="X54" s="358">
        <v>0</v>
      </c>
      <c r="Y54" s="358">
        <v>0</v>
      </c>
      <c r="Z54" s="358">
        <v>0</v>
      </c>
      <c r="AA54" s="358">
        <v>0</v>
      </c>
      <c r="AB54" s="357">
        <f t="shared" si="3"/>
        <v>0</v>
      </c>
      <c r="AC54" s="357">
        <f t="shared" si="4"/>
        <v>0</v>
      </c>
    </row>
    <row r="55" spans="1:29" x14ac:dyDescent="0.25">
      <c r="A55" s="78" t="s">
        <v>134</v>
      </c>
      <c r="B55" s="77" t="s">
        <v>128</v>
      </c>
      <c r="C55" s="357">
        <v>0</v>
      </c>
      <c r="D55" s="357">
        <v>0</v>
      </c>
      <c r="E55" s="371">
        <v>0</v>
      </c>
      <c r="F55" s="371">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7">
        <f t="shared" si="3"/>
        <v>0</v>
      </c>
      <c r="AC55" s="357">
        <f t="shared" si="4"/>
        <v>0</v>
      </c>
    </row>
    <row r="56" spans="1:29" x14ac:dyDescent="0.25">
      <c r="A56" s="78" t="s">
        <v>133</v>
      </c>
      <c r="B56" s="77" t="s">
        <v>127</v>
      </c>
      <c r="C56" s="357">
        <v>0</v>
      </c>
      <c r="D56" s="357">
        <v>0</v>
      </c>
      <c r="E56" s="371">
        <v>0</v>
      </c>
      <c r="F56" s="371">
        <v>0</v>
      </c>
      <c r="G56" s="358">
        <v>0</v>
      </c>
      <c r="H56" s="358">
        <v>0</v>
      </c>
      <c r="I56" s="358">
        <v>0</v>
      </c>
      <c r="J56" s="358">
        <v>0</v>
      </c>
      <c r="K56" s="358">
        <v>0</v>
      </c>
      <c r="L56" s="358">
        <v>0</v>
      </c>
      <c r="M56" s="358">
        <v>0</v>
      </c>
      <c r="N56" s="358">
        <f>N47+N48+N49</f>
        <v>0</v>
      </c>
      <c r="O56" s="358">
        <f>O47+O48+O49</f>
        <v>0</v>
      </c>
      <c r="P56" s="358">
        <v>0</v>
      </c>
      <c r="Q56" s="358">
        <v>0</v>
      </c>
      <c r="R56" s="358">
        <v>0</v>
      </c>
      <c r="S56" s="358">
        <v>0</v>
      </c>
      <c r="T56" s="358">
        <v>0</v>
      </c>
      <c r="U56" s="358">
        <v>0</v>
      </c>
      <c r="V56" s="358">
        <v>0</v>
      </c>
      <c r="W56" s="358">
        <v>0</v>
      </c>
      <c r="X56" s="358">
        <v>0</v>
      </c>
      <c r="Y56" s="358">
        <v>0</v>
      </c>
      <c r="Z56" s="358">
        <v>0</v>
      </c>
      <c r="AA56" s="358">
        <v>0</v>
      </c>
      <c r="AB56" s="357">
        <f t="shared" si="3"/>
        <v>0</v>
      </c>
      <c r="AC56" s="357">
        <f t="shared" si="4"/>
        <v>0</v>
      </c>
    </row>
    <row r="57" spans="1:29" ht="18.75" x14ac:dyDescent="0.25">
      <c r="A57" s="78" t="s">
        <v>132</v>
      </c>
      <c r="B57" s="77" t="s">
        <v>603</v>
      </c>
      <c r="C57" s="357">
        <v>0</v>
      </c>
      <c r="D57" s="357">
        <v>0</v>
      </c>
      <c r="E57" s="371">
        <v>0</v>
      </c>
      <c r="F57" s="371">
        <v>0</v>
      </c>
      <c r="G57" s="358">
        <v>0</v>
      </c>
      <c r="H57" s="358">
        <v>0</v>
      </c>
      <c r="I57" s="358">
        <v>0</v>
      </c>
      <c r="J57" s="358">
        <v>0</v>
      </c>
      <c r="K57" s="358">
        <v>0</v>
      </c>
      <c r="L57" s="358">
        <v>0</v>
      </c>
      <c r="M57" s="358">
        <v>0</v>
      </c>
      <c r="N57" s="358">
        <v>0</v>
      </c>
      <c r="O57" s="358">
        <f>N57</f>
        <v>0</v>
      </c>
      <c r="P57" s="358">
        <v>0</v>
      </c>
      <c r="Q57" s="358">
        <v>0</v>
      </c>
      <c r="R57" s="358">
        <f>R50</f>
        <v>6.68</v>
      </c>
      <c r="S57" s="358">
        <f>S50</f>
        <v>6.68</v>
      </c>
      <c r="T57" s="358">
        <v>0</v>
      </c>
      <c r="U57" s="358">
        <v>0</v>
      </c>
      <c r="V57" s="358">
        <v>0</v>
      </c>
      <c r="W57" s="358">
        <v>0</v>
      </c>
      <c r="X57" s="358">
        <v>0</v>
      </c>
      <c r="Y57" s="358">
        <v>0</v>
      </c>
      <c r="Z57" s="358">
        <v>0</v>
      </c>
      <c r="AA57" s="358">
        <v>0</v>
      </c>
      <c r="AB57" s="357">
        <f t="shared" si="3"/>
        <v>0</v>
      </c>
      <c r="AC57" s="357">
        <f t="shared" si="4"/>
        <v>6.68</v>
      </c>
    </row>
    <row r="58" spans="1:29" ht="36.75" customHeight="1" x14ac:dyDescent="0.25">
      <c r="A58" s="81" t="s">
        <v>58</v>
      </c>
      <c r="B58" s="98" t="s">
        <v>230</v>
      </c>
      <c r="C58" s="357">
        <v>0</v>
      </c>
      <c r="D58" s="357">
        <v>0</v>
      </c>
      <c r="E58" s="371">
        <v>0</v>
      </c>
      <c r="F58" s="371">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3"/>
        <v>0</v>
      </c>
      <c r="AC58" s="357">
        <f t="shared" si="4"/>
        <v>0</v>
      </c>
    </row>
    <row r="59" spans="1:29" x14ac:dyDescent="0.25">
      <c r="A59" s="81" t="s">
        <v>56</v>
      </c>
      <c r="B59" s="80" t="s">
        <v>131</v>
      </c>
      <c r="C59" s="357">
        <v>0</v>
      </c>
      <c r="D59" s="357">
        <v>0</v>
      </c>
      <c r="E59" s="371">
        <v>0</v>
      </c>
      <c r="F59" s="371">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3"/>
        <v>0</v>
      </c>
      <c r="AC59" s="357">
        <f t="shared" si="4"/>
        <v>0</v>
      </c>
    </row>
    <row r="60" spans="1:29" x14ac:dyDescent="0.25">
      <c r="A60" s="78" t="s">
        <v>224</v>
      </c>
      <c r="B60" s="79" t="s">
        <v>151</v>
      </c>
      <c r="C60" s="357">
        <v>0</v>
      </c>
      <c r="D60" s="357">
        <v>0</v>
      </c>
      <c r="E60" s="371">
        <v>0</v>
      </c>
      <c r="F60" s="371">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7">
        <f t="shared" si="3"/>
        <v>0</v>
      </c>
      <c r="AC60" s="357">
        <f t="shared" si="4"/>
        <v>0</v>
      </c>
    </row>
    <row r="61" spans="1:29" x14ac:dyDescent="0.25">
      <c r="A61" s="78" t="s">
        <v>225</v>
      </c>
      <c r="B61" s="79" t="s">
        <v>149</v>
      </c>
      <c r="C61" s="357">
        <v>0</v>
      </c>
      <c r="D61" s="357">
        <v>0</v>
      </c>
      <c r="E61" s="371">
        <v>0</v>
      </c>
      <c r="F61" s="371">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7">
        <f t="shared" si="3"/>
        <v>0</v>
      </c>
      <c r="AC61" s="357">
        <f t="shared" si="4"/>
        <v>0</v>
      </c>
    </row>
    <row r="62" spans="1:29" x14ac:dyDescent="0.25">
      <c r="A62" s="78" t="s">
        <v>226</v>
      </c>
      <c r="B62" s="79" t="s">
        <v>147</v>
      </c>
      <c r="C62" s="357">
        <v>0</v>
      </c>
      <c r="D62" s="357">
        <v>0</v>
      </c>
      <c r="E62" s="371">
        <v>0</v>
      </c>
      <c r="F62" s="371">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7">
        <f t="shared" si="3"/>
        <v>0</v>
      </c>
      <c r="AC62" s="357">
        <f t="shared" si="4"/>
        <v>0</v>
      </c>
    </row>
    <row r="63" spans="1:29" x14ac:dyDescent="0.25">
      <c r="A63" s="78" t="s">
        <v>227</v>
      </c>
      <c r="B63" s="79" t="s">
        <v>229</v>
      </c>
      <c r="C63" s="357">
        <v>0</v>
      </c>
      <c r="D63" s="357">
        <v>0</v>
      </c>
      <c r="E63" s="371">
        <v>0</v>
      </c>
      <c r="F63" s="371">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7">
        <f t="shared" si="3"/>
        <v>0</v>
      </c>
      <c r="AC63" s="357">
        <f t="shared" si="4"/>
        <v>0</v>
      </c>
    </row>
    <row r="64" spans="1:29" ht="18.75" x14ac:dyDescent="0.25">
      <c r="A64" s="78" t="s">
        <v>228</v>
      </c>
      <c r="B64" s="77" t="s">
        <v>603</v>
      </c>
      <c r="C64" s="357">
        <v>0</v>
      </c>
      <c r="D64" s="357">
        <v>0</v>
      </c>
      <c r="E64" s="371">
        <v>0</v>
      </c>
      <c r="F64" s="371">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7">
        <f t="shared" si="3"/>
        <v>0</v>
      </c>
      <c r="AC64" s="357">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8"/>
      <c r="C66" s="488"/>
      <c r="D66" s="488"/>
      <c r="E66" s="488"/>
      <c r="F66" s="488"/>
      <c r="G66" s="488"/>
      <c r="H66" s="488"/>
      <c r="I66" s="488"/>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9"/>
      <c r="C68" s="489"/>
      <c r="D68" s="489"/>
      <c r="E68" s="489"/>
      <c r="F68" s="489"/>
      <c r="G68" s="489"/>
      <c r="H68" s="489"/>
      <c r="I68" s="489"/>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8"/>
      <c r="C70" s="488"/>
      <c r="D70" s="488"/>
      <c r="E70" s="488"/>
      <c r="F70" s="488"/>
      <c r="G70" s="488"/>
      <c r="H70" s="488"/>
      <c r="I70" s="488"/>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8"/>
      <c r="C72" s="488"/>
      <c r="D72" s="488"/>
      <c r="E72" s="488"/>
      <c r="F72" s="488"/>
      <c r="G72" s="488"/>
      <c r="H72" s="488"/>
      <c r="I72" s="488"/>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9"/>
      <c r="C73" s="489"/>
      <c r="D73" s="489"/>
      <c r="E73" s="489"/>
      <c r="F73" s="489"/>
      <c r="G73" s="489"/>
      <c r="H73" s="489"/>
      <c r="I73" s="489"/>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8"/>
      <c r="C74" s="488"/>
      <c r="D74" s="488"/>
      <c r="E74" s="488"/>
      <c r="F74" s="488"/>
      <c r="G74" s="488"/>
      <c r="H74" s="488"/>
      <c r="I74" s="488"/>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6"/>
      <c r="C75" s="486"/>
      <c r="D75" s="486"/>
      <c r="E75" s="486"/>
      <c r="F75" s="486"/>
      <c r="G75" s="486"/>
      <c r="H75" s="486"/>
      <c r="I75" s="486"/>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7"/>
      <c r="C77" s="487"/>
      <c r="D77" s="487"/>
      <c r="E77" s="487"/>
      <c r="F77" s="487"/>
      <c r="G77" s="487"/>
      <c r="H77" s="487"/>
      <c r="I77" s="487"/>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6" priority="41" operator="notEqual">
      <formula>0</formula>
    </cfRule>
  </conditionalFormatting>
  <conditionalFormatting sqref="H27:I29 L29:AA29 H58:AA64 H40:J40 H42:J44 H41:I41 H49:I49 H50:J53 L53:R53 H48:J48 H47:I47 H39:I39 H46:J46 P54:R54 H55:J57 H33:M33 M52 L27:M28 N27:O27 H34:AA38 P52:Q52 L51:R51 P45:AA49 L46:O50 L55:R57 L39:AA44 P50:R50 T50:AA57 H24:AA26 H30:AA32 P27:AA28 O33:AA33">
    <cfRule type="cellIs" dxfId="35" priority="40" operator="notEqual">
      <formula>0</formula>
    </cfRule>
  </conditionalFormatting>
  <conditionalFormatting sqref="C24:D44 C46:D53 C45 C55:D64 C54">
    <cfRule type="cellIs" dxfId="34" priority="39" operator="notEqual">
      <formula>0</formula>
    </cfRule>
  </conditionalFormatting>
  <conditionalFormatting sqref="J27:K29">
    <cfRule type="cellIs" dxfId="33" priority="38" operator="notEqual">
      <formula>0</formula>
    </cfRule>
  </conditionalFormatting>
  <conditionalFormatting sqref="AB24:AC64">
    <cfRule type="cellIs" dxfId="32" priority="37" operator="notEqual">
      <formula>0</formula>
    </cfRule>
  </conditionalFormatting>
  <conditionalFormatting sqref="L52">
    <cfRule type="cellIs" dxfId="31" priority="36" operator="notEqual">
      <formula>0</formula>
    </cfRule>
  </conditionalFormatting>
  <conditionalFormatting sqref="J41">
    <cfRule type="cellIs" dxfId="30" priority="35" operator="notEqual">
      <formula>0</formula>
    </cfRule>
  </conditionalFormatting>
  <conditionalFormatting sqref="J49">
    <cfRule type="cellIs" dxfId="29" priority="34" operator="notEqual">
      <formula>0</formula>
    </cfRule>
  </conditionalFormatting>
  <conditionalFormatting sqref="K57">
    <cfRule type="cellIs" dxfId="28" priority="33" operator="notEqual">
      <formula>0</formula>
    </cfRule>
  </conditionalFormatting>
  <conditionalFormatting sqref="K40 K42:K44 K50:K51 K48 K53 K46 K55">
    <cfRule type="cellIs" dxfId="27" priority="32" operator="notEqual">
      <formula>0</formula>
    </cfRule>
  </conditionalFormatting>
  <conditionalFormatting sqref="K41">
    <cfRule type="cellIs" dxfId="26" priority="31" operator="notEqual">
      <formula>0</formula>
    </cfRule>
  </conditionalFormatting>
  <conditionalFormatting sqref="K49">
    <cfRule type="cellIs" dxfId="25" priority="30" operator="notEqual">
      <formula>0</formula>
    </cfRule>
  </conditionalFormatting>
  <conditionalFormatting sqref="K56">
    <cfRule type="cellIs" dxfId="24" priority="29" operator="notEqual">
      <formula>0</formula>
    </cfRule>
  </conditionalFormatting>
  <conditionalFormatting sqref="J47">
    <cfRule type="cellIs" dxfId="23" priority="28" operator="notEqual">
      <formula>0</formula>
    </cfRule>
  </conditionalFormatting>
  <conditionalFormatting sqref="K47">
    <cfRule type="cellIs" dxfId="22" priority="27" operator="notEqual">
      <formula>0</formula>
    </cfRule>
  </conditionalFormatting>
  <conditionalFormatting sqref="J39">
    <cfRule type="cellIs" dxfId="21" priority="26" operator="notEqual">
      <formula>0</formula>
    </cfRule>
  </conditionalFormatting>
  <conditionalFormatting sqref="K39">
    <cfRule type="cellIs" dxfId="20" priority="25" operator="notEqual">
      <formula>0</formula>
    </cfRule>
  </conditionalFormatting>
  <conditionalFormatting sqref="K52">
    <cfRule type="cellIs" dxfId="19" priority="24" operator="notEqual">
      <formula>0</formula>
    </cfRule>
  </conditionalFormatting>
  <conditionalFormatting sqref="G45">
    <cfRule type="cellIs" dxfId="18" priority="23" operator="notEqual">
      <formula>0</formula>
    </cfRule>
  </conditionalFormatting>
  <conditionalFormatting sqref="H45:O45">
    <cfRule type="cellIs" dxfId="17" priority="22" operator="notEqual">
      <formula>0</formula>
    </cfRule>
  </conditionalFormatting>
  <conditionalFormatting sqref="D45">
    <cfRule type="cellIs" dxfId="16" priority="21" operator="notEqual">
      <formula>0</formula>
    </cfRule>
  </conditionalFormatting>
  <conditionalFormatting sqref="G54">
    <cfRule type="cellIs" dxfId="15" priority="20" operator="notEqual">
      <formula>0</formula>
    </cfRule>
  </conditionalFormatting>
  <conditionalFormatting sqref="H54:O54">
    <cfRule type="cellIs" dxfId="14" priority="19" operator="notEqual">
      <formula>0</formula>
    </cfRule>
  </conditionalFormatting>
  <conditionalFormatting sqref="D54">
    <cfRule type="cellIs" dxfId="13" priority="18" operator="notEqual">
      <formula>0</formula>
    </cfRule>
  </conditionalFormatting>
  <conditionalFormatting sqref="E24:F24">
    <cfRule type="cellIs" dxfId="12" priority="16" operator="notEqual">
      <formula>0</formula>
    </cfRule>
  </conditionalFormatting>
  <conditionalFormatting sqref="E58:F64 E51:F51 E25:F43">
    <cfRule type="cellIs" dxfId="11" priority="15" operator="notEqual">
      <formula>0</formula>
    </cfRule>
  </conditionalFormatting>
  <conditionalFormatting sqref="F44 F50">
    <cfRule type="cellIs" dxfId="10" priority="14" operator="notEqual">
      <formula>0</formula>
    </cfRule>
  </conditionalFormatting>
  <conditionalFormatting sqref="F45:F49">
    <cfRule type="cellIs" dxfId="9" priority="13" operator="notEqual">
      <formula>0</formula>
    </cfRule>
  </conditionalFormatting>
  <conditionalFormatting sqref="E44:E50">
    <cfRule type="cellIs" dxfId="8" priority="12" operator="notEqual">
      <formula>0</formula>
    </cfRule>
  </conditionalFormatting>
  <conditionalFormatting sqref="E52:F52 F53:F57">
    <cfRule type="cellIs" dxfId="7" priority="11" operator="notEqual">
      <formula>0</formula>
    </cfRule>
  </conditionalFormatting>
  <conditionalFormatting sqref="E53:E57">
    <cfRule type="cellIs" dxfId="6" priority="10" operator="notEqual">
      <formula>0</formula>
    </cfRule>
  </conditionalFormatting>
  <conditionalFormatting sqref="O28">
    <cfRule type="cellIs" dxfId="5" priority="8" operator="notEqual">
      <formula>0</formula>
    </cfRule>
  </conditionalFormatting>
  <conditionalFormatting sqref="N28">
    <cfRule type="cellIs" dxfId="4" priority="7" operator="notEqual">
      <formula>0</formula>
    </cfRule>
  </conditionalFormatting>
  <conditionalFormatting sqref="N33">
    <cfRule type="cellIs" dxfId="3" priority="4" operator="notEqual">
      <formula>0</formula>
    </cfRule>
  </conditionalFormatting>
  <conditionalFormatting sqref="N52:O52">
    <cfRule type="cellIs" dxfId="2" priority="3" operator="notEqual">
      <formula>0</formula>
    </cfRule>
  </conditionalFormatting>
  <conditionalFormatting sqref="S50:S51 S53:S57">
    <cfRule type="cellIs" dxfId="1" priority="2" operator="notEqual">
      <formula>0</formula>
    </cfRule>
  </conditionalFormatting>
  <conditionalFormatting sqref="R52:S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2" t="s">
        <v>9</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8</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I_140-77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7</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Приобретение земельного участка западнее п.Холмогоровка Зеленоградского р-на Калининградская обл</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6</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16" t="s">
        <v>517</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5" customFormat="1" ht="58.5" customHeight="1" x14ac:dyDescent="0.25">
      <c r="A22" s="507" t="s">
        <v>52</v>
      </c>
      <c r="B22" s="518" t="s">
        <v>24</v>
      </c>
      <c r="C22" s="507" t="s">
        <v>51</v>
      </c>
      <c r="D22" s="507" t="s">
        <v>50</v>
      </c>
      <c r="E22" s="521" t="s">
        <v>528</v>
      </c>
      <c r="F22" s="522"/>
      <c r="G22" s="522"/>
      <c r="H22" s="522"/>
      <c r="I22" s="522"/>
      <c r="J22" s="522"/>
      <c r="K22" s="522"/>
      <c r="L22" s="523"/>
      <c r="M22" s="507" t="s">
        <v>49</v>
      </c>
      <c r="N22" s="507" t="s">
        <v>48</v>
      </c>
      <c r="O22" s="507" t="s">
        <v>47</v>
      </c>
      <c r="P22" s="502" t="s">
        <v>260</v>
      </c>
      <c r="Q22" s="502" t="s">
        <v>46</v>
      </c>
      <c r="R22" s="502" t="s">
        <v>45</v>
      </c>
      <c r="S22" s="502" t="s">
        <v>44</v>
      </c>
      <c r="T22" s="502"/>
      <c r="U22" s="524" t="s">
        <v>43</v>
      </c>
      <c r="V22" s="524" t="s">
        <v>42</v>
      </c>
      <c r="W22" s="502" t="s">
        <v>41</v>
      </c>
      <c r="X22" s="502" t="s">
        <v>40</v>
      </c>
      <c r="Y22" s="502" t="s">
        <v>39</v>
      </c>
      <c r="Z22" s="509" t="s">
        <v>38</v>
      </c>
      <c r="AA22" s="502" t="s">
        <v>37</v>
      </c>
      <c r="AB22" s="502" t="s">
        <v>36</v>
      </c>
      <c r="AC22" s="502" t="s">
        <v>35</v>
      </c>
      <c r="AD22" s="502" t="s">
        <v>34</v>
      </c>
      <c r="AE22" s="502" t="s">
        <v>33</v>
      </c>
      <c r="AF22" s="502" t="s">
        <v>32</v>
      </c>
      <c r="AG22" s="502"/>
      <c r="AH22" s="502"/>
      <c r="AI22" s="502"/>
      <c r="AJ22" s="502"/>
      <c r="AK22" s="502"/>
      <c r="AL22" s="502" t="s">
        <v>31</v>
      </c>
      <c r="AM22" s="502"/>
      <c r="AN22" s="502"/>
      <c r="AO22" s="502"/>
      <c r="AP22" s="502" t="s">
        <v>30</v>
      </c>
      <c r="AQ22" s="502"/>
      <c r="AR22" s="502" t="s">
        <v>29</v>
      </c>
      <c r="AS22" s="502" t="s">
        <v>28</v>
      </c>
      <c r="AT22" s="502" t="s">
        <v>27</v>
      </c>
      <c r="AU22" s="502" t="s">
        <v>26</v>
      </c>
      <c r="AV22" s="510" t="s">
        <v>25</v>
      </c>
    </row>
    <row r="23" spans="1:48" s="25" customFormat="1" ht="64.5" customHeight="1" x14ac:dyDescent="0.25">
      <c r="A23" s="517"/>
      <c r="B23" s="519"/>
      <c r="C23" s="517"/>
      <c r="D23" s="517"/>
      <c r="E23" s="512" t="s">
        <v>23</v>
      </c>
      <c r="F23" s="503" t="s">
        <v>130</v>
      </c>
      <c r="G23" s="503" t="s">
        <v>129</v>
      </c>
      <c r="H23" s="503" t="s">
        <v>128</v>
      </c>
      <c r="I23" s="505" t="s">
        <v>438</v>
      </c>
      <c r="J23" s="505" t="s">
        <v>439</v>
      </c>
      <c r="K23" s="505" t="s">
        <v>440</v>
      </c>
      <c r="L23" s="503" t="s">
        <v>608</v>
      </c>
      <c r="M23" s="517"/>
      <c r="N23" s="517"/>
      <c r="O23" s="517"/>
      <c r="P23" s="502"/>
      <c r="Q23" s="502"/>
      <c r="R23" s="502"/>
      <c r="S23" s="514" t="s">
        <v>2</v>
      </c>
      <c r="T23" s="514" t="s">
        <v>11</v>
      </c>
      <c r="U23" s="524"/>
      <c r="V23" s="524"/>
      <c r="W23" s="502"/>
      <c r="X23" s="502"/>
      <c r="Y23" s="502"/>
      <c r="Z23" s="502"/>
      <c r="AA23" s="502"/>
      <c r="AB23" s="502"/>
      <c r="AC23" s="502"/>
      <c r="AD23" s="502"/>
      <c r="AE23" s="502"/>
      <c r="AF23" s="502" t="s">
        <v>22</v>
      </c>
      <c r="AG23" s="502"/>
      <c r="AH23" s="502" t="s">
        <v>21</v>
      </c>
      <c r="AI23" s="502"/>
      <c r="AJ23" s="507" t="s">
        <v>20</v>
      </c>
      <c r="AK23" s="507" t="s">
        <v>19</v>
      </c>
      <c r="AL23" s="507" t="s">
        <v>18</v>
      </c>
      <c r="AM23" s="507" t="s">
        <v>17</v>
      </c>
      <c r="AN23" s="507" t="s">
        <v>16</v>
      </c>
      <c r="AO23" s="507" t="s">
        <v>15</v>
      </c>
      <c r="AP23" s="507" t="s">
        <v>14</v>
      </c>
      <c r="AQ23" s="525" t="s">
        <v>11</v>
      </c>
      <c r="AR23" s="502"/>
      <c r="AS23" s="502"/>
      <c r="AT23" s="502"/>
      <c r="AU23" s="502"/>
      <c r="AV23" s="511"/>
    </row>
    <row r="24" spans="1:48" s="25"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42" t="s">
        <v>13</v>
      </c>
      <c r="AG24" s="142" t="s">
        <v>12</v>
      </c>
      <c r="AH24" s="143" t="s">
        <v>2</v>
      </c>
      <c r="AI24" s="143" t="s">
        <v>11</v>
      </c>
      <c r="AJ24" s="508"/>
      <c r="AK24" s="508"/>
      <c r="AL24" s="508"/>
      <c r="AM24" s="508"/>
      <c r="AN24" s="508"/>
      <c r="AO24" s="508"/>
      <c r="AP24" s="508"/>
      <c r="AQ24" s="526"/>
      <c r="AR24" s="502"/>
      <c r="AS24" s="502"/>
      <c r="AT24" s="502"/>
      <c r="AU24" s="502"/>
      <c r="AV24" s="5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5" t="s">
        <v>538</v>
      </c>
      <c r="C26" s="20"/>
      <c r="D26" s="209">
        <f>'6.1. Паспорт сетевой график'!F53</f>
        <v>43190</v>
      </c>
      <c r="E26" s="22"/>
      <c r="F26" s="22"/>
      <c r="G26" s="380">
        <f>'6.2. Паспорт фин осв ввод'!AC37</f>
        <v>0</v>
      </c>
      <c r="H26" s="380"/>
      <c r="I26" s="380">
        <f>'6.2. Паспорт фин осв ввод'!AC39</f>
        <v>0</v>
      </c>
      <c r="J26" s="380">
        <f>'6.2. Паспорт фин осв ввод'!AC40</f>
        <v>0</v>
      </c>
      <c r="K26" s="380">
        <f>'6.2. Паспорт фин осв ввод'!AC41</f>
        <v>0</v>
      </c>
      <c r="L26" s="377">
        <f>'6.2. Паспорт фин осв ввод'!AC57</f>
        <v>6.68</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5" zoomScale="90" zoomScaleNormal="90" zoomScaleSheetLayoutView="90" workbookViewId="0">
      <selection activeCell="B64" sqref="B64"/>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536</v>
      </c>
    </row>
    <row r="4" spans="1:8" x14ac:dyDescent="0.25">
      <c r="B4" s="42"/>
    </row>
    <row r="5" spans="1:8" ht="18.75" x14ac:dyDescent="0.3">
      <c r="A5" s="532" t="str">
        <f>'1. паспорт местоположение'!A5:C5</f>
        <v>Год раскрытия информации: 2018 год</v>
      </c>
      <c r="B5" s="532"/>
      <c r="C5" s="86"/>
      <c r="D5" s="86"/>
      <c r="E5" s="86"/>
      <c r="F5" s="86"/>
      <c r="G5" s="86"/>
      <c r="H5" s="86"/>
    </row>
    <row r="6" spans="1:8" ht="18.75" x14ac:dyDescent="0.3">
      <c r="A6" s="147"/>
      <c r="B6" s="147"/>
      <c r="C6" s="147"/>
      <c r="D6" s="147"/>
      <c r="E6" s="147"/>
      <c r="F6" s="147"/>
      <c r="G6" s="147"/>
      <c r="H6" s="147"/>
    </row>
    <row r="7" spans="1:8" ht="18.75" x14ac:dyDescent="0.25">
      <c r="A7" s="412" t="s">
        <v>9</v>
      </c>
      <c r="B7" s="412"/>
      <c r="C7" s="146"/>
      <c r="D7" s="146"/>
      <c r="E7" s="146"/>
      <c r="F7" s="146"/>
      <c r="G7" s="146"/>
      <c r="H7" s="146"/>
    </row>
    <row r="8" spans="1:8" ht="18.75" x14ac:dyDescent="0.25">
      <c r="A8" s="146"/>
      <c r="B8" s="146"/>
      <c r="C8" s="146"/>
      <c r="D8" s="146"/>
      <c r="E8" s="146"/>
      <c r="F8" s="146"/>
      <c r="G8" s="146"/>
      <c r="H8" s="146"/>
    </row>
    <row r="9" spans="1:8" x14ac:dyDescent="0.25">
      <c r="A9" s="413" t="str">
        <f>'1. паспорт местоположение'!A9:C9</f>
        <v>Акционерное общество "Янтарьэнерго" ДЗО  ПАО "Россети"</v>
      </c>
      <c r="B9" s="413"/>
      <c r="C9" s="144"/>
      <c r="D9" s="144"/>
      <c r="E9" s="144"/>
      <c r="F9" s="144"/>
      <c r="G9" s="144"/>
      <c r="H9" s="144"/>
    </row>
    <row r="10" spans="1:8" x14ac:dyDescent="0.25">
      <c r="A10" s="417" t="s">
        <v>8</v>
      </c>
      <c r="B10" s="417"/>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3" t="str">
        <f>'1. паспорт местоположение'!A12:C12</f>
        <v>I_140-77</v>
      </c>
      <c r="B12" s="413"/>
      <c r="C12" s="144"/>
      <c r="D12" s="144"/>
      <c r="E12" s="144"/>
      <c r="F12" s="144"/>
      <c r="G12" s="144"/>
      <c r="H12" s="144"/>
    </row>
    <row r="13" spans="1:8" x14ac:dyDescent="0.25">
      <c r="A13" s="417" t="s">
        <v>7</v>
      </c>
      <c r="B13" s="417"/>
      <c r="C13" s="145"/>
      <c r="D13" s="145"/>
      <c r="E13" s="145"/>
      <c r="F13" s="145"/>
      <c r="G13" s="145"/>
      <c r="H13" s="145"/>
    </row>
    <row r="14" spans="1:8" ht="18.75" x14ac:dyDescent="0.25">
      <c r="A14" s="10"/>
      <c r="B14" s="10"/>
      <c r="C14" s="10"/>
      <c r="D14" s="10"/>
      <c r="E14" s="10"/>
      <c r="F14" s="10"/>
      <c r="G14" s="10"/>
      <c r="H14" s="10"/>
    </row>
    <row r="15" spans="1:8" x14ac:dyDescent="0.25">
      <c r="A15" s="413" t="str">
        <f>'1. паспорт местоположение'!A15:C15</f>
        <v>Приобретение земельного участка западнее п.Холмогоровка Зеленоградского р-на Калининградская обл</v>
      </c>
      <c r="B15" s="413"/>
      <c r="C15" s="144"/>
      <c r="D15" s="144"/>
      <c r="E15" s="144"/>
      <c r="F15" s="144"/>
      <c r="G15" s="144"/>
      <c r="H15" s="144"/>
    </row>
    <row r="16" spans="1:8" x14ac:dyDescent="0.25">
      <c r="A16" s="417" t="s">
        <v>6</v>
      </c>
      <c r="B16" s="417"/>
      <c r="C16" s="145"/>
      <c r="D16" s="145"/>
      <c r="E16" s="145"/>
      <c r="F16" s="145"/>
      <c r="G16" s="145"/>
      <c r="H16" s="145"/>
    </row>
    <row r="17" spans="1:2" x14ac:dyDescent="0.25">
      <c r="B17" s="118"/>
    </row>
    <row r="18" spans="1:2" ht="33.75" customHeight="1" x14ac:dyDescent="0.25">
      <c r="A18" s="530" t="s">
        <v>518</v>
      </c>
      <c r="B18" s="531"/>
    </row>
    <row r="19" spans="1:2" x14ac:dyDescent="0.25">
      <c r="B19" s="42"/>
    </row>
    <row r="20" spans="1:2" ht="16.5" thickBot="1" x14ac:dyDescent="0.3">
      <c r="B20" s="119"/>
    </row>
    <row r="21" spans="1:2" ht="49.5" customHeight="1" thickBot="1" x14ac:dyDescent="0.3">
      <c r="A21" s="120" t="s">
        <v>385</v>
      </c>
      <c r="B21" s="121" t="str">
        <f>A15</f>
        <v>Приобретение земельного участка западнее п.Холмогоровка Зеленоградского р-на Калининградская обл</v>
      </c>
    </row>
    <row r="22" spans="1:2" ht="16.5" thickBot="1" x14ac:dyDescent="0.3">
      <c r="A22" s="120" t="s">
        <v>386</v>
      </c>
      <c r="B22" s="121"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0" t="s">
        <v>351</v>
      </c>
      <c r="B23" s="122" t="s">
        <v>595</v>
      </c>
    </row>
    <row r="24" spans="1:2" ht="16.5" thickBot="1" x14ac:dyDescent="0.3">
      <c r="A24" s="120" t="s">
        <v>387</v>
      </c>
      <c r="B24" s="122">
        <v>0</v>
      </c>
    </row>
    <row r="25" spans="1:2" ht="16.5" thickBot="1" x14ac:dyDescent="0.3">
      <c r="A25" s="123" t="s">
        <v>388</v>
      </c>
      <c r="B25" s="121">
        <v>2018</v>
      </c>
    </row>
    <row r="26" spans="1:2" ht="16.5" thickBot="1" x14ac:dyDescent="0.3">
      <c r="A26" s="226" t="s">
        <v>389</v>
      </c>
      <c r="B26" s="211" t="s">
        <v>598</v>
      </c>
    </row>
    <row r="27" spans="1:2" ht="29.25" thickBot="1" x14ac:dyDescent="0.3">
      <c r="A27" s="228" t="s">
        <v>601</v>
      </c>
      <c r="B27" s="398">
        <f>'6.2. Паспорт фин осв ввод'!R24</f>
        <v>12.555</v>
      </c>
    </row>
    <row r="28" spans="1:2" ht="16.5" thickBot="1" x14ac:dyDescent="0.3">
      <c r="A28" s="227" t="s">
        <v>390</v>
      </c>
      <c r="B28" s="227" t="s">
        <v>602</v>
      </c>
    </row>
    <row r="29" spans="1:2" ht="29.25" thickBot="1" x14ac:dyDescent="0.3">
      <c r="A29" s="131" t="s">
        <v>391</v>
      </c>
      <c r="B29" s="396">
        <f>B30</f>
        <v>12.555</v>
      </c>
    </row>
    <row r="30" spans="1:2" ht="29.25" thickBot="1" x14ac:dyDescent="0.3">
      <c r="A30" s="131" t="s">
        <v>392</v>
      </c>
      <c r="B30" s="396">
        <f>B32+B37+B42</f>
        <v>12.555</v>
      </c>
    </row>
    <row r="31" spans="1:2" ht="16.5" thickBot="1" x14ac:dyDescent="0.3">
      <c r="A31" s="126" t="s">
        <v>393</v>
      </c>
      <c r="B31" s="170"/>
    </row>
    <row r="32" spans="1:2" ht="29.25" thickBot="1" x14ac:dyDescent="0.3">
      <c r="A32" s="131" t="s">
        <v>394</v>
      </c>
      <c r="B32" s="170"/>
    </row>
    <row r="33" spans="1:2" ht="16.5" thickBot="1" x14ac:dyDescent="0.3">
      <c r="A33" s="126" t="s">
        <v>395</v>
      </c>
      <c r="B33" s="170"/>
    </row>
    <row r="34" spans="1:2" ht="16.5" thickBot="1" x14ac:dyDescent="0.3">
      <c r="A34" s="126" t="s">
        <v>396</v>
      </c>
      <c r="B34" s="170"/>
    </row>
    <row r="35" spans="1:2" ht="16.5" thickBot="1" x14ac:dyDescent="0.3">
      <c r="A35" s="126" t="s">
        <v>397</v>
      </c>
      <c r="B35" s="170"/>
    </row>
    <row r="36" spans="1:2" ht="16.5" thickBot="1" x14ac:dyDescent="0.3">
      <c r="A36" s="126" t="s">
        <v>398</v>
      </c>
      <c r="B36" s="170"/>
    </row>
    <row r="37" spans="1:2" ht="29.25" thickBot="1" x14ac:dyDescent="0.3">
      <c r="A37" s="131" t="s">
        <v>399</v>
      </c>
      <c r="B37" s="170"/>
    </row>
    <row r="38" spans="1:2" ht="16.5" thickBot="1" x14ac:dyDescent="0.3">
      <c r="A38" s="126" t="s">
        <v>395</v>
      </c>
      <c r="B38" s="170"/>
    </row>
    <row r="39" spans="1:2" ht="16.5" thickBot="1" x14ac:dyDescent="0.3">
      <c r="A39" s="126" t="s">
        <v>396</v>
      </c>
      <c r="B39" s="170"/>
    </row>
    <row r="40" spans="1:2" ht="16.5" thickBot="1" x14ac:dyDescent="0.3">
      <c r="A40" s="126" t="s">
        <v>397</v>
      </c>
      <c r="B40" s="170"/>
    </row>
    <row r="41" spans="1:2" ht="16.5" thickBot="1" x14ac:dyDescent="0.3">
      <c r="A41" s="126" t="s">
        <v>398</v>
      </c>
      <c r="B41" s="170"/>
    </row>
    <row r="42" spans="1:2" ht="29.25" thickBot="1" x14ac:dyDescent="0.3">
      <c r="A42" s="131" t="s">
        <v>400</v>
      </c>
      <c r="B42" s="396">
        <f>B43+B47</f>
        <v>12.555</v>
      </c>
    </row>
    <row r="43" spans="1:2" ht="30.75" thickBot="1" x14ac:dyDescent="0.3">
      <c r="A43" s="385" t="s">
        <v>621</v>
      </c>
      <c r="B43" s="397">
        <v>12.555</v>
      </c>
    </row>
    <row r="44" spans="1:2" ht="16.5" thickBot="1" x14ac:dyDescent="0.3">
      <c r="A44" s="126" t="s">
        <v>396</v>
      </c>
      <c r="B44" s="374">
        <f>B43/B27</f>
        <v>1</v>
      </c>
    </row>
    <row r="45" spans="1:2" ht="16.5" thickBot="1" x14ac:dyDescent="0.3">
      <c r="A45" s="126" t="s">
        <v>397</v>
      </c>
      <c r="B45" s="396">
        <v>12.555</v>
      </c>
    </row>
    <row r="46" spans="1:2" ht="16.5" thickBot="1" x14ac:dyDescent="0.3">
      <c r="A46" s="126" t="s">
        <v>398</v>
      </c>
      <c r="B46" s="396">
        <v>12.555</v>
      </c>
    </row>
    <row r="47" spans="1:2" ht="16.5" thickBot="1" x14ac:dyDescent="0.3">
      <c r="A47" s="126" t="s">
        <v>395</v>
      </c>
      <c r="B47" s="170"/>
    </row>
    <row r="48" spans="1:2" ht="16.5" thickBot="1" x14ac:dyDescent="0.3">
      <c r="A48" s="126" t="s">
        <v>396</v>
      </c>
      <c r="B48" s="170"/>
    </row>
    <row r="49" spans="1:2" ht="16.5" thickBot="1" x14ac:dyDescent="0.3">
      <c r="A49" s="126" t="s">
        <v>397</v>
      </c>
      <c r="B49" s="170"/>
    </row>
    <row r="50" spans="1:2" ht="16.5" thickBot="1" x14ac:dyDescent="0.3">
      <c r="A50" s="126" t="s">
        <v>398</v>
      </c>
      <c r="B50" s="170"/>
    </row>
    <row r="51" spans="1:2" ht="29.25" thickBot="1" x14ac:dyDescent="0.3">
      <c r="A51" s="125" t="s">
        <v>401</v>
      </c>
      <c r="B51" s="374">
        <f>B27/B30</f>
        <v>1</v>
      </c>
    </row>
    <row r="52" spans="1:2" ht="16.5" thickBot="1" x14ac:dyDescent="0.3">
      <c r="A52" s="127" t="s">
        <v>393</v>
      </c>
      <c r="B52" s="171"/>
    </row>
    <row r="53" spans="1:2" ht="16.5" thickBot="1" x14ac:dyDescent="0.3">
      <c r="A53" s="127" t="s">
        <v>402</v>
      </c>
      <c r="B53" s="171"/>
    </row>
    <row r="54" spans="1:2" ht="16.5" thickBot="1" x14ac:dyDescent="0.3">
      <c r="A54" s="127" t="s">
        <v>403</v>
      </c>
      <c r="B54" s="171"/>
    </row>
    <row r="55" spans="1:2" ht="16.5" thickBot="1" x14ac:dyDescent="0.3">
      <c r="A55" s="127" t="s">
        <v>404</v>
      </c>
      <c r="B55" s="171"/>
    </row>
    <row r="56" spans="1:2" ht="16.5" thickBot="1" x14ac:dyDescent="0.3">
      <c r="A56" s="123" t="s">
        <v>405</v>
      </c>
      <c r="B56" s="375">
        <f>B57/B27</f>
        <v>1</v>
      </c>
    </row>
    <row r="57" spans="1:2" ht="16.5" thickBot="1" x14ac:dyDescent="0.3">
      <c r="A57" s="123" t="s">
        <v>406</v>
      </c>
      <c r="B57" s="399">
        <f>B45+B49</f>
        <v>12.555</v>
      </c>
    </row>
    <row r="58" spans="1:2" ht="16.5" thickBot="1" x14ac:dyDescent="0.3">
      <c r="A58" s="123" t="s">
        <v>407</v>
      </c>
      <c r="B58" s="375">
        <f>B59/B27</f>
        <v>1</v>
      </c>
    </row>
    <row r="59" spans="1:2" ht="16.5" thickBot="1" x14ac:dyDescent="0.3">
      <c r="A59" s="124" t="s">
        <v>408</v>
      </c>
      <c r="B59" s="400">
        <f>B46+B50</f>
        <v>12.555</v>
      </c>
    </row>
    <row r="60" spans="1:2" ht="15.75" customHeight="1" x14ac:dyDescent="0.25">
      <c r="A60" s="125" t="s">
        <v>409</v>
      </c>
      <c r="B60" s="127" t="s">
        <v>410</v>
      </c>
    </row>
    <row r="61" spans="1:2" x14ac:dyDescent="0.25">
      <c r="A61" s="129" t="s">
        <v>411</v>
      </c>
      <c r="B61" s="129" t="s">
        <v>538</v>
      </c>
    </row>
    <row r="62" spans="1:2" x14ac:dyDescent="0.25">
      <c r="A62" s="129" t="s">
        <v>412</v>
      </c>
      <c r="B62" s="129"/>
    </row>
    <row r="63" spans="1:2" x14ac:dyDescent="0.25">
      <c r="A63" s="129" t="s">
        <v>413</v>
      </c>
      <c r="B63" s="129"/>
    </row>
    <row r="64" spans="1:2" x14ac:dyDescent="0.25">
      <c r="A64" s="129" t="s">
        <v>414</v>
      </c>
      <c r="B64" s="129"/>
    </row>
    <row r="65" spans="1:2" ht="30.75" thickBot="1" x14ac:dyDescent="0.3">
      <c r="A65" s="130" t="s">
        <v>415</v>
      </c>
      <c r="B65" s="130" t="str">
        <f>'3.3 паспорт описание'!C27</f>
        <v>договор купли-продажи земельного участка  ООО "К.Г.Т." от 21.02.2018</v>
      </c>
    </row>
    <row r="66" spans="1:2" ht="30.75" thickBot="1" x14ac:dyDescent="0.3">
      <c r="A66" s="127" t="s">
        <v>416</v>
      </c>
      <c r="B66" s="128"/>
    </row>
    <row r="67" spans="1:2" ht="29.25" thickBot="1" x14ac:dyDescent="0.3">
      <c r="A67" s="123" t="s">
        <v>417</v>
      </c>
      <c r="B67" s="128"/>
    </row>
    <row r="68" spans="1:2" ht="16.5" thickBot="1" x14ac:dyDescent="0.3">
      <c r="A68" s="127" t="s">
        <v>393</v>
      </c>
      <c r="B68" s="133"/>
    </row>
    <row r="69" spans="1:2" ht="16.5" thickBot="1" x14ac:dyDescent="0.3">
      <c r="A69" s="127" t="s">
        <v>418</v>
      </c>
      <c r="B69" s="128"/>
    </row>
    <row r="70" spans="1:2" ht="16.5" thickBot="1" x14ac:dyDescent="0.3">
      <c r="A70" s="127" t="s">
        <v>419</v>
      </c>
      <c r="B70" s="133"/>
    </row>
    <row r="71" spans="1:2" ht="30.75" thickBot="1" x14ac:dyDescent="0.3">
      <c r="A71" s="134" t="s">
        <v>420</v>
      </c>
      <c r="B71" s="148" t="s">
        <v>421</v>
      </c>
    </row>
    <row r="72" spans="1:2" ht="16.5" thickBot="1" x14ac:dyDescent="0.3">
      <c r="A72" s="123" t="s">
        <v>422</v>
      </c>
      <c r="B72" s="132"/>
    </row>
    <row r="73" spans="1:2" ht="16.5" thickBot="1" x14ac:dyDescent="0.3">
      <c r="A73" s="129" t="s">
        <v>423</v>
      </c>
      <c r="B73" s="135"/>
    </row>
    <row r="74" spans="1:2" ht="16.5" thickBot="1" x14ac:dyDescent="0.3">
      <c r="A74" s="129" t="s">
        <v>424</v>
      </c>
      <c r="B74" s="135"/>
    </row>
    <row r="75" spans="1:2" ht="16.5" thickBot="1" x14ac:dyDescent="0.3">
      <c r="A75" s="129" t="s">
        <v>425</v>
      </c>
      <c r="B75" s="135"/>
    </row>
    <row r="76" spans="1:2" ht="45.75" thickBot="1" x14ac:dyDescent="0.3">
      <c r="A76" s="136" t="s">
        <v>426</v>
      </c>
      <c r="B76" s="133" t="s">
        <v>427</v>
      </c>
    </row>
    <row r="77" spans="1:2" ht="28.5" x14ac:dyDescent="0.25">
      <c r="A77" s="125" t="s">
        <v>428</v>
      </c>
      <c r="B77" s="527" t="s">
        <v>429</v>
      </c>
    </row>
    <row r="78" spans="1:2" x14ac:dyDescent="0.25">
      <c r="A78" s="129" t="s">
        <v>430</v>
      </c>
      <c r="B78" s="528"/>
    </row>
    <row r="79" spans="1:2" x14ac:dyDescent="0.25">
      <c r="A79" s="129" t="s">
        <v>431</v>
      </c>
      <c r="B79" s="528"/>
    </row>
    <row r="80" spans="1:2" x14ac:dyDescent="0.25">
      <c r="A80" s="129" t="s">
        <v>432</v>
      </c>
      <c r="B80" s="528"/>
    </row>
    <row r="81" spans="1:2" x14ac:dyDescent="0.25">
      <c r="A81" s="129" t="s">
        <v>433</v>
      </c>
      <c r="B81" s="528"/>
    </row>
    <row r="82" spans="1:2" ht="16.5" thickBot="1" x14ac:dyDescent="0.3">
      <c r="A82" s="137" t="s">
        <v>434</v>
      </c>
      <c r="B82" s="529"/>
    </row>
    <row r="85" spans="1:2" x14ac:dyDescent="0.25">
      <c r="A85" s="138"/>
      <c r="B85" s="139"/>
    </row>
    <row r="86" spans="1:2" x14ac:dyDescent="0.25">
      <c r="B86" s="140"/>
    </row>
    <row r="87" spans="1:2" x14ac:dyDescent="0.25">
      <c r="B87" s="141"/>
    </row>
  </sheetData>
  <mergeCells count="10">
    <mergeCell ref="A5:B5"/>
    <mergeCell ref="A7:B7"/>
    <mergeCell ref="A9:B9"/>
    <mergeCell ref="A10:B10"/>
    <mergeCell ref="A12:B12"/>
    <mergeCell ref="B77:B82"/>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2" t="s">
        <v>9</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7" t="s">
        <v>8</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13" t="str">
        <f>'1. паспорт местоположение'!A12:C12</f>
        <v>I_140-77</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7" t="s">
        <v>7</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2"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2" customFormat="1" ht="15" customHeight="1" x14ac:dyDescent="0.2">
      <c r="A15" s="417" t="s">
        <v>6</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2"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3"/>
      <c r="U16" s="3"/>
      <c r="V16" s="3"/>
      <c r="W16" s="3"/>
      <c r="X16" s="3"/>
      <c r="Y16" s="3"/>
    </row>
    <row r="17" spans="1:28" s="2" customFormat="1" ht="45.75" customHeight="1" x14ac:dyDescent="0.2">
      <c r="A17" s="420" t="s">
        <v>493</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3"/>
      <c r="U18" s="3"/>
      <c r="V18" s="3"/>
      <c r="W18" s="3"/>
      <c r="X18" s="3"/>
      <c r="Y18" s="3"/>
    </row>
    <row r="19" spans="1:28" s="2" customFormat="1" ht="54" customHeight="1" x14ac:dyDescent="0.2">
      <c r="A19" s="411" t="s">
        <v>5</v>
      </c>
      <c r="B19" s="411" t="s">
        <v>99</v>
      </c>
      <c r="C19" s="414" t="s">
        <v>384</v>
      </c>
      <c r="D19" s="411" t="s">
        <v>383</v>
      </c>
      <c r="E19" s="411" t="s">
        <v>98</v>
      </c>
      <c r="F19" s="411" t="s">
        <v>97</v>
      </c>
      <c r="G19" s="411" t="s">
        <v>379</v>
      </c>
      <c r="H19" s="411" t="s">
        <v>96</v>
      </c>
      <c r="I19" s="411" t="s">
        <v>95</v>
      </c>
      <c r="J19" s="411" t="s">
        <v>94</v>
      </c>
      <c r="K19" s="411" t="s">
        <v>93</v>
      </c>
      <c r="L19" s="411" t="s">
        <v>92</v>
      </c>
      <c r="M19" s="411" t="s">
        <v>91</v>
      </c>
      <c r="N19" s="411" t="s">
        <v>90</v>
      </c>
      <c r="O19" s="411" t="s">
        <v>89</v>
      </c>
      <c r="P19" s="411" t="s">
        <v>88</v>
      </c>
      <c r="Q19" s="411" t="s">
        <v>382</v>
      </c>
      <c r="R19" s="411"/>
      <c r="S19" s="416" t="s">
        <v>487</v>
      </c>
      <c r="T19" s="3"/>
      <c r="U19" s="3"/>
      <c r="V19" s="3"/>
      <c r="W19" s="3"/>
      <c r="X19" s="3"/>
      <c r="Y19" s="3"/>
    </row>
    <row r="20" spans="1:28" s="2" customFormat="1" ht="180.75" customHeight="1" x14ac:dyDescent="0.2">
      <c r="A20" s="411"/>
      <c r="B20" s="411"/>
      <c r="C20" s="415"/>
      <c r="D20" s="411"/>
      <c r="E20" s="411"/>
      <c r="F20" s="411"/>
      <c r="G20" s="411"/>
      <c r="H20" s="411"/>
      <c r="I20" s="411"/>
      <c r="J20" s="411"/>
      <c r="K20" s="411"/>
      <c r="L20" s="411"/>
      <c r="M20" s="411"/>
      <c r="N20" s="411"/>
      <c r="O20" s="411"/>
      <c r="P20" s="411"/>
      <c r="Q20" s="40" t="s">
        <v>380</v>
      </c>
      <c r="R20" s="41" t="s">
        <v>381</v>
      </c>
      <c r="S20" s="416"/>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198" customFormat="1" ht="32.25" customHeight="1" x14ac:dyDescent="0.2">
      <c r="A22" s="216" t="s">
        <v>378</v>
      </c>
      <c r="B22" s="217" t="s">
        <v>378</v>
      </c>
      <c r="C22" s="217" t="s">
        <v>378</v>
      </c>
      <c r="D22" s="217" t="s">
        <v>378</v>
      </c>
      <c r="E22" s="217" t="s">
        <v>378</v>
      </c>
      <c r="F22" s="217" t="s">
        <v>378</v>
      </c>
      <c r="G22" s="217" t="s">
        <v>378</v>
      </c>
      <c r="H22" s="217" t="s">
        <v>378</v>
      </c>
      <c r="I22" s="217" t="s">
        <v>378</v>
      </c>
      <c r="J22" s="217" t="s">
        <v>378</v>
      </c>
      <c r="K22" s="217" t="s">
        <v>378</v>
      </c>
      <c r="L22" s="217" t="s">
        <v>378</v>
      </c>
      <c r="M22" s="217" t="s">
        <v>378</v>
      </c>
      <c r="N22" s="217" t="s">
        <v>378</v>
      </c>
      <c r="O22" s="217" t="s">
        <v>378</v>
      </c>
      <c r="P22" s="217" t="s">
        <v>378</v>
      </c>
      <c r="Q22" s="217" t="s">
        <v>378</v>
      </c>
      <c r="R22" s="218" t="s">
        <v>378</v>
      </c>
      <c r="S22" s="218" t="s">
        <v>378</v>
      </c>
      <c r="T22" s="213"/>
      <c r="U22" s="213"/>
      <c r="V22" s="213"/>
      <c r="W22" s="213"/>
      <c r="X22" s="213"/>
      <c r="Y22" s="213"/>
      <c r="Z22" s="212"/>
      <c r="AA22" s="212"/>
      <c r="AB22" s="212"/>
    </row>
    <row r="23" spans="1:28" s="196" customFormat="1" ht="20.25" customHeight="1" x14ac:dyDescent="0.25">
      <c r="A23" s="224"/>
      <c r="B23" s="217" t="s">
        <v>377</v>
      </c>
      <c r="C23" s="217"/>
      <c r="D23" s="217"/>
      <c r="E23" s="224" t="s">
        <v>378</v>
      </c>
      <c r="F23" s="224" t="s">
        <v>378</v>
      </c>
      <c r="G23" s="224" t="s">
        <v>378</v>
      </c>
      <c r="H23" s="224"/>
      <c r="I23" s="224"/>
      <c r="J23" s="224"/>
      <c r="K23" s="224"/>
      <c r="L23" s="224"/>
      <c r="M23" s="224"/>
      <c r="N23" s="224"/>
      <c r="O23" s="224"/>
      <c r="P23" s="224"/>
      <c r="Q23" s="225"/>
      <c r="R23" s="197"/>
      <c r="S23" s="197"/>
      <c r="T23" s="210"/>
      <c r="U23" s="210"/>
      <c r="V23" s="210"/>
      <c r="W23" s="210"/>
      <c r="X23" s="210"/>
      <c r="Y23" s="210"/>
      <c r="Z23" s="210"/>
      <c r="AA23" s="210"/>
      <c r="AB23" s="210"/>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2018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2" t="s">
        <v>9</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7" t="s">
        <v>8</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13" t="str">
        <f>'1. паспорт местоположение'!A12:C12</f>
        <v>I_140-77</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7" t="s">
        <v>7</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2" customFormat="1" ht="12" x14ac:dyDescent="0.2">
      <c r="A16" s="413" t="str">
        <f>'1. паспорт местоположение'!A15</f>
        <v>Приобретение земельного участка западнее п.Холмогоровка Зеленоградского р-на Калининградская обл</v>
      </c>
      <c r="B16" s="413"/>
      <c r="C16" s="413"/>
      <c r="D16" s="413"/>
      <c r="E16" s="413"/>
      <c r="F16" s="413"/>
      <c r="G16" s="413"/>
      <c r="H16" s="413"/>
      <c r="I16" s="413"/>
      <c r="J16" s="413"/>
      <c r="K16" s="413"/>
      <c r="L16" s="413"/>
      <c r="M16" s="413"/>
      <c r="N16" s="413"/>
      <c r="O16" s="413"/>
      <c r="P16" s="413"/>
      <c r="Q16" s="413"/>
      <c r="R16" s="413"/>
      <c r="S16" s="413"/>
      <c r="T16" s="413"/>
    </row>
    <row r="17" spans="1:113" s="2" customFormat="1" ht="15" customHeight="1" x14ac:dyDescent="0.2">
      <c r="A17" s="417" t="s">
        <v>6</v>
      </c>
      <c r="B17" s="417"/>
      <c r="C17" s="417"/>
      <c r="D17" s="417"/>
      <c r="E17" s="417"/>
      <c r="F17" s="417"/>
      <c r="G17" s="417"/>
      <c r="H17" s="417"/>
      <c r="I17" s="417"/>
      <c r="J17" s="417"/>
      <c r="K17" s="417"/>
      <c r="L17" s="417"/>
      <c r="M17" s="417"/>
      <c r="N17" s="417"/>
      <c r="O17" s="417"/>
      <c r="P17" s="417"/>
      <c r="Q17" s="417"/>
      <c r="R17" s="417"/>
      <c r="S17" s="417"/>
      <c r="T17" s="417"/>
    </row>
    <row r="18" spans="1:113" s="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2" customFormat="1" ht="15" customHeight="1" x14ac:dyDescent="0.2">
      <c r="A19" s="436" t="s">
        <v>498</v>
      </c>
      <c r="B19" s="436"/>
      <c r="C19" s="436"/>
      <c r="D19" s="436"/>
      <c r="E19" s="436"/>
      <c r="F19" s="436"/>
      <c r="G19" s="436"/>
      <c r="H19" s="436"/>
      <c r="I19" s="436"/>
      <c r="J19" s="436"/>
      <c r="K19" s="436"/>
      <c r="L19" s="436"/>
      <c r="M19" s="436"/>
      <c r="N19" s="436"/>
      <c r="O19" s="436"/>
      <c r="P19" s="436"/>
      <c r="Q19" s="436"/>
      <c r="R19" s="436"/>
      <c r="S19" s="436"/>
      <c r="T19" s="436"/>
    </row>
    <row r="20" spans="1:113" s="58"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5</v>
      </c>
      <c r="B21" s="423" t="s">
        <v>223</v>
      </c>
      <c r="C21" s="424"/>
      <c r="D21" s="427" t="s">
        <v>121</v>
      </c>
      <c r="E21" s="423" t="s">
        <v>527</v>
      </c>
      <c r="F21" s="424"/>
      <c r="G21" s="423" t="s">
        <v>274</v>
      </c>
      <c r="H21" s="424"/>
      <c r="I21" s="423" t="s">
        <v>120</v>
      </c>
      <c r="J21" s="424"/>
      <c r="K21" s="427" t="s">
        <v>119</v>
      </c>
      <c r="L21" s="423" t="s">
        <v>118</v>
      </c>
      <c r="M21" s="424"/>
      <c r="N21" s="423" t="s">
        <v>523</v>
      </c>
      <c r="O21" s="424"/>
      <c r="P21" s="427" t="s">
        <v>117</v>
      </c>
      <c r="Q21" s="433" t="s">
        <v>116</v>
      </c>
      <c r="R21" s="434"/>
      <c r="S21" s="433" t="s">
        <v>115</v>
      </c>
      <c r="T21" s="435"/>
    </row>
    <row r="22" spans="1:113" ht="204.75" customHeight="1" x14ac:dyDescent="0.25">
      <c r="A22" s="431"/>
      <c r="B22" s="425"/>
      <c r="C22" s="426"/>
      <c r="D22" s="429"/>
      <c r="E22" s="425"/>
      <c r="F22" s="426"/>
      <c r="G22" s="425"/>
      <c r="H22" s="426"/>
      <c r="I22" s="425"/>
      <c r="J22" s="426"/>
      <c r="K22" s="428"/>
      <c r="L22" s="425"/>
      <c r="M22" s="426"/>
      <c r="N22" s="425"/>
      <c r="O22" s="426"/>
      <c r="P22" s="428"/>
      <c r="Q22" s="110" t="s">
        <v>114</v>
      </c>
      <c r="R22" s="110" t="s">
        <v>497</v>
      </c>
      <c r="S22" s="110" t="s">
        <v>113</v>
      </c>
      <c r="T22" s="110" t="s">
        <v>112</v>
      </c>
    </row>
    <row r="23" spans="1:113" ht="51.75" customHeight="1" x14ac:dyDescent="0.25">
      <c r="A23" s="432"/>
      <c r="B23" s="157" t="s">
        <v>110</v>
      </c>
      <c r="C23" s="157" t="s">
        <v>111</v>
      </c>
      <c r="D23" s="428"/>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22" t="s">
        <v>533</v>
      </c>
      <c r="C30" s="422"/>
      <c r="D30" s="422"/>
      <c r="E30" s="422"/>
      <c r="F30" s="422"/>
      <c r="G30" s="422"/>
      <c r="H30" s="422"/>
      <c r="I30" s="422"/>
      <c r="J30" s="422"/>
      <c r="K30" s="422"/>
      <c r="L30" s="422"/>
      <c r="M30" s="422"/>
      <c r="N30" s="422"/>
      <c r="O30" s="422"/>
      <c r="P30" s="422"/>
      <c r="Q30" s="422"/>
      <c r="R30" s="422"/>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496</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2" t="s">
        <v>9</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7" t="s">
        <v>8</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I_140-77</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7" t="s">
        <v>7</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3" t="str">
        <f>'1. паспорт местоположение'!A15</f>
        <v>Приобретение земельного участка западнее п.Холмогоровка Зеленоградского р-на Калининградская обл</v>
      </c>
      <c r="F15" s="413"/>
      <c r="G15" s="413"/>
      <c r="H15" s="413"/>
      <c r="I15" s="413"/>
      <c r="J15" s="413"/>
      <c r="K15" s="413"/>
      <c r="L15" s="413"/>
      <c r="M15" s="413"/>
      <c r="N15" s="413"/>
      <c r="O15" s="413"/>
      <c r="P15" s="413"/>
      <c r="Q15" s="413"/>
      <c r="R15" s="413"/>
      <c r="S15" s="413"/>
      <c r="T15" s="413"/>
      <c r="U15" s="413"/>
      <c r="V15" s="413"/>
      <c r="W15" s="413"/>
      <c r="X15" s="413"/>
      <c r="Y15" s="413"/>
    </row>
    <row r="16" spans="1:27" s="2" customFormat="1" ht="15" customHeight="1" x14ac:dyDescent="0.2">
      <c r="E16" s="417" t="s">
        <v>6</v>
      </c>
      <c r="F16" s="417"/>
      <c r="G16" s="417"/>
      <c r="H16" s="417"/>
      <c r="I16" s="417"/>
      <c r="J16" s="417"/>
      <c r="K16" s="417"/>
      <c r="L16" s="417"/>
      <c r="M16" s="417"/>
      <c r="N16" s="417"/>
      <c r="O16" s="417"/>
      <c r="P16" s="417"/>
      <c r="Q16" s="417"/>
      <c r="R16" s="417"/>
      <c r="S16" s="417"/>
      <c r="T16" s="417"/>
      <c r="U16" s="417"/>
      <c r="V16" s="417"/>
      <c r="W16" s="417"/>
      <c r="X16" s="417"/>
      <c r="Y16" s="4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500</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8" customFormat="1" ht="21" customHeight="1" x14ac:dyDescent="0.25"/>
    <row r="21" spans="1:27" ht="15.75" customHeight="1" x14ac:dyDescent="0.25">
      <c r="A21" s="438" t="s">
        <v>5</v>
      </c>
      <c r="B21" s="441" t="s">
        <v>507</v>
      </c>
      <c r="C21" s="442"/>
      <c r="D21" s="441" t="s">
        <v>509</v>
      </c>
      <c r="E21" s="442"/>
      <c r="F21" s="433" t="s">
        <v>93</v>
      </c>
      <c r="G21" s="435"/>
      <c r="H21" s="435"/>
      <c r="I21" s="434"/>
      <c r="J21" s="438" t="s">
        <v>510</v>
      </c>
      <c r="K21" s="441" t="s">
        <v>511</v>
      </c>
      <c r="L21" s="442"/>
      <c r="M21" s="441" t="s">
        <v>512</v>
      </c>
      <c r="N21" s="442"/>
      <c r="O21" s="441" t="s">
        <v>499</v>
      </c>
      <c r="P21" s="442"/>
      <c r="Q21" s="441" t="s">
        <v>126</v>
      </c>
      <c r="R21" s="442"/>
      <c r="S21" s="438" t="s">
        <v>125</v>
      </c>
      <c r="T21" s="438" t="s">
        <v>513</v>
      </c>
      <c r="U21" s="438" t="s">
        <v>508</v>
      </c>
      <c r="V21" s="441" t="s">
        <v>124</v>
      </c>
      <c r="W21" s="442"/>
      <c r="X21" s="433" t="s">
        <v>116</v>
      </c>
      <c r="Y21" s="435"/>
      <c r="Z21" s="433" t="s">
        <v>115</v>
      </c>
      <c r="AA21" s="435"/>
    </row>
    <row r="22" spans="1:27" ht="216" customHeight="1" x14ac:dyDescent="0.25">
      <c r="A22" s="439"/>
      <c r="B22" s="443"/>
      <c r="C22" s="444"/>
      <c r="D22" s="443"/>
      <c r="E22" s="444"/>
      <c r="F22" s="433" t="s">
        <v>123</v>
      </c>
      <c r="G22" s="434"/>
      <c r="H22" s="433" t="s">
        <v>122</v>
      </c>
      <c r="I22" s="434"/>
      <c r="J22" s="440"/>
      <c r="K22" s="443"/>
      <c r="L22" s="444"/>
      <c r="M22" s="443"/>
      <c r="N22" s="444"/>
      <c r="O22" s="443"/>
      <c r="P22" s="444"/>
      <c r="Q22" s="443"/>
      <c r="R22" s="444"/>
      <c r="S22" s="440"/>
      <c r="T22" s="440"/>
      <c r="U22" s="440"/>
      <c r="V22" s="443"/>
      <c r="W22" s="444"/>
      <c r="X22" s="110" t="s">
        <v>114</v>
      </c>
      <c r="Y22" s="110" t="s">
        <v>497</v>
      </c>
      <c r="Z22" s="110" t="s">
        <v>113</v>
      </c>
      <c r="AA22" s="110" t="s">
        <v>112</v>
      </c>
    </row>
    <row r="23" spans="1:27" ht="60" customHeight="1" x14ac:dyDescent="0.25">
      <c r="A23" s="440"/>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78"/>
    </row>
    <row r="32" spans="1:27" ht="18.75" x14ac:dyDescent="0.3">
      <c r="C32" s="379"/>
    </row>
    <row r="33" spans="3:3" ht="18.75" x14ac:dyDescent="0.3">
      <c r="C33" s="379"/>
    </row>
    <row r="34" spans="3:3" ht="18.75" x14ac:dyDescent="0.3">
      <c r="C34" s="379"/>
    </row>
    <row r="35" spans="3:3" ht="18.75" x14ac:dyDescent="0.3">
      <c r="C35" s="379"/>
    </row>
    <row r="36" spans="3:3" ht="18.75" x14ac:dyDescent="0.3">
      <c r="C36" s="37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2018 год</v>
      </c>
      <c r="B5" s="404"/>
      <c r="C5" s="40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2" t="s">
        <v>9</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"Янтарьэнерго" ДЗО  ПАО "Россети"</v>
      </c>
      <c r="B9" s="413"/>
      <c r="C9" s="413"/>
      <c r="D9" s="7"/>
      <c r="E9" s="7"/>
      <c r="F9" s="7"/>
      <c r="G9" s="7"/>
      <c r="H9" s="12"/>
      <c r="I9" s="12"/>
      <c r="J9" s="12"/>
      <c r="K9" s="12"/>
      <c r="L9" s="12"/>
      <c r="M9" s="12"/>
      <c r="N9" s="12"/>
      <c r="O9" s="12"/>
      <c r="P9" s="12"/>
      <c r="Q9" s="12"/>
      <c r="R9" s="12"/>
      <c r="S9" s="12"/>
      <c r="T9" s="12"/>
      <c r="U9" s="12"/>
    </row>
    <row r="10" spans="1:29" s="11" customFormat="1" ht="18.75" x14ac:dyDescent="0.2">
      <c r="A10" s="417" t="s">
        <v>8</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I_140-77</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417" t="s">
        <v>7</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2" customFormat="1" ht="12" x14ac:dyDescent="0.2">
      <c r="A15" s="413" t="str">
        <f>'1. паспорт местоположение'!A15</f>
        <v>Приобретение земельного участка западнее п.Холмогоровка Зеленоградского р-на Калининградская обл</v>
      </c>
      <c r="B15" s="413"/>
      <c r="C15" s="413"/>
      <c r="D15" s="7"/>
      <c r="E15" s="7"/>
      <c r="F15" s="7"/>
      <c r="G15" s="7"/>
      <c r="H15" s="7"/>
      <c r="I15" s="7"/>
      <c r="J15" s="7"/>
      <c r="K15" s="7"/>
      <c r="L15" s="7"/>
      <c r="M15" s="7"/>
      <c r="N15" s="7"/>
      <c r="O15" s="7"/>
      <c r="P15" s="7"/>
      <c r="Q15" s="7"/>
      <c r="R15" s="7"/>
      <c r="S15" s="7"/>
      <c r="T15" s="7"/>
      <c r="U15" s="7"/>
    </row>
    <row r="16" spans="1:29" s="2" customFormat="1" ht="15" customHeight="1" x14ac:dyDescent="0.2">
      <c r="A16" s="417" t="s">
        <v>6</v>
      </c>
      <c r="B16" s="417"/>
      <c r="C16" s="417"/>
      <c r="D16" s="5"/>
      <c r="E16" s="5"/>
      <c r="F16" s="5"/>
      <c r="G16" s="5"/>
      <c r="H16" s="5"/>
      <c r="I16" s="5"/>
      <c r="J16" s="5"/>
      <c r="K16" s="5"/>
      <c r="L16" s="5"/>
      <c r="M16" s="5"/>
      <c r="N16" s="5"/>
      <c r="O16" s="5"/>
      <c r="P16" s="5"/>
      <c r="Q16" s="5"/>
      <c r="R16" s="5"/>
      <c r="S16" s="5"/>
      <c r="T16" s="5"/>
      <c r="U16" s="5"/>
    </row>
    <row r="17" spans="1:21" s="2" customFormat="1" ht="15" customHeight="1" x14ac:dyDescent="0.2">
      <c r="A17" s="419"/>
      <c r="B17" s="419"/>
      <c r="C17" s="419"/>
      <c r="D17" s="3"/>
      <c r="E17" s="3"/>
      <c r="F17" s="3"/>
      <c r="G17" s="3"/>
      <c r="H17" s="3"/>
      <c r="I17" s="3"/>
      <c r="J17" s="3"/>
      <c r="K17" s="3"/>
      <c r="L17" s="3"/>
      <c r="M17" s="3"/>
      <c r="N17" s="3"/>
      <c r="O17" s="3"/>
      <c r="P17" s="3"/>
      <c r="Q17" s="3"/>
      <c r="R17" s="3"/>
    </row>
    <row r="18" spans="1:21" s="2" customFormat="1" ht="27.75" customHeight="1" x14ac:dyDescent="0.2">
      <c r="A18" s="420" t="s">
        <v>492</v>
      </c>
      <c r="B18" s="420"/>
      <c r="C18" s="42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505</v>
      </c>
      <c r="C22" s="229" t="s">
        <v>597</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583</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525</v>
      </c>
      <c r="C24" s="169" t="s">
        <v>620</v>
      </c>
      <c r="D24" s="26"/>
      <c r="E24" s="210"/>
      <c r="F24" s="26"/>
      <c r="G24" s="26"/>
      <c r="H24" s="26"/>
      <c r="I24" s="26"/>
      <c r="J24" s="26"/>
      <c r="K24" s="26"/>
      <c r="L24" s="26"/>
      <c r="M24" s="26"/>
      <c r="N24" s="26"/>
      <c r="O24" s="26"/>
      <c r="P24" s="26"/>
      <c r="Q24" s="26"/>
      <c r="R24" s="26"/>
      <c r="S24" s="26"/>
      <c r="T24" s="26"/>
      <c r="U24" s="26"/>
    </row>
    <row r="25" spans="1:21" ht="63" customHeight="1" x14ac:dyDescent="0.25">
      <c r="A25" s="27" t="s">
        <v>61</v>
      </c>
      <c r="B25" s="29" t="s">
        <v>526</v>
      </c>
      <c r="C25" s="381">
        <v>12.555</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584</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506</v>
      </c>
      <c r="C27" s="211" t="s">
        <v>619</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4" t="str">
        <f>'1. паспорт местоположение'!A5:C5</f>
        <v>Год раскрытия информации: 2018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52"/>
      <c r="AB6" s="152"/>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52"/>
      <c r="AB7" s="152"/>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3"/>
      <c r="AB8" s="153"/>
    </row>
    <row r="9" spans="1:28" ht="15.75"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54"/>
      <c r="AB9" s="154"/>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52"/>
      <c r="AB10" s="152"/>
    </row>
    <row r="11" spans="1:28" x14ac:dyDescent="0.25">
      <c r="A11" s="413" t="str">
        <f>'1. паспорт местоположение'!A12:C12</f>
        <v>I_140-77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3"/>
      <c r="AB11" s="153"/>
    </row>
    <row r="12" spans="1:28" ht="15.75"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54"/>
      <c r="AB12" s="154"/>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3" t="str">
        <f>'1. паспорт местоположение'!A15</f>
        <v>Приобретение земельного участка западнее п.Холмогоровка Зеленоградского р-на Калининградская обл</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3"/>
      <c r="AB14" s="153"/>
    </row>
    <row r="15" spans="1:28" ht="15.75"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54"/>
      <c r="AB15" s="154"/>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2"/>
      <c r="AB16" s="162"/>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2"/>
      <c r="AB17" s="162"/>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2"/>
      <c r="AB18" s="162"/>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2"/>
      <c r="AB19" s="16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3"/>
      <c r="AB20" s="16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3"/>
      <c r="AB21" s="163"/>
    </row>
    <row r="22" spans="1:28" x14ac:dyDescent="0.25">
      <c r="A22" s="446" t="s">
        <v>524</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4"/>
      <c r="AB22" s="164"/>
    </row>
    <row r="23" spans="1:28" ht="32.25" customHeight="1" x14ac:dyDescent="0.25">
      <c r="A23" s="448" t="s">
        <v>375</v>
      </c>
      <c r="B23" s="449"/>
      <c r="C23" s="449"/>
      <c r="D23" s="449"/>
      <c r="E23" s="449"/>
      <c r="F23" s="449"/>
      <c r="G23" s="449"/>
      <c r="H23" s="449"/>
      <c r="I23" s="449"/>
      <c r="J23" s="449"/>
      <c r="K23" s="449"/>
      <c r="L23" s="450"/>
      <c r="M23" s="447" t="s">
        <v>376</v>
      </c>
      <c r="N23" s="447"/>
      <c r="O23" s="447"/>
      <c r="P23" s="447"/>
      <c r="Q23" s="447"/>
      <c r="R23" s="447"/>
      <c r="S23" s="447"/>
      <c r="T23" s="447"/>
      <c r="U23" s="447"/>
      <c r="V23" s="447"/>
      <c r="W23" s="447"/>
      <c r="X23" s="447"/>
      <c r="Y23" s="447"/>
      <c r="Z23" s="447"/>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535</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4" t="str">
        <f>'1. паспорт местоположение'!A5:C5</f>
        <v>Год раскрытия информации: 2018 год</v>
      </c>
      <c r="B5" s="404"/>
      <c r="C5" s="404"/>
      <c r="D5" s="404"/>
      <c r="E5" s="404"/>
      <c r="F5" s="404"/>
      <c r="G5" s="404"/>
      <c r="H5" s="404"/>
      <c r="I5" s="404"/>
      <c r="J5" s="404"/>
      <c r="K5" s="404"/>
      <c r="L5" s="404"/>
      <c r="M5" s="404"/>
      <c r="N5" s="404"/>
      <c r="O5" s="404"/>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2" t="s">
        <v>9</v>
      </c>
      <c r="B7" s="412"/>
      <c r="C7" s="412"/>
      <c r="D7" s="412"/>
      <c r="E7" s="412"/>
      <c r="F7" s="412"/>
      <c r="G7" s="412"/>
      <c r="H7" s="412"/>
      <c r="I7" s="412"/>
      <c r="J7" s="412"/>
      <c r="K7" s="412"/>
      <c r="L7" s="412"/>
      <c r="M7" s="412"/>
      <c r="N7" s="412"/>
      <c r="O7" s="412"/>
      <c r="P7" s="12"/>
      <c r="Q7" s="12"/>
      <c r="R7" s="12"/>
      <c r="S7" s="12"/>
      <c r="T7" s="12"/>
      <c r="U7" s="12"/>
      <c r="V7" s="12"/>
      <c r="W7" s="12"/>
      <c r="X7" s="12"/>
      <c r="Y7" s="12"/>
      <c r="Z7" s="12"/>
    </row>
    <row r="8" spans="1:28" s="11" customFormat="1" ht="18.75" x14ac:dyDescent="0.2">
      <c r="A8" s="412"/>
      <c r="B8" s="412"/>
      <c r="C8" s="412"/>
      <c r="D8" s="412"/>
      <c r="E8" s="412"/>
      <c r="F8" s="412"/>
      <c r="G8" s="412"/>
      <c r="H8" s="412"/>
      <c r="I8" s="412"/>
      <c r="J8" s="412"/>
      <c r="K8" s="412"/>
      <c r="L8" s="412"/>
      <c r="M8" s="412"/>
      <c r="N8" s="412"/>
      <c r="O8" s="412"/>
      <c r="P8" s="12"/>
      <c r="Q8" s="12"/>
      <c r="R8" s="12"/>
      <c r="S8" s="12"/>
      <c r="T8" s="12"/>
      <c r="U8" s="12"/>
      <c r="V8" s="12"/>
      <c r="W8" s="12"/>
      <c r="X8" s="12"/>
      <c r="Y8" s="12"/>
      <c r="Z8" s="12"/>
    </row>
    <row r="9" spans="1:28" s="11"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2"/>
      <c r="Q9" s="12"/>
      <c r="R9" s="12"/>
      <c r="S9" s="12"/>
      <c r="T9" s="12"/>
      <c r="U9" s="12"/>
      <c r="V9" s="12"/>
      <c r="W9" s="12"/>
      <c r="X9" s="12"/>
      <c r="Y9" s="12"/>
      <c r="Z9" s="12"/>
    </row>
    <row r="10" spans="1:28" s="11" customFormat="1" ht="18.75" x14ac:dyDescent="0.2">
      <c r="A10" s="417" t="s">
        <v>8</v>
      </c>
      <c r="B10" s="417"/>
      <c r="C10" s="417"/>
      <c r="D10" s="417"/>
      <c r="E10" s="417"/>
      <c r="F10" s="417"/>
      <c r="G10" s="417"/>
      <c r="H10" s="417"/>
      <c r="I10" s="417"/>
      <c r="J10" s="417"/>
      <c r="K10" s="417"/>
      <c r="L10" s="417"/>
      <c r="M10" s="417"/>
      <c r="N10" s="417"/>
      <c r="O10" s="417"/>
      <c r="P10" s="12"/>
      <c r="Q10" s="12"/>
      <c r="R10" s="12"/>
      <c r="S10" s="12"/>
      <c r="T10" s="12"/>
      <c r="U10" s="12"/>
      <c r="V10" s="12"/>
      <c r="W10" s="12"/>
      <c r="X10" s="12"/>
      <c r="Y10" s="12"/>
      <c r="Z10" s="12"/>
    </row>
    <row r="11" spans="1:28" s="11" customFormat="1" ht="18.75" x14ac:dyDescent="0.2">
      <c r="A11" s="412"/>
      <c r="B11" s="412"/>
      <c r="C11" s="412"/>
      <c r="D11" s="412"/>
      <c r="E11" s="412"/>
      <c r="F11" s="412"/>
      <c r="G11" s="412"/>
      <c r="H11" s="412"/>
      <c r="I11" s="412"/>
      <c r="J11" s="412"/>
      <c r="K11" s="412"/>
      <c r="L11" s="412"/>
      <c r="M11" s="412"/>
      <c r="N11" s="412"/>
      <c r="O11" s="412"/>
      <c r="P11" s="12"/>
      <c r="Q11" s="12"/>
      <c r="R11" s="12"/>
      <c r="S11" s="12"/>
      <c r="T11" s="12"/>
      <c r="U11" s="12"/>
      <c r="V11" s="12"/>
      <c r="W11" s="12"/>
      <c r="X11" s="12"/>
      <c r="Y11" s="12"/>
      <c r="Z11" s="12"/>
    </row>
    <row r="12" spans="1:28" s="11" customFormat="1" ht="18.75" x14ac:dyDescent="0.2">
      <c r="A12" s="413" t="str">
        <f>'1. паспорт местоположение'!A12:C12</f>
        <v>I_140-77</v>
      </c>
      <c r="B12" s="413"/>
      <c r="C12" s="413"/>
      <c r="D12" s="413"/>
      <c r="E12" s="413"/>
      <c r="F12" s="413"/>
      <c r="G12" s="413"/>
      <c r="H12" s="413"/>
      <c r="I12" s="413"/>
      <c r="J12" s="413"/>
      <c r="K12" s="413"/>
      <c r="L12" s="413"/>
      <c r="M12" s="413"/>
      <c r="N12" s="413"/>
      <c r="O12" s="413"/>
      <c r="P12" s="12"/>
      <c r="Q12" s="12"/>
      <c r="R12" s="12"/>
      <c r="S12" s="12"/>
      <c r="T12" s="12"/>
      <c r="U12" s="12"/>
      <c r="V12" s="12"/>
      <c r="W12" s="12"/>
      <c r="X12" s="12"/>
      <c r="Y12" s="12"/>
      <c r="Z12" s="12"/>
    </row>
    <row r="13" spans="1:28" s="11" customFormat="1" ht="18.75" x14ac:dyDescent="0.2">
      <c r="A13" s="417" t="s">
        <v>7</v>
      </c>
      <c r="B13" s="417"/>
      <c r="C13" s="417"/>
      <c r="D13" s="417"/>
      <c r="E13" s="417"/>
      <c r="F13" s="417"/>
      <c r="G13" s="417"/>
      <c r="H13" s="417"/>
      <c r="I13" s="417"/>
      <c r="J13" s="417"/>
      <c r="K13" s="417"/>
      <c r="L13" s="417"/>
      <c r="M13" s="417"/>
      <c r="N13" s="417"/>
      <c r="O13" s="417"/>
      <c r="P13" s="12"/>
      <c r="Q13" s="12"/>
      <c r="R13" s="12"/>
      <c r="S13" s="12"/>
      <c r="T13" s="12"/>
      <c r="U13" s="12"/>
      <c r="V13" s="12"/>
      <c r="W13" s="12"/>
      <c r="X13" s="12"/>
      <c r="Y13" s="12"/>
      <c r="Z13" s="12"/>
    </row>
    <row r="14" spans="1:28" s="8" customFormat="1" ht="15.75" customHeight="1" x14ac:dyDescent="0.2">
      <c r="A14" s="418"/>
      <c r="B14" s="418"/>
      <c r="C14" s="418"/>
      <c r="D14" s="418"/>
      <c r="E14" s="418"/>
      <c r="F14" s="418"/>
      <c r="G14" s="418"/>
      <c r="H14" s="418"/>
      <c r="I14" s="418"/>
      <c r="J14" s="418"/>
      <c r="K14" s="418"/>
      <c r="L14" s="418"/>
      <c r="M14" s="418"/>
      <c r="N14" s="418"/>
      <c r="O14" s="418"/>
      <c r="P14" s="9"/>
      <c r="Q14" s="9"/>
      <c r="R14" s="9"/>
      <c r="S14" s="9"/>
      <c r="T14" s="9"/>
      <c r="U14" s="9"/>
      <c r="V14" s="9"/>
      <c r="W14" s="9"/>
      <c r="X14" s="9"/>
      <c r="Y14" s="9"/>
      <c r="Z14" s="9"/>
    </row>
    <row r="15" spans="1:28" s="2" customFormat="1" ht="12" x14ac:dyDescent="0.2">
      <c r="A15" s="413" t="str">
        <f>'1. паспорт местоположение'!A15</f>
        <v>Приобретение земельного участка западнее п.Холмогоровка Зеленоградского р-на Калининградская обл</v>
      </c>
      <c r="B15" s="413"/>
      <c r="C15" s="413"/>
      <c r="D15" s="413"/>
      <c r="E15" s="413"/>
      <c r="F15" s="413"/>
      <c r="G15" s="413"/>
      <c r="H15" s="413"/>
      <c r="I15" s="413"/>
      <c r="J15" s="413"/>
      <c r="K15" s="413"/>
      <c r="L15" s="413"/>
      <c r="M15" s="413"/>
      <c r="N15" s="413"/>
      <c r="O15" s="413"/>
      <c r="P15" s="7"/>
      <c r="Q15" s="7"/>
      <c r="R15" s="7"/>
      <c r="S15" s="7"/>
      <c r="T15" s="7"/>
      <c r="U15" s="7"/>
      <c r="V15" s="7"/>
      <c r="W15" s="7"/>
      <c r="X15" s="7"/>
      <c r="Y15" s="7"/>
      <c r="Z15" s="7"/>
    </row>
    <row r="16" spans="1:28" s="2" customFormat="1" ht="15" customHeight="1" x14ac:dyDescent="0.2">
      <c r="A16" s="417" t="s">
        <v>6</v>
      </c>
      <c r="B16" s="417"/>
      <c r="C16" s="417"/>
      <c r="D16" s="417"/>
      <c r="E16" s="417"/>
      <c r="F16" s="417"/>
      <c r="G16" s="417"/>
      <c r="H16" s="417"/>
      <c r="I16" s="417"/>
      <c r="J16" s="417"/>
      <c r="K16" s="417"/>
      <c r="L16" s="417"/>
      <c r="M16" s="417"/>
      <c r="N16" s="417"/>
      <c r="O16" s="417"/>
      <c r="P16" s="5"/>
      <c r="Q16" s="5"/>
      <c r="R16" s="5"/>
      <c r="S16" s="5"/>
      <c r="T16" s="5"/>
      <c r="U16" s="5"/>
      <c r="V16" s="5"/>
      <c r="W16" s="5"/>
      <c r="X16" s="5"/>
      <c r="Y16" s="5"/>
      <c r="Z16" s="5"/>
    </row>
    <row r="17" spans="1:26" s="2" customFormat="1" ht="15" customHeight="1" x14ac:dyDescent="0.2">
      <c r="A17" s="419"/>
      <c r="B17" s="419"/>
      <c r="C17" s="419"/>
      <c r="D17" s="419"/>
      <c r="E17" s="419"/>
      <c r="F17" s="419"/>
      <c r="G17" s="419"/>
      <c r="H17" s="419"/>
      <c r="I17" s="419"/>
      <c r="J17" s="419"/>
      <c r="K17" s="419"/>
      <c r="L17" s="419"/>
      <c r="M17" s="419"/>
      <c r="N17" s="419"/>
      <c r="O17" s="419"/>
      <c r="P17" s="3"/>
      <c r="Q17" s="3"/>
      <c r="R17" s="3"/>
      <c r="S17" s="3"/>
      <c r="T17" s="3"/>
      <c r="U17" s="3"/>
      <c r="V17" s="3"/>
      <c r="W17" s="3"/>
    </row>
    <row r="18" spans="1:26" s="2" customFormat="1" ht="91.5" customHeight="1" x14ac:dyDescent="0.2">
      <c r="A18" s="452" t="s">
        <v>501</v>
      </c>
      <c r="B18" s="452"/>
      <c r="C18" s="452"/>
      <c r="D18" s="452"/>
      <c r="E18" s="452"/>
      <c r="F18" s="452"/>
      <c r="G18" s="452"/>
      <c r="H18" s="452"/>
      <c r="I18" s="452"/>
      <c r="J18" s="452"/>
      <c r="K18" s="452"/>
      <c r="L18" s="452"/>
      <c r="M18" s="452"/>
      <c r="N18" s="452"/>
      <c r="O18" s="452"/>
      <c r="P18" s="6"/>
      <c r="Q18" s="6"/>
      <c r="R18" s="6"/>
      <c r="S18" s="6"/>
      <c r="T18" s="6"/>
      <c r="U18" s="6"/>
      <c r="V18" s="6"/>
      <c r="W18" s="6"/>
      <c r="X18" s="6"/>
      <c r="Y18" s="6"/>
      <c r="Z18" s="6"/>
    </row>
    <row r="19" spans="1:26" s="2" customFormat="1" ht="78" customHeight="1" x14ac:dyDescent="0.2">
      <c r="A19" s="411" t="s">
        <v>5</v>
      </c>
      <c r="B19" s="411" t="s">
        <v>87</v>
      </c>
      <c r="C19" s="411" t="s">
        <v>86</v>
      </c>
      <c r="D19" s="411" t="s">
        <v>75</v>
      </c>
      <c r="E19" s="453" t="s">
        <v>85</v>
      </c>
      <c r="F19" s="454"/>
      <c r="G19" s="454"/>
      <c r="H19" s="454"/>
      <c r="I19" s="455"/>
      <c r="J19" s="411" t="s">
        <v>84</v>
      </c>
      <c r="K19" s="411"/>
      <c r="L19" s="411"/>
      <c r="M19" s="411"/>
      <c r="N19" s="411"/>
      <c r="O19" s="411"/>
      <c r="P19" s="3"/>
      <c r="Q19" s="3"/>
      <c r="R19" s="3"/>
      <c r="S19" s="3"/>
      <c r="T19" s="3"/>
      <c r="U19" s="3"/>
      <c r="V19" s="3"/>
      <c r="W19" s="3"/>
    </row>
    <row r="20" spans="1:26" s="2" customFormat="1" ht="51" customHeight="1" x14ac:dyDescent="0.2">
      <c r="A20" s="411"/>
      <c r="B20" s="411"/>
      <c r="C20" s="411"/>
      <c r="D20" s="411"/>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606</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70" zoomScaleNormal="70" workbookViewId="0">
      <selection activeCell="C25" sqref="C25"/>
    </sheetView>
  </sheetViews>
  <sheetFormatPr defaultColWidth="9.140625" defaultRowHeight="15.75" x14ac:dyDescent="0.2"/>
  <cols>
    <col min="1" max="1" width="61.7109375" style="245" customWidth="1"/>
    <col min="2" max="2" width="18.5703125" style="230" customWidth="1"/>
    <col min="3" max="12" width="16.85546875" style="230" customWidth="1"/>
    <col min="13" max="42" width="16.85546875" style="230"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08"/>
      <c r="B1" s="203"/>
      <c r="C1" s="203"/>
      <c r="D1" s="203"/>
      <c r="G1" s="203"/>
      <c r="H1" s="215" t="s">
        <v>68</v>
      </c>
      <c r="I1" s="206"/>
      <c r="J1" s="206"/>
      <c r="K1" s="215"/>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row>
    <row r="2" spans="1:44" ht="18.75" x14ac:dyDescent="0.3">
      <c r="A2" s="208"/>
      <c r="B2" s="203"/>
      <c r="C2" s="203"/>
      <c r="D2" s="203"/>
      <c r="E2" s="232"/>
      <c r="F2" s="232"/>
      <c r="G2" s="203"/>
      <c r="H2" s="205" t="s">
        <v>10</v>
      </c>
      <c r="I2" s="206"/>
      <c r="J2" s="206"/>
      <c r="K2" s="205"/>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33"/>
      <c r="AR2" s="233"/>
    </row>
    <row r="3" spans="1:44" ht="18.75" x14ac:dyDescent="0.3">
      <c r="A3" s="207"/>
      <c r="B3" s="203"/>
      <c r="C3" s="203"/>
      <c r="D3" s="203"/>
      <c r="E3" s="232"/>
      <c r="F3" s="232"/>
      <c r="G3" s="203"/>
      <c r="H3" s="205" t="s">
        <v>350</v>
      </c>
      <c r="I3" s="206"/>
      <c r="J3" s="206"/>
      <c r="K3" s="205"/>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33"/>
      <c r="AR3" s="233"/>
    </row>
    <row r="4" spans="1:44" ht="18.75" x14ac:dyDescent="0.3">
      <c r="A4" s="207"/>
      <c r="B4" s="203"/>
      <c r="C4" s="203"/>
      <c r="D4" s="203"/>
      <c r="E4" s="203"/>
      <c r="F4" s="203"/>
      <c r="G4" s="203"/>
      <c r="H4" s="203"/>
      <c r="I4" s="206"/>
      <c r="J4" s="206"/>
      <c r="K4" s="205"/>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34"/>
      <c r="AR4" s="234"/>
    </row>
    <row r="5" spans="1:44" x14ac:dyDescent="0.2">
      <c r="A5" s="461" t="str">
        <f>'1. паспорт местоположение'!A5:C5</f>
        <v>Год раскрытия информации: 2018 год</v>
      </c>
      <c r="B5" s="461"/>
      <c r="C5" s="461"/>
      <c r="D5" s="461"/>
      <c r="E5" s="461"/>
      <c r="F5" s="461"/>
      <c r="G5" s="461"/>
      <c r="H5" s="461"/>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6"/>
      <c r="AR5" s="236"/>
    </row>
    <row r="6" spans="1:44" ht="18.75" x14ac:dyDescent="0.3">
      <c r="A6" s="207"/>
      <c r="B6" s="203"/>
      <c r="C6" s="203"/>
      <c r="D6" s="203"/>
      <c r="E6" s="203"/>
      <c r="F6" s="203"/>
      <c r="G6" s="203"/>
      <c r="H6" s="203"/>
      <c r="I6" s="206"/>
      <c r="J6" s="206"/>
      <c r="K6" s="205"/>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34"/>
      <c r="AR6" s="234"/>
    </row>
    <row r="7" spans="1:44" ht="18.75" x14ac:dyDescent="0.2">
      <c r="A7" s="412" t="s">
        <v>9</v>
      </c>
      <c r="B7" s="412"/>
      <c r="C7" s="412"/>
      <c r="D7" s="412"/>
      <c r="E7" s="412"/>
      <c r="F7" s="412"/>
      <c r="G7" s="412"/>
      <c r="H7" s="412"/>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37"/>
      <c r="AR7" s="237"/>
    </row>
    <row r="8" spans="1:44" ht="18.75" x14ac:dyDescent="0.2">
      <c r="A8" s="383"/>
      <c r="B8" s="383"/>
      <c r="C8" s="383"/>
      <c r="D8" s="383"/>
      <c r="E8" s="383"/>
      <c r="F8" s="383"/>
      <c r="G8" s="383"/>
      <c r="H8" s="383"/>
      <c r="I8" s="383"/>
      <c r="J8" s="383"/>
      <c r="K8" s="383"/>
      <c r="L8" s="204"/>
      <c r="M8" s="204"/>
      <c r="N8" s="204"/>
      <c r="O8" s="204"/>
      <c r="P8" s="204"/>
      <c r="Q8" s="204"/>
      <c r="R8" s="204"/>
      <c r="S8" s="204"/>
      <c r="T8" s="204"/>
      <c r="U8" s="204"/>
      <c r="V8" s="204"/>
      <c r="W8" s="204"/>
      <c r="X8" s="204"/>
      <c r="Y8" s="204"/>
      <c r="Z8" s="203"/>
      <c r="AA8" s="203"/>
      <c r="AB8" s="203"/>
      <c r="AC8" s="203"/>
      <c r="AD8" s="203"/>
      <c r="AE8" s="203"/>
      <c r="AF8" s="203"/>
      <c r="AG8" s="203"/>
      <c r="AH8" s="203"/>
      <c r="AI8" s="203"/>
      <c r="AJ8" s="203"/>
      <c r="AK8" s="203"/>
      <c r="AL8" s="203"/>
      <c r="AM8" s="203"/>
      <c r="AN8" s="203"/>
      <c r="AO8" s="203"/>
      <c r="AP8" s="203"/>
      <c r="AQ8" s="234"/>
      <c r="AR8" s="234"/>
    </row>
    <row r="9" spans="1:44" ht="18.75" x14ac:dyDescent="0.2">
      <c r="A9" s="436" t="str">
        <f>'1. паспорт местоположение'!A9:C9</f>
        <v>Акционерное общество "Янтарьэнерго" ДЗО  ПАО "Россети"</v>
      </c>
      <c r="B9" s="436"/>
      <c r="C9" s="436"/>
      <c r="D9" s="436"/>
      <c r="E9" s="436"/>
      <c r="F9" s="436"/>
      <c r="G9" s="436"/>
      <c r="H9" s="436"/>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38"/>
      <c r="AR9" s="238"/>
    </row>
    <row r="10" spans="1:44" x14ac:dyDescent="0.2">
      <c r="A10" s="417" t="s">
        <v>8</v>
      </c>
      <c r="B10" s="417"/>
      <c r="C10" s="417"/>
      <c r="D10" s="417"/>
      <c r="E10" s="417"/>
      <c r="F10" s="417"/>
      <c r="G10" s="417"/>
      <c r="H10" s="417"/>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239"/>
      <c r="AR10" s="239"/>
    </row>
    <row r="11" spans="1:44" ht="18.75" x14ac:dyDescent="0.2">
      <c r="A11" s="383"/>
      <c r="B11" s="383"/>
      <c r="C11" s="383"/>
      <c r="D11" s="383"/>
      <c r="E11" s="383"/>
      <c r="F11" s="383"/>
      <c r="G11" s="383"/>
      <c r="H11" s="383"/>
      <c r="I11" s="383"/>
      <c r="J11" s="383"/>
      <c r="K11" s="383"/>
      <c r="L11" s="204"/>
      <c r="M11" s="204"/>
      <c r="N11" s="204"/>
      <c r="O11" s="204"/>
      <c r="P11" s="204"/>
      <c r="Q11" s="204"/>
      <c r="R11" s="204"/>
      <c r="S11" s="204"/>
      <c r="T11" s="204"/>
      <c r="U11" s="204"/>
      <c r="V11" s="204"/>
      <c r="W11" s="204"/>
      <c r="X11" s="204"/>
      <c r="Y11" s="204"/>
      <c r="Z11" s="203"/>
      <c r="AA11" s="203"/>
      <c r="AB11" s="203"/>
      <c r="AC11" s="203"/>
      <c r="AD11" s="203"/>
      <c r="AE11" s="203"/>
      <c r="AF11" s="203"/>
      <c r="AG11" s="203"/>
      <c r="AH11" s="203"/>
      <c r="AI11" s="203"/>
      <c r="AJ11" s="203"/>
      <c r="AK11" s="203"/>
      <c r="AL11" s="203"/>
      <c r="AM11" s="203"/>
      <c r="AN11" s="203"/>
      <c r="AO11" s="203"/>
      <c r="AP11" s="203"/>
      <c r="AQ11" s="234"/>
      <c r="AR11" s="234"/>
    </row>
    <row r="12" spans="1:44" ht="18.75" x14ac:dyDescent="0.2">
      <c r="A12" s="436" t="str">
        <f>'1. паспорт местоположение'!A12:C12</f>
        <v>I_140-77</v>
      </c>
      <c r="B12" s="436"/>
      <c r="C12" s="436"/>
      <c r="D12" s="436"/>
      <c r="E12" s="436"/>
      <c r="F12" s="436"/>
      <c r="G12" s="436"/>
      <c r="H12" s="436"/>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38"/>
      <c r="AR12" s="238"/>
    </row>
    <row r="13" spans="1:44" x14ac:dyDescent="0.2">
      <c r="A13" s="417" t="s">
        <v>7</v>
      </c>
      <c r="B13" s="417"/>
      <c r="C13" s="417"/>
      <c r="D13" s="417"/>
      <c r="E13" s="417"/>
      <c r="F13" s="417"/>
      <c r="G13" s="417"/>
      <c r="H13" s="417"/>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239"/>
      <c r="AR13" s="239"/>
    </row>
    <row r="14" spans="1:44" ht="18.75" x14ac:dyDescent="0.2">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202"/>
      <c r="AA14" s="202"/>
      <c r="AB14" s="202"/>
      <c r="AC14" s="202"/>
      <c r="AD14" s="202"/>
      <c r="AE14" s="202"/>
      <c r="AF14" s="202"/>
      <c r="AG14" s="202"/>
      <c r="AH14" s="202"/>
      <c r="AI14" s="202"/>
      <c r="AJ14" s="202"/>
      <c r="AK14" s="202"/>
      <c r="AL14" s="202"/>
      <c r="AM14" s="202"/>
      <c r="AN14" s="202"/>
      <c r="AO14" s="202"/>
      <c r="AP14" s="202"/>
      <c r="AQ14" s="240"/>
      <c r="AR14" s="240"/>
    </row>
    <row r="15" spans="1:44" ht="18.75" x14ac:dyDescent="0.2">
      <c r="A15" s="436" t="str">
        <f>'1. паспорт местоположение'!A15</f>
        <v>Приобретение земельного участка западнее п.Холмогоровка Зеленоградского р-на Калининградская обл</v>
      </c>
      <c r="B15" s="436"/>
      <c r="C15" s="436"/>
      <c r="D15" s="436"/>
      <c r="E15" s="436"/>
      <c r="F15" s="436"/>
      <c r="G15" s="436"/>
      <c r="H15" s="436"/>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38"/>
      <c r="AR15" s="238"/>
    </row>
    <row r="16" spans="1:44" x14ac:dyDescent="0.2">
      <c r="A16" s="417" t="s">
        <v>6</v>
      </c>
      <c r="B16" s="417"/>
      <c r="C16" s="417"/>
      <c r="D16" s="417"/>
      <c r="E16" s="417"/>
      <c r="F16" s="417"/>
      <c r="G16" s="417"/>
      <c r="H16" s="417"/>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39"/>
      <c r="AR16" s="23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198"/>
      <c r="X17" s="198"/>
      <c r="Y17" s="198"/>
      <c r="Z17" s="198"/>
      <c r="AA17" s="198"/>
      <c r="AB17" s="198"/>
      <c r="AC17" s="198"/>
      <c r="AD17" s="198"/>
      <c r="AE17" s="198"/>
      <c r="AF17" s="198"/>
      <c r="AG17" s="198"/>
      <c r="AH17" s="198"/>
      <c r="AI17" s="198"/>
      <c r="AJ17" s="198"/>
      <c r="AK17" s="198"/>
      <c r="AL17" s="198"/>
      <c r="AM17" s="198"/>
      <c r="AN17" s="198"/>
      <c r="AO17" s="198"/>
      <c r="AP17" s="198"/>
      <c r="AQ17" s="241"/>
      <c r="AR17" s="241"/>
    </row>
    <row r="18" spans="1:44" ht="18.75" x14ac:dyDescent="0.2">
      <c r="A18" s="436" t="s">
        <v>502</v>
      </c>
      <c r="B18" s="436"/>
      <c r="C18" s="436"/>
      <c r="D18" s="436"/>
      <c r="E18" s="436"/>
      <c r="F18" s="436"/>
      <c r="G18" s="436"/>
      <c r="H18" s="436"/>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349</v>
      </c>
      <c r="B24" s="248" t="s">
        <v>1</v>
      </c>
      <c r="D24" s="249"/>
      <c r="E24" s="250"/>
      <c r="F24" s="250"/>
      <c r="G24" s="250"/>
      <c r="H24" s="250"/>
    </row>
    <row r="25" spans="1:44" x14ac:dyDescent="0.2">
      <c r="A25" s="251" t="s">
        <v>544</v>
      </c>
      <c r="B25" s="252">
        <f>$B$126/1.18</f>
        <v>10639830.508474577</v>
      </c>
    </row>
    <row r="26" spans="1:44" x14ac:dyDescent="0.2">
      <c r="A26" s="253" t="s">
        <v>347</v>
      </c>
      <c r="B26" s="254">
        <v>0</v>
      </c>
    </row>
    <row r="27" spans="1:44" x14ac:dyDescent="0.2">
      <c r="A27" s="253" t="s">
        <v>345</v>
      </c>
      <c r="B27" s="254">
        <f>$B$123</f>
        <v>40</v>
      </c>
      <c r="D27" s="246" t="s">
        <v>348</v>
      </c>
    </row>
    <row r="28" spans="1:44" ht="16.149999999999999" customHeight="1" thickBot="1" x14ac:dyDescent="0.25">
      <c r="A28" s="255" t="s">
        <v>343</v>
      </c>
      <c r="B28" s="256">
        <v>1</v>
      </c>
      <c r="D28" s="456" t="s">
        <v>346</v>
      </c>
      <c r="E28" s="457"/>
      <c r="F28" s="458"/>
      <c r="G28" s="459" t="str">
        <f>IF(SUM(B89:L89)=0,"не окупается",SUM(B89:L89))</f>
        <v>не окупается</v>
      </c>
      <c r="H28" s="460"/>
    </row>
    <row r="29" spans="1:44" ht="15.6" customHeight="1" x14ac:dyDescent="0.2">
      <c r="A29" s="251" t="s">
        <v>341</v>
      </c>
      <c r="B29" s="252">
        <f>$B$126*$B$127</f>
        <v>125550</v>
      </c>
      <c r="D29" s="456" t="s">
        <v>344</v>
      </c>
      <c r="E29" s="457"/>
      <c r="F29" s="458"/>
      <c r="G29" s="459" t="str">
        <f>IF(SUM(B90:L90)=0,"не окупается",SUM(B90:L90))</f>
        <v>не окупается</v>
      </c>
      <c r="H29" s="460"/>
    </row>
    <row r="30" spans="1:44" ht="27.6" customHeight="1" x14ac:dyDescent="0.2">
      <c r="A30" s="253" t="s">
        <v>545</v>
      </c>
      <c r="B30" s="254">
        <v>0</v>
      </c>
      <c r="D30" s="456" t="s">
        <v>342</v>
      </c>
      <c r="E30" s="457"/>
      <c r="F30" s="458"/>
      <c r="G30" s="464">
        <f>L87</f>
        <v>-14188797.026537446</v>
      </c>
      <c r="H30" s="465"/>
    </row>
    <row r="31" spans="1:44" x14ac:dyDescent="0.2">
      <c r="A31" s="253" t="s">
        <v>340</v>
      </c>
      <c r="B31" s="254">
        <v>0</v>
      </c>
      <c r="D31" s="466"/>
      <c r="E31" s="467"/>
      <c r="F31" s="468"/>
      <c r="G31" s="466"/>
      <c r="H31" s="468"/>
    </row>
    <row r="32" spans="1:44" x14ac:dyDescent="0.2">
      <c r="A32" s="253" t="s">
        <v>318</v>
      </c>
      <c r="B32" s="254"/>
    </row>
    <row r="33" spans="1:42" x14ac:dyDescent="0.2">
      <c r="A33" s="253" t="s">
        <v>339</v>
      </c>
      <c r="B33" s="254"/>
    </row>
    <row r="34" spans="1:42" x14ac:dyDescent="0.2">
      <c r="A34" s="253" t="s">
        <v>338</v>
      </c>
      <c r="B34" s="254"/>
    </row>
    <row r="35" spans="1:42" x14ac:dyDescent="0.2">
      <c r="A35" s="257"/>
      <c r="B35" s="254"/>
    </row>
    <row r="36" spans="1:42" ht="16.5" thickBot="1" x14ac:dyDescent="0.25">
      <c r="A36" s="255" t="s">
        <v>310</v>
      </c>
      <c r="B36" s="258">
        <v>0.2</v>
      </c>
    </row>
    <row r="37" spans="1:42" x14ac:dyDescent="0.2">
      <c r="A37" s="251" t="s">
        <v>546</v>
      </c>
      <c r="B37" s="252">
        <v>0</v>
      </c>
    </row>
    <row r="38" spans="1:42" x14ac:dyDescent="0.2">
      <c r="A38" s="253" t="s">
        <v>337</v>
      </c>
      <c r="B38" s="254"/>
    </row>
    <row r="39" spans="1:42" ht="16.5" thickBot="1" x14ac:dyDescent="0.25">
      <c r="A39" s="259" t="s">
        <v>336</v>
      </c>
      <c r="B39" s="260"/>
    </row>
    <row r="40" spans="1:42" x14ac:dyDescent="0.2">
      <c r="A40" s="261" t="s">
        <v>547</v>
      </c>
      <c r="B40" s="262">
        <v>1</v>
      </c>
    </row>
    <row r="41" spans="1:42" x14ac:dyDescent="0.2">
      <c r="A41" s="263" t="s">
        <v>335</v>
      </c>
      <c r="B41" s="264"/>
    </row>
    <row r="42" spans="1:42" x14ac:dyDescent="0.2">
      <c r="A42" s="263" t="s">
        <v>334</v>
      </c>
      <c r="B42" s="265"/>
    </row>
    <row r="43" spans="1:42" x14ac:dyDescent="0.2">
      <c r="A43" s="263" t="s">
        <v>333</v>
      </c>
      <c r="B43" s="265">
        <v>0</v>
      </c>
    </row>
    <row r="44" spans="1:42" x14ac:dyDescent="0.2">
      <c r="A44" s="263" t="s">
        <v>332</v>
      </c>
      <c r="B44" s="265">
        <f>B129</f>
        <v>0.20499999999999999</v>
      </c>
    </row>
    <row r="45" spans="1:42" x14ac:dyDescent="0.2">
      <c r="A45" s="263" t="s">
        <v>331</v>
      </c>
      <c r="B45" s="265">
        <f>1-B43</f>
        <v>1</v>
      </c>
    </row>
    <row r="46" spans="1:42" ht="16.5" thickBot="1" x14ac:dyDescent="0.25">
      <c r="A46" s="266" t="s">
        <v>330</v>
      </c>
      <c r="B46" s="267">
        <f>B45*B44+B43*B42*(1-B36)</f>
        <v>0.20499999999999999</v>
      </c>
      <c r="C46" s="268"/>
    </row>
    <row r="47" spans="1:42" s="271" customFormat="1" x14ac:dyDescent="0.2">
      <c r="A47" s="269" t="s">
        <v>329</v>
      </c>
      <c r="B47" s="270">
        <f>B58</f>
        <v>1</v>
      </c>
      <c r="C47" s="270">
        <f t="shared" ref="C47:AO47" si="0">C58</f>
        <v>2</v>
      </c>
      <c r="D47" s="270">
        <f t="shared" si="0"/>
        <v>3</v>
      </c>
      <c r="E47" s="270">
        <f t="shared" si="0"/>
        <v>4</v>
      </c>
      <c r="F47" s="270">
        <f t="shared" si="0"/>
        <v>5</v>
      </c>
      <c r="G47" s="270">
        <f t="shared" si="0"/>
        <v>6</v>
      </c>
      <c r="H47" s="270">
        <f t="shared" si="0"/>
        <v>7</v>
      </c>
      <c r="I47" s="270">
        <f t="shared" si="0"/>
        <v>8</v>
      </c>
      <c r="J47" s="270">
        <f t="shared" si="0"/>
        <v>9</v>
      </c>
      <c r="K47" s="270">
        <f t="shared" si="0"/>
        <v>10</v>
      </c>
      <c r="L47" s="270">
        <f t="shared" si="0"/>
        <v>11</v>
      </c>
      <c r="M47" s="270">
        <f t="shared" si="0"/>
        <v>12</v>
      </c>
      <c r="N47" s="270">
        <f t="shared" si="0"/>
        <v>13</v>
      </c>
      <c r="O47" s="270">
        <f t="shared" si="0"/>
        <v>14</v>
      </c>
      <c r="P47" s="270">
        <f t="shared" si="0"/>
        <v>15</v>
      </c>
      <c r="Q47" s="270">
        <f t="shared" si="0"/>
        <v>16</v>
      </c>
      <c r="R47" s="270">
        <f t="shared" si="0"/>
        <v>17</v>
      </c>
      <c r="S47" s="270">
        <f t="shared" si="0"/>
        <v>18</v>
      </c>
      <c r="T47" s="270">
        <f t="shared" si="0"/>
        <v>19</v>
      </c>
      <c r="U47" s="270">
        <f t="shared" si="0"/>
        <v>20</v>
      </c>
      <c r="V47" s="270">
        <f t="shared" si="0"/>
        <v>21</v>
      </c>
      <c r="W47" s="270">
        <f t="shared" si="0"/>
        <v>22</v>
      </c>
      <c r="X47" s="270">
        <f t="shared" si="0"/>
        <v>23</v>
      </c>
      <c r="Y47" s="270">
        <f t="shared" si="0"/>
        <v>24</v>
      </c>
      <c r="Z47" s="270">
        <f t="shared" si="0"/>
        <v>25</v>
      </c>
      <c r="AA47" s="270">
        <f t="shared" si="0"/>
        <v>26</v>
      </c>
      <c r="AB47" s="270">
        <f t="shared" si="0"/>
        <v>27</v>
      </c>
      <c r="AC47" s="270">
        <f t="shared" si="0"/>
        <v>28</v>
      </c>
      <c r="AD47" s="270">
        <f t="shared" si="0"/>
        <v>29</v>
      </c>
      <c r="AE47" s="270">
        <f t="shared" si="0"/>
        <v>30</v>
      </c>
      <c r="AF47" s="270">
        <f t="shared" si="0"/>
        <v>31</v>
      </c>
      <c r="AG47" s="270">
        <f t="shared" si="0"/>
        <v>32</v>
      </c>
      <c r="AH47" s="270">
        <f t="shared" si="0"/>
        <v>33</v>
      </c>
      <c r="AI47" s="270">
        <f t="shared" si="0"/>
        <v>34</v>
      </c>
      <c r="AJ47" s="270">
        <f t="shared" si="0"/>
        <v>35</v>
      </c>
      <c r="AK47" s="270">
        <f t="shared" si="0"/>
        <v>36</v>
      </c>
      <c r="AL47" s="270">
        <f t="shared" si="0"/>
        <v>37</v>
      </c>
      <c r="AM47" s="270">
        <f t="shared" si="0"/>
        <v>38</v>
      </c>
      <c r="AN47" s="270">
        <f t="shared" si="0"/>
        <v>39</v>
      </c>
      <c r="AO47" s="270">
        <f t="shared" si="0"/>
        <v>40</v>
      </c>
      <c r="AP47" s="270">
        <f>AP58</f>
        <v>41</v>
      </c>
    </row>
    <row r="48" spans="1:42" s="271" customFormat="1" x14ac:dyDescent="0.2">
      <c r="A48" s="272" t="s">
        <v>328</v>
      </c>
      <c r="B48" s="273">
        <f>D136</f>
        <v>4.5999999999999999E-2</v>
      </c>
      <c r="C48" s="273">
        <f t="shared" ref="C48:AP49" si="1">E136</f>
        <v>4.3999999999999997E-2</v>
      </c>
      <c r="D48" s="273">
        <f t="shared" si="1"/>
        <v>4.2000000000000003E-2</v>
      </c>
      <c r="E48" s="273">
        <f t="shared" si="1"/>
        <v>4.2000000000000003E-2</v>
      </c>
      <c r="F48" s="273">
        <f>H136</f>
        <v>4.2000000000000003E-2</v>
      </c>
      <c r="G48" s="273">
        <f t="shared" si="1"/>
        <v>4.2000000000000003E-2</v>
      </c>
      <c r="H48" s="273">
        <f t="shared" si="1"/>
        <v>4.2000000000000003E-2</v>
      </c>
      <c r="I48" s="273">
        <f t="shared" si="1"/>
        <v>4.2000000000000003E-2</v>
      </c>
      <c r="J48" s="273">
        <f t="shared" si="1"/>
        <v>4.2000000000000003E-2</v>
      </c>
      <c r="K48" s="273">
        <f t="shared" si="1"/>
        <v>4.2000000000000003E-2</v>
      </c>
      <c r="L48" s="273">
        <f t="shared" si="1"/>
        <v>4.2000000000000003E-2</v>
      </c>
      <c r="M48" s="273">
        <f t="shared" si="1"/>
        <v>4.2000000000000003E-2</v>
      </c>
      <c r="N48" s="273">
        <f t="shared" si="1"/>
        <v>4.2000000000000003E-2</v>
      </c>
      <c r="O48" s="273">
        <f t="shared" si="1"/>
        <v>4.2000000000000003E-2</v>
      </c>
      <c r="P48" s="273">
        <f t="shared" si="1"/>
        <v>4.2000000000000003E-2</v>
      </c>
      <c r="Q48" s="273">
        <f t="shared" si="1"/>
        <v>4.2000000000000003E-2</v>
      </c>
      <c r="R48" s="273">
        <f t="shared" si="1"/>
        <v>4.2000000000000003E-2</v>
      </c>
      <c r="S48" s="273">
        <f t="shared" si="1"/>
        <v>4.2000000000000003E-2</v>
      </c>
      <c r="T48" s="273">
        <f t="shared" si="1"/>
        <v>4.2000000000000003E-2</v>
      </c>
      <c r="U48" s="273">
        <f t="shared" si="1"/>
        <v>4.2000000000000003E-2</v>
      </c>
      <c r="V48" s="273">
        <f t="shared" si="1"/>
        <v>4.2000000000000003E-2</v>
      </c>
      <c r="W48" s="273">
        <f t="shared" si="1"/>
        <v>4.2000000000000003E-2</v>
      </c>
      <c r="X48" s="273">
        <f t="shared" si="1"/>
        <v>4.2000000000000003E-2</v>
      </c>
      <c r="Y48" s="273">
        <f t="shared" si="1"/>
        <v>4.2000000000000003E-2</v>
      </c>
      <c r="Z48" s="273">
        <f t="shared" si="1"/>
        <v>4.2000000000000003E-2</v>
      </c>
      <c r="AA48" s="273">
        <f t="shared" si="1"/>
        <v>4.2000000000000003E-2</v>
      </c>
      <c r="AB48" s="273">
        <f t="shared" si="1"/>
        <v>4.2000000000000003E-2</v>
      </c>
      <c r="AC48" s="273">
        <f t="shared" si="1"/>
        <v>4.2000000000000003E-2</v>
      </c>
      <c r="AD48" s="273">
        <f t="shared" si="1"/>
        <v>4.2000000000000003E-2</v>
      </c>
      <c r="AE48" s="273">
        <f t="shared" si="1"/>
        <v>4.2000000000000003E-2</v>
      </c>
      <c r="AF48" s="273">
        <f t="shared" si="1"/>
        <v>4.2000000000000003E-2</v>
      </c>
      <c r="AG48" s="273">
        <f t="shared" si="1"/>
        <v>4.2000000000000003E-2</v>
      </c>
      <c r="AH48" s="273">
        <f t="shared" si="1"/>
        <v>4.2000000000000003E-2</v>
      </c>
      <c r="AI48" s="273">
        <f t="shared" si="1"/>
        <v>4.2000000000000003E-2</v>
      </c>
      <c r="AJ48" s="273">
        <f t="shared" si="1"/>
        <v>4.2000000000000003E-2</v>
      </c>
      <c r="AK48" s="273">
        <f t="shared" si="1"/>
        <v>4.2000000000000003E-2</v>
      </c>
      <c r="AL48" s="273">
        <f t="shared" si="1"/>
        <v>4.2000000000000003E-2</v>
      </c>
      <c r="AM48" s="273">
        <f t="shared" si="1"/>
        <v>4.2000000000000003E-2</v>
      </c>
      <c r="AN48" s="273">
        <f t="shared" si="1"/>
        <v>4.2000000000000003E-2</v>
      </c>
      <c r="AO48" s="273">
        <f t="shared" si="1"/>
        <v>4.2000000000000003E-2</v>
      </c>
      <c r="AP48" s="273">
        <f t="shared" si="1"/>
        <v>4.2000000000000003E-2</v>
      </c>
    </row>
    <row r="49" spans="1:45" s="271" customFormat="1" x14ac:dyDescent="0.2">
      <c r="A49" s="272" t="s">
        <v>327</v>
      </c>
      <c r="B49" s="273">
        <f>D137</f>
        <v>4.6000000000000041E-2</v>
      </c>
      <c r="C49" s="273">
        <f t="shared" si="1"/>
        <v>9.2024000000000106E-2</v>
      </c>
      <c r="D49" s="273">
        <f t="shared" si="1"/>
        <v>0.13788900800000015</v>
      </c>
      <c r="E49" s="273">
        <f t="shared" si="1"/>
        <v>0.18568034633600017</v>
      </c>
      <c r="F49" s="273">
        <f t="shared" si="1"/>
        <v>0.2354789208821122</v>
      </c>
      <c r="G49" s="273">
        <f t="shared" si="1"/>
        <v>0.28736903555916093</v>
      </c>
      <c r="H49" s="273">
        <f t="shared" si="1"/>
        <v>0.34143853505264565</v>
      </c>
      <c r="I49" s="273">
        <f t="shared" si="1"/>
        <v>0.39777895352485682</v>
      </c>
      <c r="J49" s="273">
        <f t="shared" si="1"/>
        <v>0.45648566957290093</v>
      </c>
      <c r="K49" s="273">
        <f t="shared" si="1"/>
        <v>0.51765806769496292</v>
      </c>
      <c r="L49" s="273">
        <f t="shared" si="1"/>
        <v>0.58139970653815132</v>
      </c>
      <c r="M49" s="273">
        <f t="shared" si="1"/>
        <v>0.64781849421275384</v>
      </c>
      <c r="N49" s="273">
        <f t="shared" si="1"/>
        <v>0.71702687096968964</v>
      </c>
      <c r="O49" s="273">
        <f t="shared" si="1"/>
        <v>0.78914199955041675</v>
      </c>
      <c r="P49" s="273">
        <f t="shared" si="1"/>
        <v>0.86428596353153431</v>
      </c>
      <c r="Q49" s="273">
        <f t="shared" si="1"/>
        <v>0.94258597399985877</v>
      </c>
      <c r="R49" s="273">
        <f t="shared" si="1"/>
        <v>1.0241745849078527</v>
      </c>
      <c r="S49" s="273">
        <f t="shared" si="1"/>
        <v>1.1091899174739828</v>
      </c>
      <c r="T49" s="273">
        <f t="shared" si="1"/>
        <v>1.19777589400789</v>
      </c>
      <c r="U49" s="273">
        <f t="shared" si="1"/>
        <v>1.2900824815562215</v>
      </c>
      <c r="V49" s="273">
        <f t="shared" si="1"/>
        <v>1.3862659457815827</v>
      </c>
      <c r="W49" s="273">
        <f t="shared" si="1"/>
        <v>1.4864891155044093</v>
      </c>
      <c r="X49" s="273">
        <f t="shared" si="1"/>
        <v>1.5909216583555947</v>
      </c>
      <c r="Y49" s="273">
        <f t="shared" si="1"/>
        <v>1.6997403680065299</v>
      </c>
      <c r="Z49" s="273">
        <f t="shared" si="1"/>
        <v>1.8131294634628041</v>
      </c>
      <c r="AA49" s="273">
        <f t="shared" si="1"/>
        <v>1.9312809009282419</v>
      </c>
      <c r="AB49" s="273">
        <f t="shared" si="1"/>
        <v>2.0543946987672284</v>
      </c>
      <c r="AC49" s="273">
        <f t="shared" si="1"/>
        <v>2.1826792761154521</v>
      </c>
      <c r="AD49" s="273">
        <f t="shared" si="1"/>
        <v>2.3163518057123014</v>
      </c>
      <c r="AE49" s="273">
        <f t="shared" si="1"/>
        <v>2.4556385815522184</v>
      </c>
      <c r="AF49" s="273">
        <f t="shared" si="1"/>
        <v>2.6007754019774119</v>
      </c>
      <c r="AG49" s="273">
        <f t="shared" si="1"/>
        <v>2.7520079688604633</v>
      </c>
      <c r="AH49" s="273">
        <f t="shared" si="1"/>
        <v>2.909592303552603</v>
      </c>
      <c r="AI49" s="273">
        <f t="shared" si="1"/>
        <v>3.0737951803018122</v>
      </c>
      <c r="AJ49" s="273">
        <f t="shared" si="1"/>
        <v>3.2448945778744882</v>
      </c>
      <c r="AK49" s="273">
        <f t="shared" si="1"/>
        <v>3.4231801501452166</v>
      </c>
      <c r="AL49" s="273">
        <f t="shared" si="1"/>
        <v>3.6089537164513157</v>
      </c>
      <c r="AM49" s="273">
        <f t="shared" si="1"/>
        <v>3.8025297725422709</v>
      </c>
      <c r="AN49" s="273">
        <f t="shared" si="1"/>
        <v>4.0042360229890468</v>
      </c>
      <c r="AO49" s="273">
        <f t="shared" si="1"/>
        <v>4.2144139359545871</v>
      </c>
      <c r="AP49" s="273">
        <f t="shared" si="1"/>
        <v>4.4334193212646804</v>
      </c>
    </row>
    <row r="50" spans="1:45" s="271" customFormat="1" ht="16.5" thickBot="1" x14ac:dyDescent="0.25">
      <c r="A50" s="274" t="s">
        <v>548</v>
      </c>
      <c r="B50" s="275">
        <f>IF($B$124="да",($B$126-0.05),0)</f>
        <v>0</v>
      </c>
      <c r="C50" s="275">
        <f>C108*(1+C49)</f>
        <v>0</v>
      </c>
      <c r="D50" s="275">
        <f t="shared" ref="D50:AP50" si="2">D108*(1+D49)</f>
        <v>0</v>
      </c>
      <c r="E50" s="275">
        <f t="shared" si="2"/>
        <v>0</v>
      </c>
      <c r="F50" s="275">
        <f t="shared" si="2"/>
        <v>0</v>
      </c>
      <c r="G50" s="275">
        <f t="shared" si="2"/>
        <v>0</v>
      </c>
      <c r="H50" s="275">
        <f t="shared" si="2"/>
        <v>0</v>
      </c>
      <c r="I50" s="275">
        <f t="shared" si="2"/>
        <v>0</v>
      </c>
      <c r="J50" s="275">
        <f t="shared" si="2"/>
        <v>0</v>
      </c>
      <c r="K50" s="275">
        <f t="shared" si="2"/>
        <v>0</v>
      </c>
      <c r="L50" s="275">
        <f t="shared" si="2"/>
        <v>0</v>
      </c>
      <c r="M50" s="275">
        <f t="shared" si="2"/>
        <v>0</v>
      </c>
      <c r="N50" s="275">
        <f t="shared" si="2"/>
        <v>0</v>
      </c>
      <c r="O50" s="275">
        <f t="shared" si="2"/>
        <v>0</v>
      </c>
      <c r="P50" s="275">
        <f t="shared" si="2"/>
        <v>0</v>
      </c>
      <c r="Q50" s="275">
        <f t="shared" si="2"/>
        <v>0</v>
      </c>
      <c r="R50" s="275">
        <f t="shared" si="2"/>
        <v>0</v>
      </c>
      <c r="S50" s="275">
        <f t="shared" si="2"/>
        <v>0</v>
      </c>
      <c r="T50" s="275">
        <f t="shared" si="2"/>
        <v>0</v>
      </c>
      <c r="U50" s="275">
        <f t="shared" si="2"/>
        <v>0</v>
      </c>
      <c r="V50" s="275">
        <f t="shared" si="2"/>
        <v>0</v>
      </c>
      <c r="W50" s="275">
        <f t="shared" si="2"/>
        <v>0</v>
      </c>
      <c r="X50" s="275">
        <f t="shared" si="2"/>
        <v>0</v>
      </c>
      <c r="Y50" s="275">
        <f t="shared" si="2"/>
        <v>0</v>
      </c>
      <c r="Z50" s="275">
        <f t="shared" si="2"/>
        <v>0</v>
      </c>
      <c r="AA50" s="275">
        <f t="shared" si="2"/>
        <v>0</v>
      </c>
      <c r="AB50" s="275">
        <f t="shared" si="2"/>
        <v>0</v>
      </c>
      <c r="AC50" s="275">
        <f t="shared" si="2"/>
        <v>0</v>
      </c>
      <c r="AD50" s="275">
        <f t="shared" si="2"/>
        <v>0</v>
      </c>
      <c r="AE50" s="275">
        <f t="shared" si="2"/>
        <v>0</v>
      </c>
      <c r="AF50" s="275">
        <f t="shared" si="2"/>
        <v>0</v>
      </c>
      <c r="AG50" s="275">
        <f t="shared" si="2"/>
        <v>0</v>
      </c>
      <c r="AH50" s="275">
        <f t="shared" si="2"/>
        <v>0</v>
      </c>
      <c r="AI50" s="275">
        <f t="shared" si="2"/>
        <v>0</v>
      </c>
      <c r="AJ50" s="275">
        <f t="shared" si="2"/>
        <v>0</v>
      </c>
      <c r="AK50" s="275">
        <f t="shared" si="2"/>
        <v>0</v>
      </c>
      <c r="AL50" s="275">
        <f t="shared" si="2"/>
        <v>0</v>
      </c>
      <c r="AM50" s="275">
        <f t="shared" si="2"/>
        <v>0</v>
      </c>
      <c r="AN50" s="275">
        <f t="shared" si="2"/>
        <v>0</v>
      </c>
      <c r="AO50" s="275">
        <f t="shared" si="2"/>
        <v>0</v>
      </c>
      <c r="AP50" s="275">
        <f t="shared" si="2"/>
        <v>0</v>
      </c>
    </row>
    <row r="51" spans="1:45" ht="16.5" thickBot="1" x14ac:dyDescent="0.25"/>
    <row r="52" spans="1:45" x14ac:dyDescent="0.2">
      <c r="A52" s="276" t="s">
        <v>326</v>
      </c>
      <c r="B52" s="277">
        <f>B58</f>
        <v>1</v>
      </c>
      <c r="C52" s="277">
        <f t="shared" ref="C52:AO52" si="3">C58</f>
        <v>2</v>
      </c>
      <c r="D52" s="277">
        <f t="shared" si="3"/>
        <v>3</v>
      </c>
      <c r="E52" s="277">
        <f t="shared" si="3"/>
        <v>4</v>
      </c>
      <c r="F52" s="277">
        <f t="shared" si="3"/>
        <v>5</v>
      </c>
      <c r="G52" s="277">
        <f t="shared" si="3"/>
        <v>6</v>
      </c>
      <c r="H52" s="277">
        <f t="shared" si="3"/>
        <v>7</v>
      </c>
      <c r="I52" s="277">
        <f t="shared" si="3"/>
        <v>8</v>
      </c>
      <c r="J52" s="277">
        <f t="shared" si="3"/>
        <v>9</v>
      </c>
      <c r="K52" s="277">
        <f t="shared" si="3"/>
        <v>10</v>
      </c>
      <c r="L52" s="277">
        <f t="shared" si="3"/>
        <v>11</v>
      </c>
      <c r="M52" s="277">
        <f t="shared" si="3"/>
        <v>12</v>
      </c>
      <c r="N52" s="277">
        <f t="shared" si="3"/>
        <v>13</v>
      </c>
      <c r="O52" s="277">
        <f t="shared" si="3"/>
        <v>14</v>
      </c>
      <c r="P52" s="277">
        <f t="shared" si="3"/>
        <v>15</v>
      </c>
      <c r="Q52" s="277">
        <f t="shared" si="3"/>
        <v>16</v>
      </c>
      <c r="R52" s="277">
        <f t="shared" si="3"/>
        <v>17</v>
      </c>
      <c r="S52" s="277">
        <f t="shared" si="3"/>
        <v>18</v>
      </c>
      <c r="T52" s="277">
        <f t="shared" si="3"/>
        <v>19</v>
      </c>
      <c r="U52" s="277">
        <f t="shared" si="3"/>
        <v>20</v>
      </c>
      <c r="V52" s="277">
        <f t="shared" si="3"/>
        <v>21</v>
      </c>
      <c r="W52" s="277">
        <f t="shared" si="3"/>
        <v>22</v>
      </c>
      <c r="X52" s="277">
        <f t="shared" si="3"/>
        <v>23</v>
      </c>
      <c r="Y52" s="277">
        <f t="shared" si="3"/>
        <v>24</v>
      </c>
      <c r="Z52" s="277">
        <f t="shared" si="3"/>
        <v>25</v>
      </c>
      <c r="AA52" s="277">
        <f t="shared" si="3"/>
        <v>26</v>
      </c>
      <c r="AB52" s="277">
        <f t="shared" si="3"/>
        <v>27</v>
      </c>
      <c r="AC52" s="277">
        <f t="shared" si="3"/>
        <v>28</v>
      </c>
      <c r="AD52" s="277">
        <f t="shared" si="3"/>
        <v>29</v>
      </c>
      <c r="AE52" s="277">
        <f t="shared" si="3"/>
        <v>30</v>
      </c>
      <c r="AF52" s="277">
        <f t="shared" si="3"/>
        <v>31</v>
      </c>
      <c r="AG52" s="277">
        <f t="shared" si="3"/>
        <v>32</v>
      </c>
      <c r="AH52" s="277">
        <f t="shared" si="3"/>
        <v>33</v>
      </c>
      <c r="AI52" s="277">
        <f t="shared" si="3"/>
        <v>34</v>
      </c>
      <c r="AJ52" s="277">
        <f t="shared" si="3"/>
        <v>35</v>
      </c>
      <c r="AK52" s="277">
        <f t="shared" si="3"/>
        <v>36</v>
      </c>
      <c r="AL52" s="277">
        <f t="shared" si="3"/>
        <v>37</v>
      </c>
      <c r="AM52" s="277">
        <f t="shared" si="3"/>
        <v>38</v>
      </c>
      <c r="AN52" s="277">
        <f t="shared" si="3"/>
        <v>39</v>
      </c>
      <c r="AO52" s="277">
        <f t="shared" si="3"/>
        <v>40</v>
      </c>
      <c r="AP52" s="277">
        <f>AP58</f>
        <v>41</v>
      </c>
    </row>
    <row r="53" spans="1:45" x14ac:dyDescent="0.2">
      <c r="A53" s="278" t="s">
        <v>325</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78" t="s">
        <v>324</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78" t="s">
        <v>323</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80" t="s">
        <v>322</v>
      </c>
      <c r="B56" s="281">
        <f t="shared" ref="B56:AP56" si="6">AVERAGE(SUM(B53:B54),(SUM(B53:B54)-B55))*$B$42</f>
        <v>0</v>
      </c>
      <c r="C56" s="281">
        <f t="shared" si="6"/>
        <v>0</v>
      </c>
      <c r="D56" s="281">
        <f t="shared" si="6"/>
        <v>0</v>
      </c>
      <c r="E56" s="281">
        <f t="shared" si="6"/>
        <v>0</v>
      </c>
      <c r="F56" s="281">
        <f t="shared" si="6"/>
        <v>0</v>
      </c>
      <c r="G56" s="281">
        <f t="shared" si="6"/>
        <v>0</v>
      </c>
      <c r="H56" s="281">
        <f t="shared" si="6"/>
        <v>0</v>
      </c>
      <c r="I56" s="281">
        <f t="shared" si="6"/>
        <v>0</v>
      </c>
      <c r="J56" s="281">
        <f t="shared" si="6"/>
        <v>0</v>
      </c>
      <c r="K56" s="281">
        <f t="shared" si="6"/>
        <v>0</v>
      </c>
      <c r="L56" s="281">
        <f t="shared" si="6"/>
        <v>0</v>
      </c>
      <c r="M56" s="281">
        <f t="shared" si="6"/>
        <v>0</v>
      </c>
      <c r="N56" s="281">
        <f t="shared" si="6"/>
        <v>0</v>
      </c>
      <c r="O56" s="281">
        <f t="shared" si="6"/>
        <v>0</v>
      </c>
      <c r="P56" s="281">
        <f t="shared" si="6"/>
        <v>0</v>
      </c>
      <c r="Q56" s="281">
        <f t="shared" si="6"/>
        <v>0</v>
      </c>
      <c r="R56" s="281">
        <f t="shared" si="6"/>
        <v>0</v>
      </c>
      <c r="S56" s="281">
        <f t="shared" si="6"/>
        <v>0</v>
      </c>
      <c r="T56" s="281">
        <f t="shared" si="6"/>
        <v>0</v>
      </c>
      <c r="U56" s="281">
        <f t="shared" si="6"/>
        <v>0</v>
      </c>
      <c r="V56" s="281">
        <f t="shared" si="6"/>
        <v>0</v>
      </c>
      <c r="W56" s="281">
        <f t="shared" si="6"/>
        <v>0</v>
      </c>
      <c r="X56" s="281">
        <f t="shared" si="6"/>
        <v>0</v>
      </c>
      <c r="Y56" s="281">
        <f t="shared" si="6"/>
        <v>0</v>
      </c>
      <c r="Z56" s="281">
        <f t="shared" si="6"/>
        <v>0</v>
      </c>
      <c r="AA56" s="281">
        <f t="shared" si="6"/>
        <v>0</v>
      </c>
      <c r="AB56" s="281">
        <f t="shared" si="6"/>
        <v>0</v>
      </c>
      <c r="AC56" s="281">
        <f t="shared" si="6"/>
        <v>0</v>
      </c>
      <c r="AD56" s="281">
        <f t="shared" si="6"/>
        <v>0</v>
      </c>
      <c r="AE56" s="281">
        <f t="shared" si="6"/>
        <v>0</v>
      </c>
      <c r="AF56" s="281">
        <f t="shared" si="6"/>
        <v>0</v>
      </c>
      <c r="AG56" s="281">
        <f t="shared" si="6"/>
        <v>0</v>
      </c>
      <c r="AH56" s="281">
        <f t="shared" si="6"/>
        <v>0</v>
      </c>
      <c r="AI56" s="281">
        <f t="shared" si="6"/>
        <v>0</v>
      </c>
      <c r="AJ56" s="281">
        <f t="shared" si="6"/>
        <v>0</v>
      </c>
      <c r="AK56" s="281">
        <f t="shared" si="6"/>
        <v>0</v>
      </c>
      <c r="AL56" s="281">
        <f t="shared" si="6"/>
        <v>0</v>
      </c>
      <c r="AM56" s="281">
        <f t="shared" si="6"/>
        <v>0</v>
      </c>
      <c r="AN56" s="281">
        <f t="shared" si="6"/>
        <v>0</v>
      </c>
      <c r="AO56" s="281">
        <f t="shared" si="6"/>
        <v>0</v>
      </c>
      <c r="AP56" s="281">
        <f t="shared" si="6"/>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1"/>
      <c r="AR57" s="231"/>
      <c r="AS57" s="231"/>
    </row>
    <row r="58" spans="1:45" x14ac:dyDescent="0.2">
      <c r="A58" s="276" t="s">
        <v>549</v>
      </c>
      <c r="B58" s="277">
        <v>1</v>
      </c>
      <c r="C58" s="277">
        <f>B58+1</f>
        <v>2</v>
      </c>
      <c r="D58" s="277">
        <f t="shared" ref="D58:AP58" si="7">C58+1</f>
        <v>3</v>
      </c>
      <c r="E58" s="277">
        <f t="shared" si="7"/>
        <v>4</v>
      </c>
      <c r="F58" s="277">
        <f t="shared" si="7"/>
        <v>5</v>
      </c>
      <c r="G58" s="277">
        <f t="shared" si="7"/>
        <v>6</v>
      </c>
      <c r="H58" s="277">
        <f t="shared" si="7"/>
        <v>7</v>
      </c>
      <c r="I58" s="277">
        <f t="shared" si="7"/>
        <v>8</v>
      </c>
      <c r="J58" s="277">
        <f t="shared" si="7"/>
        <v>9</v>
      </c>
      <c r="K58" s="277">
        <f t="shared" si="7"/>
        <v>10</v>
      </c>
      <c r="L58" s="277">
        <f t="shared" si="7"/>
        <v>11</v>
      </c>
      <c r="M58" s="277">
        <f t="shared" si="7"/>
        <v>12</v>
      </c>
      <c r="N58" s="277">
        <f t="shared" si="7"/>
        <v>13</v>
      </c>
      <c r="O58" s="277">
        <f t="shared" si="7"/>
        <v>14</v>
      </c>
      <c r="P58" s="277">
        <f t="shared" si="7"/>
        <v>15</v>
      </c>
      <c r="Q58" s="277">
        <f t="shared" si="7"/>
        <v>16</v>
      </c>
      <c r="R58" s="277">
        <f t="shared" si="7"/>
        <v>17</v>
      </c>
      <c r="S58" s="277">
        <f t="shared" si="7"/>
        <v>18</v>
      </c>
      <c r="T58" s="277">
        <f t="shared" si="7"/>
        <v>19</v>
      </c>
      <c r="U58" s="277">
        <f t="shared" si="7"/>
        <v>20</v>
      </c>
      <c r="V58" s="277">
        <f t="shared" si="7"/>
        <v>21</v>
      </c>
      <c r="W58" s="277">
        <f t="shared" si="7"/>
        <v>22</v>
      </c>
      <c r="X58" s="277">
        <f t="shared" si="7"/>
        <v>23</v>
      </c>
      <c r="Y58" s="277">
        <f t="shared" si="7"/>
        <v>24</v>
      </c>
      <c r="Z58" s="277">
        <f t="shared" si="7"/>
        <v>25</v>
      </c>
      <c r="AA58" s="277">
        <f t="shared" si="7"/>
        <v>26</v>
      </c>
      <c r="AB58" s="277">
        <f t="shared" si="7"/>
        <v>27</v>
      </c>
      <c r="AC58" s="277">
        <f t="shared" si="7"/>
        <v>28</v>
      </c>
      <c r="AD58" s="277">
        <f t="shared" si="7"/>
        <v>29</v>
      </c>
      <c r="AE58" s="277">
        <f t="shared" si="7"/>
        <v>30</v>
      </c>
      <c r="AF58" s="277">
        <f t="shared" si="7"/>
        <v>31</v>
      </c>
      <c r="AG58" s="277">
        <f t="shared" si="7"/>
        <v>32</v>
      </c>
      <c r="AH58" s="277">
        <f t="shared" si="7"/>
        <v>33</v>
      </c>
      <c r="AI58" s="277">
        <f t="shared" si="7"/>
        <v>34</v>
      </c>
      <c r="AJ58" s="277">
        <f t="shared" si="7"/>
        <v>35</v>
      </c>
      <c r="AK58" s="277">
        <f t="shared" si="7"/>
        <v>36</v>
      </c>
      <c r="AL58" s="277">
        <f t="shared" si="7"/>
        <v>37</v>
      </c>
      <c r="AM58" s="277">
        <f t="shared" si="7"/>
        <v>38</v>
      </c>
      <c r="AN58" s="277">
        <f t="shared" si="7"/>
        <v>39</v>
      </c>
      <c r="AO58" s="277">
        <f t="shared" si="7"/>
        <v>40</v>
      </c>
      <c r="AP58" s="277">
        <f t="shared" si="7"/>
        <v>41</v>
      </c>
    </row>
    <row r="59" spans="1:45" ht="14.25" x14ac:dyDescent="0.2">
      <c r="A59" s="285" t="s">
        <v>321</v>
      </c>
      <c r="B59" s="286">
        <f t="shared" ref="B59:AP59" si="8">B50*$B$28</f>
        <v>0</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78" t="s">
        <v>320</v>
      </c>
      <c r="B60" s="279">
        <f t="shared" ref="B60:Z60" si="9">SUM(B61:B65)</f>
        <v>0</v>
      </c>
      <c r="C60" s="279">
        <f t="shared" si="9"/>
        <v>-137103.61320000002</v>
      </c>
      <c r="D60" s="279">
        <f>SUM(D61:D65)</f>
        <v>-142861.96495440003</v>
      </c>
      <c r="E60" s="279">
        <f t="shared" si="9"/>
        <v>-148862.16748248483</v>
      </c>
      <c r="F60" s="279">
        <f t="shared" si="9"/>
        <v>-155114.37851674919</v>
      </c>
      <c r="G60" s="279">
        <f t="shared" si="9"/>
        <v>-161629.18241445266</v>
      </c>
      <c r="H60" s="279">
        <f t="shared" si="9"/>
        <v>-168417.60807585967</v>
      </c>
      <c r="I60" s="279">
        <f t="shared" si="9"/>
        <v>-175491.14761504577</v>
      </c>
      <c r="J60" s="279">
        <f t="shared" si="9"/>
        <v>-182861.77581487771</v>
      </c>
      <c r="K60" s="279">
        <f t="shared" si="9"/>
        <v>-190541.9703991026</v>
      </c>
      <c r="L60" s="279">
        <f t="shared" si="9"/>
        <v>-198544.7331558649</v>
      </c>
      <c r="M60" s="279">
        <f t="shared" si="9"/>
        <v>-206883.61194841124</v>
      </c>
      <c r="N60" s="279">
        <f t="shared" si="9"/>
        <v>-215572.72365024453</v>
      </c>
      <c r="O60" s="279">
        <f t="shared" si="9"/>
        <v>-224626.77804355483</v>
      </c>
      <c r="P60" s="279">
        <f t="shared" si="9"/>
        <v>-234061.10272138414</v>
      </c>
      <c r="Q60" s="279">
        <f t="shared" si="9"/>
        <v>-243891.66903568228</v>
      </c>
      <c r="R60" s="279">
        <f t="shared" si="9"/>
        <v>-254135.11913518092</v>
      </c>
      <c r="S60" s="279">
        <f t="shared" si="9"/>
        <v>-264808.79413885856</v>
      </c>
      <c r="T60" s="279">
        <f t="shared" si="9"/>
        <v>-275930.76349269057</v>
      </c>
      <c r="U60" s="279">
        <f t="shared" si="9"/>
        <v>-287519.85555938364</v>
      </c>
      <c r="V60" s="279">
        <f t="shared" si="9"/>
        <v>-299595.68949287769</v>
      </c>
      <c r="W60" s="279">
        <f t="shared" si="9"/>
        <v>-312178.70845157857</v>
      </c>
      <c r="X60" s="279">
        <f t="shared" si="9"/>
        <v>-325290.21420654492</v>
      </c>
      <c r="Y60" s="279">
        <f t="shared" si="9"/>
        <v>-338952.40320321982</v>
      </c>
      <c r="Z60" s="279">
        <f t="shared" si="9"/>
        <v>-353188.40413775505</v>
      </c>
      <c r="AA60" s="279">
        <f t="shared" ref="AA60:AP60" si="10">SUM(AA61:AA65)</f>
        <v>-368022.31711154076</v>
      </c>
      <c r="AB60" s="279">
        <f t="shared" si="10"/>
        <v>-383479.25443022553</v>
      </c>
      <c r="AC60" s="279">
        <f t="shared" si="10"/>
        <v>-399585.38311629504</v>
      </c>
      <c r="AD60" s="279">
        <f t="shared" si="10"/>
        <v>-416367.96920717944</v>
      </c>
      <c r="AE60" s="279">
        <f t="shared" si="10"/>
        <v>-433855.42391388101</v>
      </c>
      <c r="AF60" s="279">
        <f t="shared" si="10"/>
        <v>-452077.35171826405</v>
      </c>
      <c r="AG60" s="279">
        <f t="shared" si="10"/>
        <v>-471064.60049043118</v>
      </c>
      <c r="AH60" s="279">
        <f t="shared" si="10"/>
        <v>-490849.3137110293</v>
      </c>
      <c r="AI60" s="279">
        <f t="shared" si="10"/>
        <v>-511464.98488689255</v>
      </c>
      <c r="AJ60" s="279">
        <f t="shared" si="10"/>
        <v>-532946.51425214205</v>
      </c>
      <c r="AK60" s="279">
        <f t="shared" si="10"/>
        <v>-555330.26785073197</v>
      </c>
      <c r="AL60" s="279">
        <f t="shared" si="10"/>
        <v>-578654.13910046266</v>
      </c>
      <c r="AM60" s="279">
        <f t="shared" si="10"/>
        <v>-602957.61294268211</v>
      </c>
      <c r="AN60" s="279">
        <f t="shared" si="10"/>
        <v>-628281.83268627478</v>
      </c>
      <c r="AO60" s="279">
        <f t="shared" si="10"/>
        <v>-654669.66965909838</v>
      </c>
      <c r="AP60" s="279">
        <f t="shared" si="10"/>
        <v>-682165.79578478064</v>
      </c>
    </row>
    <row r="61" spans="1:45" x14ac:dyDescent="0.2">
      <c r="A61" s="287" t="s">
        <v>319</v>
      </c>
      <c r="B61" s="279"/>
      <c r="C61" s="279">
        <f>-IF(C$47&lt;=$B$30,0,$B$29*(1+C$49)*$B$28)</f>
        <v>-137103.61320000002</v>
      </c>
      <c r="D61" s="279">
        <f>-IF(D$47&lt;=$B$30,0,$B$29*(1+D$49)*$B$28)</f>
        <v>-142861.96495440003</v>
      </c>
      <c r="E61" s="279">
        <f t="shared" ref="E61:AP61" si="11">-IF(E$47&lt;=$B$30,0,$B$29*(1+E$49)*$B$28)</f>
        <v>-148862.16748248483</v>
      </c>
      <c r="F61" s="279">
        <f t="shared" si="11"/>
        <v>-155114.37851674919</v>
      </c>
      <c r="G61" s="279">
        <f t="shared" si="11"/>
        <v>-161629.18241445266</v>
      </c>
      <c r="H61" s="279">
        <f t="shared" si="11"/>
        <v>-168417.60807585967</v>
      </c>
      <c r="I61" s="279">
        <f t="shared" si="11"/>
        <v>-175491.14761504577</v>
      </c>
      <c r="J61" s="279">
        <f t="shared" si="11"/>
        <v>-182861.77581487771</v>
      </c>
      <c r="K61" s="279">
        <f t="shared" si="11"/>
        <v>-190541.9703991026</v>
      </c>
      <c r="L61" s="279">
        <f t="shared" si="11"/>
        <v>-198544.7331558649</v>
      </c>
      <c r="M61" s="279">
        <f t="shared" si="11"/>
        <v>-206883.61194841124</v>
      </c>
      <c r="N61" s="279">
        <f t="shared" si="11"/>
        <v>-215572.72365024453</v>
      </c>
      <c r="O61" s="279">
        <f t="shared" si="11"/>
        <v>-224626.77804355483</v>
      </c>
      <c r="P61" s="279">
        <f t="shared" si="11"/>
        <v>-234061.10272138414</v>
      </c>
      <c r="Q61" s="279">
        <f t="shared" si="11"/>
        <v>-243891.66903568228</v>
      </c>
      <c r="R61" s="279">
        <f t="shared" si="11"/>
        <v>-254135.11913518092</v>
      </c>
      <c r="S61" s="279">
        <f t="shared" si="11"/>
        <v>-264808.79413885856</v>
      </c>
      <c r="T61" s="279">
        <f t="shared" si="11"/>
        <v>-275930.76349269057</v>
      </c>
      <c r="U61" s="279">
        <f t="shared" si="11"/>
        <v>-287519.85555938364</v>
      </c>
      <c r="V61" s="279">
        <f t="shared" si="11"/>
        <v>-299595.68949287769</v>
      </c>
      <c r="W61" s="279">
        <f t="shared" si="11"/>
        <v>-312178.70845157857</v>
      </c>
      <c r="X61" s="279">
        <f t="shared" si="11"/>
        <v>-325290.21420654492</v>
      </c>
      <c r="Y61" s="279">
        <f t="shared" si="11"/>
        <v>-338952.40320321982</v>
      </c>
      <c r="Z61" s="279">
        <f t="shared" si="11"/>
        <v>-353188.40413775505</v>
      </c>
      <c r="AA61" s="279">
        <f t="shared" si="11"/>
        <v>-368022.31711154076</v>
      </c>
      <c r="AB61" s="279">
        <f t="shared" si="11"/>
        <v>-383479.25443022553</v>
      </c>
      <c r="AC61" s="279">
        <f t="shared" si="11"/>
        <v>-399585.38311629504</v>
      </c>
      <c r="AD61" s="279">
        <f t="shared" si="11"/>
        <v>-416367.96920717944</v>
      </c>
      <c r="AE61" s="279">
        <f t="shared" si="11"/>
        <v>-433855.42391388101</v>
      </c>
      <c r="AF61" s="279">
        <f t="shared" si="11"/>
        <v>-452077.35171826405</v>
      </c>
      <c r="AG61" s="279">
        <f t="shared" si="11"/>
        <v>-471064.60049043118</v>
      </c>
      <c r="AH61" s="279">
        <f t="shared" si="11"/>
        <v>-490849.3137110293</v>
      </c>
      <c r="AI61" s="279">
        <f t="shared" si="11"/>
        <v>-511464.98488689255</v>
      </c>
      <c r="AJ61" s="279">
        <f t="shared" si="11"/>
        <v>-532946.51425214205</v>
      </c>
      <c r="AK61" s="279">
        <f t="shared" si="11"/>
        <v>-555330.26785073197</v>
      </c>
      <c r="AL61" s="279">
        <f t="shared" si="11"/>
        <v>-578654.13910046266</v>
      </c>
      <c r="AM61" s="279">
        <f t="shared" si="11"/>
        <v>-602957.61294268211</v>
      </c>
      <c r="AN61" s="279">
        <f t="shared" si="11"/>
        <v>-628281.83268627478</v>
      </c>
      <c r="AO61" s="279">
        <f t="shared" si="11"/>
        <v>-654669.66965909838</v>
      </c>
      <c r="AP61" s="279">
        <f t="shared" si="11"/>
        <v>-682165.79578478064</v>
      </c>
    </row>
    <row r="62" spans="1:45" x14ac:dyDescent="0.2">
      <c r="A62" s="287"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87" t="s">
        <v>546</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87" t="s">
        <v>546</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87" t="s">
        <v>550</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88" t="s">
        <v>317</v>
      </c>
      <c r="B66" s="286">
        <f t="shared" ref="B66:AO66" si="12">B59+B60</f>
        <v>0</v>
      </c>
      <c r="C66" s="286">
        <f t="shared" si="12"/>
        <v>-137103.61320000002</v>
      </c>
      <c r="D66" s="286">
        <f t="shared" si="12"/>
        <v>-142861.96495440003</v>
      </c>
      <c r="E66" s="286">
        <f t="shared" si="12"/>
        <v>-148862.16748248483</v>
      </c>
      <c r="F66" s="286">
        <f t="shared" si="12"/>
        <v>-155114.37851674919</v>
      </c>
      <c r="G66" s="286">
        <f t="shared" si="12"/>
        <v>-161629.18241445266</v>
      </c>
      <c r="H66" s="286">
        <f t="shared" si="12"/>
        <v>-168417.60807585967</v>
      </c>
      <c r="I66" s="286">
        <f t="shared" si="12"/>
        <v>-175491.14761504577</v>
      </c>
      <c r="J66" s="286">
        <f t="shared" si="12"/>
        <v>-182861.77581487771</v>
      </c>
      <c r="K66" s="286">
        <f t="shared" si="12"/>
        <v>-190541.9703991026</v>
      </c>
      <c r="L66" s="286">
        <f t="shared" si="12"/>
        <v>-198544.7331558649</v>
      </c>
      <c r="M66" s="286">
        <f t="shared" si="12"/>
        <v>-206883.61194841124</v>
      </c>
      <c r="N66" s="286">
        <f t="shared" si="12"/>
        <v>-215572.72365024453</v>
      </c>
      <c r="O66" s="286">
        <f t="shared" si="12"/>
        <v>-224626.77804355483</v>
      </c>
      <c r="P66" s="286">
        <f t="shared" si="12"/>
        <v>-234061.10272138414</v>
      </c>
      <c r="Q66" s="286">
        <f t="shared" si="12"/>
        <v>-243891.66903568228</v>
      </c>
      <c r="R66" s="286">
        <f t="shared" si="12"/>
        <v>-254135.11913518092</v>
      </c>
      <c r="S66" s="286">
        <f t="shared" si="12"/>
        <v>-264808.79413885856</v>
      </c>
      <c r="T66" s="286">
        <f t="shared" si="12"/>
        <v>-275930.76349269057</v>
      </c>
      <c r="U66" s="286">
        <f t="shared" si="12"/>
        <v>-287519.85555938364</v>
      </c>
      <c r="V66" s="286">
        <f t="shared" si="12"/>
        <v>-299595.68949287769</v>
      </c>
      <c r="W66" s="286">
        <f t="shared" si="12"/>
        <v>-312178.70845157857</v>
      </c>
      <c r="X66" s="286">
        <f t="shared" si="12"/>
        <v>-325290.21420654492</v>
      </c>
      <c r="Y66" s="286">
        <f t="shared" si="12"/>
        <v>-338952.40320321982</v>
      </c>
      <c r="Z66" s="286">
        <f t="shared" si="12"/>
        <v>-353188.40413775505</v>
      </c>
      <c r="AA66" s="286">
        <f t="shared" si="12"/>
        <v>-368022.31711154076</v>
      </c>
      <c r="AB66" s="286">
        <f t="shared" si="12"/>
        <v>-383479.25443022553</v>
      </c>
      <c r="AC66" s="286">
        <f t="shared" si="12"/>
        <v>-399585.38311629504</v>
      </c>
      <c r="AD66" s="286">
        <f t="shared" si="12"/>
        <v>-416367.96920717944</v>
      </c>
      <c r="AE66" s="286">
        <f t="shared" si="12"/>
        <v>-433855.42391388101</v>
      </c>
      <c r="AF66" s="286">
        <f t="shared" si="12"/>
        <v>-452077.35171826405</v>
      </c>
      <c r="AG66" s="286">
        <f t="shared" si="12"/>
        <v>-471064.60049043118</v>
      </c>
      <c r="AH66" s="286">
        <f t="shared" si="12"/>
        <v>-490849.3137110293</v>
      </c>
      <c r="AI66" s="286">
        <f t="shared" si="12"/>
        <v>-511464.98488689255</v>
      </c>
      <c r="AJ66" s="286">
        <f t="shared" si="12"/>
        <v>-532946.51425214205</v>
      </c>
      <c r="AK66" s="286">
        <f t="shared" si="12"/>
        <v>-555330.26785073197</v>
      </c>
      <c r="AL66" s="286">
        <f t="shared" si="12"/>
        <v>-578654.13910046266</v>
      </c>
      <c r="AM66" s="286">
        <f t="shared" si="12"/>
        <v>-602957.61294268211</v>
      </c>
      <c r="AN66" s="286">
        <f t="shared" si="12"/>
        <v>-628281.83268627478</v>
      </c>
      <c r="AO66" s="286">
        <f t="shared" si="12"/>
        <v>-654669.66965909838</v>
      </c>
      <c r="AP66" s="286">
        <f>AP59+AP60</f>
        <v>-682165.79578478064</v>
      </c>
    </row>
    <row r="67" spans="1:45" x14ac:dyDescent="0.2">
      <c r="A67" s="287" t="s">
        <v>312</v>
      </c>
      <c r="B67" s="289"/>
      <c r="C67" s="279">
        <f>-($B$25)*1.18*$B$28/$B$27</f>
        <v>-313875</v>
      </c>
      <c r="D67" s="279">
        <f>C67</f>
        <v>-313875</v>
      </c>
      <c r="E67" s="279">
        <f t="shared" ref="E67:AP67" si="13">D67</f>
        <v>-313875</v>
      </c>
      <c r="F67" s="279">
        <f t="shared" si="13"/>
        <v>-313875</v>
      </c>
      <c r="G67" s="279">
        <f t="shared" si="13"/>
        <v>-313875</v>
      </c>
      <c r="H67" s="279">
        <f t="shared" si="13"/>
        <v>-313875</v>
      </c>
      <c r="I67" s="279">
        <f t="shared" si="13"/>
        <v>-313875</v>
      </c>
      <c r="J67" s="279">
        <f t="shared" si="13"/>
        <v>-313875</v>
      </c>
      <c r="K67" s="279">
        <f t="shared" si="13"/>
        <v>-313875</v>
      </c>
      <c r="L67" s="279">
        <f t="shared" si="13"/>
        <v>-313875</v>
      </c>
      <c r="M67" s="279">
        <f t="shared" si="13"/>
        <v>-313875</v>
      </c>
      <c r="N67" s="279">
        <f t="shared" si="13"/>
        <v>-313875</v>
      </c>
      <c r="O67" s="279">
        <f t="shared" si="13"/>
        <v>-313875</v>
      </c>
      <c r="P67" s="279">
        <f t="shared" si="13"/>
        <v>-313875</v>
      </c>
      <c r="Q67" s="279">
        <f t="shared" si="13"/>
        <v>-313875</v>
      </c>
      <c r="R67" s="279">
        <f t="shared" si="13"/>
        <v>-313875</v>
      </c>
      <c r="S67" s="279">
        <f t="shared" si="13"/>
        <v>-313875</v>
      </c>
      <c r="T67" s="279">
        <f t="shared" si="13"/>
        <v>-313875</v>
      </c>
      <c r="U67" s="279">
        <f t="shared" si="13"/>
        <v>-313875</v>
      </c>
      <c r="V67" s="279">
        <f t="shared" si="13"/>
        <v>-313875</v>
      </c>
      <c r="W67" s="279">
        <f t="shared" si="13"/>
        <v>-313875</v>
      </c>
      <c r="X67" s="279">
        <f t="shared" si="13"/>
        <v>-313875</v>
      </c>
      <c r="Y67" s="279">
        <f t="shared" si="13"/>
        <v>-313875</v>
      </c>
      <c r="Z67" s="279">
        <f t="shared" si="13"/>
        <v>-313875</v>
      </c>
      <c r="AA67" s="279">
        <f t="shared" si="13"/>
        <v>-313875</v>
      </c>
      <c r="AB67" s="279">
        <f t="shared" si="13"/>
        <v>-313875</v>
      </c>
      <c r="AC67" s="279">
        <f t="shared" si="13"/>
        <v>-313875</v>
      </c>
      <c r="AD67" s="279">
        <f t="shared" si="13"/>
        <v>-313875</v>
      </c>
      <c r="AE67" s="279">
        <f t="shared" si="13"/>
        <v>-313875</v>
      </c>
      <c r="AF67" s="279">
        <f t="shared" si="13"/>
        <v>-313875</v>
      </c>
      <c r="AG67" s="279">
        <f t="shared" si="13"/>
        <v>-313875</v>
      </c>
      <c r="AH67" s="279">
        <f t="shared" si="13"/>
        <v>-313875</v>
      </c>
      <c r="AI67" s="279">
        <f t="shared" si="13"/>
        <v>-313875</v>
      </c>
      <c r="AJ67" s="279">
        <f t="shared" si="13"/>
        <v>-313875</v>
      </c>
      <c r="AK67" s="279">
        <f t="shared" si="13"/>
        <v>-313875</v>
      </c>
      <c r="AL67" s="279">
        <f t="shared" si="13"/>
        <v>-313875</v>
      </c>
      <c r="AM67" s="279">
        <f t="shared" si="13"/>
        <v>-313875</v>
      </c>
      <c r="AN67" s="279">
        <f t="shared" si="13"/>
        <v>-313875</v>
      </c>
      <c r="AO67" s="279">
        <f t="shared" si="13"/>
        <v>-313875</v>
      </c>
      <c r="AP67" s="279">
        <f t="shared" si="13"/>
        <v>-313875</v>
      </c>
      <c r="AQ67" s="290">
        <f>SUM(B67:AA67)/1.18</f>
        <v>-6649894.0677966103</v>
      </c>
      <c r="AR67" s="291">
        <f>SUM(B67:AF67)/1.18</f>
        <v>-7979872.8813559329</v>
      </c>
      <c r="AS67" s="291">
        <f>SUM(B67:AP67)/1.18</f>
        <v>-10639830.508474577</v>
      </c>
    </row>
    <row r="68" spans="1:45" ht="28.5" x14ac:dyDescent="0.2">
      <c r="A68" s="288" t="s">
        <v>313</v>
      </c>
      <c r="B68" s="286">
        <f t="shared" ref="B68:J68" si="14">B66+B67</f>
        <v>0</v>
      </c>
      <c r="C68" s="286">
        <f>C66+C67</f>
        <v>-450978.61320000002</v>
      </c>
      <c r="D68" s="286">
        <f>D66+D67</f>
        <v>-456736.96495440003</v>
      </c>
      <c r="E68" s="286">
        <f t="shared" si="14"/>
        <v>-462737.16748248483</v>
      </c>
      <c r="F68" s="286">
        <f>F66+C67</f>
        <v>-468989.37851674919</v>
      </c>
      <c r="G68" s="286">
        <f t="shared" si="14"/>
        <v>-475504.18241445266</v>
      </c>
      <c r="H68" s="286">
        <f t="shared" si="14"/>
        <v>-482292.60807585967</v>
      </c>
      <c r="I68" s="286">
        <f t="shared" si="14"/>
        <v>-489366.14761504577</v>
      </c>
      <c r="J68" s="286">
        <f t="shared" si="14"/>
        <v>-496736.77581487771</v>
      </c>
      <c r="K68" s="286">
        <f>K66+K67</f>
        <v>-504416.9703991026</v>
      </c>
      <c r="L68" s="286">
        <f>L66+L67</f>
        <v>-512419.73315586487</v>
      </c>
      <c r="M68" s="286">
        <f t="shared" ref="M68:AO68" si="15">M66+M67</f>
        <v>-520758.61194841121</v>
      </c>
      <c r="N68" s="286">
        <f t="shared" si="15"/>
        <v>-529447.72365024453</v>
      </c>
      <c r="O68" s="286">
        <f t="shared" si="15"/>
        <v>-538501.77804355486</v>
      </c>
      <c r="P68" s="286">
        <f t="shared" si="15"/>
        <v>-547936.10272138414</v>
      </c>
      <c r="Q68" s="286">
        <f t="shared" si="15"/>
        <v>-557766.66903568222</v>
      </c>
      <c r="R68" s="286">
        <f t="shared" si="15"/>
        <v>-568010.11913518095</v>
      </c>
      <c r="S68" s="286">
        <f t="shared" si="15"/>
        <v>-578683.79413885856</v>
      </c>
      <c r="T68" s="286">
        <f t="shared" si="15"/>
        <v>-589805.76349269063</v>
      </c>
      <c r="U68" s="286">
        <f t="shared" si="15"/>
        <v>-601394.85555938364</v>
      </c>
      <c r="V68" s="286">
        <f t="shared" si="15"/>
        <v>-613470.68949287769</v>
      </c>
      <c r="W68" s="286">
        <f t="shared" si="15"/>
        <v>-626053.70845157863</v>
      </c>
      <c r="X68" s="286">
        <f t="shared" si="15"/>
        <v>-639165.21420654492</v>
      </c>
      <c r="Y68" s="286">
        <f t="shared" si="15"/>
        <v>-652827.40320321987</v>
      </c>
      <c r="Z68" s="286">
        <f t="shared" si="15"/>
        <v>-667063.40413775505</v>
      </c>
      <c r="AA68" s="286">
        <f t="shared" si="15"/>
        <v>-681897.31711154082</v>
      </c>
      <c r="AB68" s="286">
        <f t="shared" si="15"/>
        <v>-697354.25443022558</v>
      </c>
      <c r="AC68" s="286">
        <f t="shared" si="15"/>
        <v>-713460.3831162951</v>
      </c>
      <c r="AD68" s="286">
        <f t="shared" si="15"/>
        <v>-730242.9692071795</v>
      </c>
      <c r="AE68" s="286">
        <f t="shared" si="15"/>
        <v>-747730.42391388095</v>
      </c>
      <c r="AF68" s="286">
        <f t="shared" si="15"/>
        <v>-765952.35171826405</v>
      </c>
      <c r="AG68" s="286">
        <f t="shared" si="15"/>
        <v>-784939.60049043118</v>
      </c>
      <c r="AH68" s="286">
        <f t="shared" si="15"/>
        <v>-804724.31371102924</v>
      </c>
      <c r="AI68" s="286">
        <f t="shared" si="15"/>
        <v>-825339.98488689261</v>
      </c>
      <c r="AJ68" s="286">
        <f t="shared" si="15"/>
        <v>-846821.51425214205</v>
      </c>
      <c r="AK68" s="286">
        <f t="shared" si="15"/>
        <v>-869205.26785073197</v>
      </c>
      <c r="AL68" s="286">
        <f t="shared" si="15"/>
        <v>-892529.13910046266</v>
      </c>
      <c r="AM68" s="286">
        <f t="shared" si="15"/>
        <v>-916832.61294268211</v>
      </c>
      <c r="AN68" s="286">
        <f t="shared" si="15"/>
        <v>-942156.83268627478</v>
      </c>
      <c r="AO68" s="286">
        <f t="shared" si="15"/>
        <v>-968544.66965909838</v>
      </c>
      <c r="AP68" s="286">
        <f>AP66+AP67</f>
        <v>-996040.79578478064</v>
      </c>
      <c r="AQ68" s="231">
        <v>25</v>
      </c>
      <c r="AR68" s="231">
        <v>30</v>
      </c>
      <c r="AS68" s="231">
        <v>40</v>
      </c>
    </row>
    <row r="69" spans="1:45" x14ac:dyDescent="0.2">
      <c r="A69" s="287" t="s">
        <v>311</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88" t="s">
        <v>316</v>
      </c>
      <c r="B70" s="286">
        <f t="shared" ref="B70:AO70" si="17">B68+B69</f>
        <v>0</v>
      </c>
      <c r="C70" s="286">
        <f t="shared" si="17"/>
        <v>-450978.61320000002</v>
      </c>
      <c r="D70" s="286">
        <f t="shared" si="17"/>
        <v>-456736.96495440003</v>
      </c>
      <c r="E70" s="286">
        <f t="shared" si="17"/>
        <v>-462737.16748248483</v>
      </c>
      <c r="F70" s="286">
        <f t="shared" si="17"/>
        <v>-468989.37851674919</v>
      </c>
      <c r="G70" s="286">
        <f t="shared" si="17"/>
        <v>-475504.18241445266</v>
      </c>
      <c r="H70" s="286">
        <f t="shared" si="17"/>
        <v>-482292.60807585967</v>
      </c>
      <c r="I70" s="286">
        <f t="shared" si="17"/>
        <v>-489366.14761504577</v>
      </c>
      <c r="J70" s="286">
        <f t="shared" si="17"/>
        <v>-496736.77581487771</v>
      </c>
      <c r="K70" s="286">
        <f t="shared" si="17"/>
        <v>-504416.9703991026</v>
      </c>
      <c r="L70" s="286">
        <f t="shared" si="17"/>
        <v>-512419.73315586487</v>
      </c>
      <c r="M70" s="286">
        <f t="shared" si="17"/>
        <v>-520758.61194841121</v>
      </c>
      <c r="N70" s="286">
        <f t="shared" si="17"/>
        <v>-529447.72365024453</v>
      </c>
      <c r="O70" s="286">
        <f t="shared" si="17"/>
        <v>-538501.77804355486</v>
      </c>
      <c r="P70" s="286">
        <f t="shared" si="17"/>
        <v>-547936.10272138414</v>
      </c>
      <c r="Q70" s="286">
        <f t="shared" si="17"/>
        <v>-557766.66903568222</v>
      </c>
      <c r="R70" s="286">
        <f t="shared" si="17"/>
        <v>-568010.11913518095</v>
      </c>
      <c r="S70" s="286">
        <f t="shared" si="17"/>
        <v>-578683.79413885856</v>
      </c>
      <c r="T70" s="286">
        <f t="shared" si="17"/>
        <v>-589805.76349269063</v>
      </c>
      <c r="U70" s="286">
        <f t="shared" si="17"/>
        <v>-601394.85555938364</v>
      </c>
      <c r="V70" s="286">
        <f t="shared" si="17"/>
        <v>-613470.68949287769</v>
      </c>
      <c r="W70" s="286">
        <f t="shared" si="17"/>
        <v>-626053.70845157863</v>
      </c>
      <c r="X70" s="286">
        <f t="shared" si="17"/>
        <v>-639165.21420654492</v>
      </c>
      <c r="Y70" s="286">
        <f t="shared" si="17"/>
        <v>-652827.40320321987</v>
      </c>
      <c r="Z70" s="286">
        <f t="shared" si="17"/>
        <v>-667063.40413775505</v>
      </c>
      <c r="AA70" s="286">
        <f t="shared" si="17"/>
        <v>-681897.31711154082</v>
      </c>
      <c r="AB70" s="286">
        <f t="shared" si="17"/>
        <v>-697354.25443022558</v>
      </c>
      <c r="AC70" s="286">
        <f t="shared" si="17"/>
        <v>-713460.3831162951</v>
      </c>
      <c r="AD70" s="286">
        <f t="shared" si="17"/>
        <v>-730242.9692071795</v>
      </c>
      <c r="AE70" s="286">
        <f t="shared" si="17"/>
        <v>-747730.42391388095</v>
      </c>
      <c r="AF70" s="286">
        <f t="shared" si="17"/>
        <v>-765952.35171826405</v>
      </c>
      <c r="AG70" s="286">
        <f t="shared" si="17"/>
        <v>-784939.60049043118</v>
      </c>
      <c r="AH70" s="286">
        <f t="shared" si="17"/>
        <v>-804724.31371102924</v>
      </c>
      <c r="AI70" s="286">
        <f t="shared" si="17"/>
        <v>-825339.98488689261</v>
      </c>
      <c r="AJ70" s="286">
        <f t="shared" si="17"/>
        <v>-846821.51425214205</v>
      </c>
      <c r="AK70" s="286">
        <f t="shared" si="17"/>
        <v>-869205.26785073197</v>
      </c>
      <c r="AL70" s="286">
        <f t="shared" si="17"/>
        <v>-892529.13910046266</v>
      </c>
      <c r="AM70" s="286">
        <f t="shared" si="17"/>
        <v>-916832.61294268211</v>
      </c>
      <c r="AN70" s="286">
        <f t="shared" si="17"/>
        <v>-942156.83268627478</v>
      </c>
      <c r="AO70" s="286">
        <f t="shared" si="17"/>
        <v>-968544.66965909838</v>
      </c>
      <c r="AP70" s="286">
        <f>AP68+AP69</f>
        <v>-996040.79578478064</v>
      </c>
    </row>
    <row r="71" spans="1:45" x14ac:dyDescent="0.2">
      <c r="A71" s="287" t="s">
        <v>310</v>
      </c>
      <c r="B71" s="279">
        <f t="shared" ref="B71:AP71" si="18">-B70*$B$36</f>
        <v>0</v>
      </c>
      <c r="C71" s="279">
        <f t="shared" si="18"/>
        <v>90195.722640000007</v>
      </c>
      <c r="D71" s="279">
        <f t="shared" si="18"/>
        <v>91347.392990880006</v>
      </c>
      <c r="E71" s="279">
        <f t="shared" si="18"/>
        <v>92547.433496496975</v>
      </c>
      <c r="F71" s="279">
        <f t="shared" si="18"/>
        <v>93797.87570334984</v>
      </c>
      <c r="G71" s="279">
        <f t="shared" si="18"/>
        <v>95100.836482890532</v>
      </c>
      <c r="H71" s="279">
        <f t="shared" si="18"/>
        <v>96458.521615171936</v>
      </c>
      <c r="I71" s="279">
        <f t="shared" si="18"/>
        <v>97873.229523009155</v>
      </c>
      <c r="J71" s="279">
        <f t="shared" si="18"/>
        <v>99347.355162975553</v>
      </c>
      <c r="K71" s="279">
        <f t="shared" si="18"/>
        <v>100883.39407982053</v>
      </c>
      <c r="L71" s="279">
        <f t="shared" si="18"/>
        <v>102483.94663117298</v>
      </c>
      <c r="M71" s="279">
        <f t="shared" si="18"/>
        <v>104151.72238968225</v>
      </c>
      <c r="N71" s="279">
        <f t="shared" si="18"/>
        <v>105889.54473004892</v>
      </c>
      <c r="O71" s="279">
        <f t="shared" si="18"/>
        <v>107700.35560871098</v>
      </c>
      <c r="P71" s="279">
        <f t="shared" si="18"/>
        <v>109587.22054427683</v>
      </c>
      <c r="Q71" s="279">
        <f t="shared" si="18"/>
        <v>111553.33380713646</v>
      </c>
      <c r="R71" s="279">
        <f t="shared" si="18"/>
        <v>113602.0238270362</v>
      </c>
      <c r="S71" s="279">
        <f t="shared" si="18"/>
        <v>115736.75882777172</v>
      </c>
      <c r="T71" s="279">
        <f t="shared" si="18"/>
        <v>117961.15269853814</v>
      </c>
      <c r="U71" s="279">
        <f t="shared" si="18"/>
        <v>120278.97111187673</v>
      </c>
      <c r="V71" s="279">
        <f t="shared" si="18"/>
        <v>122694.13789857554</v>
      </c>
      <c r="W71" s="279">
        <f t="shared" si="18"/>
        <v>125210.74169031573</v>
      </c>
      <c r="X71" s="279">
        <f t="shared" si="18"/>
        <v>127833.04284130898</v>
      </c>
      <c r="Y71" s="279">
        <f t="shared" si="18"/>
        <v>130565.48064064397</v>
      </c>
      <c r="Z71" s="279">
        <f t="shared" si="18"/>
        <v>133412.68082755103</v>
      </c>
      <c r="AA71" s="279">
        <f t="shared" si="18"/>
        <v>136379.46342230818</v>
      </c>
      <c r="AB71" s="279">
        <f t="shared" si="18"/>
        <v>139470.85088604511</v>
      </c>
      <c r="AC71" s="279">
        <f t="shared" si="18"/>
        <v>142692.07662325902</v>
      </c>
      <c r="AD71" s="279">
        <f t="shared" si="18"/>
        <v>146048.59384143591</v>
      </c>
      <c r="AE71" s="279">
        <f t="shared" si="18"/>
        <v>149546.08478277619</v>
      </c>
      <c r="AF71" s="279">
        <f t="shared" si="18"/>
        <v>153190.47034365282</v>
      </c>
      <c r="AG71" s="279">
        <f t="shared" si="18"/>
        <v>156987.92009808624</v>
      </c>
      <c r="AH71" s="279">
        <f t="shared" si="18"/>
        <v>160944.86274220585</v>
      </c>
      <c r="AI71" s="279">
        <f t="shared" si="18"/>
        <v>165067.99697737853</v>
      </c>
      <c r="AJ71" s="279">
        <f t="shared" si="18"/>
        <v>169364.30285042842</v>
      </c>
      <c r="AK71" s="279">
        <f t="shared" si="18"/>
        <v>173841.05357014641</v>
      </c>
      <c r="AL71" s="279">
        <f t="shared" si="18"/>
        <v>178505.82782009256</v>
      </c>
      <c r="AM71" s="279">
        <f t="shared" si="18"/>
        <v>183366.52258853643</v>
      </c>
      <c r="AN71" s="279">
        <f t="shared" si="18"/>
        <v>188431.36653725497</v>
      </c>
      <c r="AO71" s="279">
        <f t="shared" si="18"/>
        <v>193708.93393181969</v>
      </c>
      <c r="AP71" s="279">
        <f t="shared" si="18"/>
        <v>199208.15915695613</v>
      </c>
    </row>
    <row r="72" spans="1:45" ht="15" thickBot="1" x14ac:dyDescent="0.25">
      <c r="A72" s="292" t="s">
        <v>315</v>
      </c>
      <c r="B72" s="293">
        <f t="shared" ref="B72:AO72" si="19">B70+B71</f>
        <v>0</v>
      </c>
      <c r="C72" s="293">
        <f t="shared" si="19"/>
        <v>-360782.89056000003</v>
      </c>
      <c r="D72" s="293">
        <f t="shared" si="19"/>
        <v>-365389.57196352002</v>
      </c>
      <c r="E72" s="293">
        <f t="shared" si="19"/>
        <v>-370189.73398598784</v>
      </c>
      <c r="F72" s="293">
        <f t="shared" si="19"/>
        <v>-375191.50281339936</v>
      </c>
      <c r="G72" s="293">
        <f t="shared" si="19"/>
        <v>-380403.34593156213</v>
      </c>
      <c r="H72" s="293">
        <f t="shared" si="19"/>
        <v>-385834.08646068774</v>
      </c>
      <c r="I72" s="293">
        <f t="shared" si="19"/>
        <v>-391492.91809203662</v>
      </c>
      <c r="J72" s="293">
        <f t="shared" si="19"/>
        <v>-397389.42065190215</v>
      </c>
      <c r="K72" s="293">
        <f t="shared" si="19"/>
        <v>-403533.57631928206</v>
      </c>
      <c r="L72" s="293">
        <f t="shared" si="19"/>
        <v>-409935.78652469191</v>
      </c>
      <c r="M72" s="293">
        <f t="shared" si="19"/>
        <v>-416606.88955872896</v>
      </c>
      <c r="N72" s="293">
        <f t="shared" si="19"/>
        <v>-423558.17892019561</v>
      </c>
      <c r="O72" s="293">
        <f t="shared" si="19"/>
        <v>-430801.4224348439</v>
      </c>
      <c r="P72" s="293">
        <f t="shared" si="19"/>
        <v>-438348.88217710733</v>
      </c>
      <c r="Q72" s="293">
        <f t="shared" si="19"/>
        <v>-446213.33522854577</v>
      </c>
      <c r="R72" s="293">
        <f t="shared" si="19"/>
        <v>-454408.09530814475</v>
      </c>
      <c r="S72" s="293">
        <f t="shared" si="19"/>
        <v>-462947.03531108686</v>
      </c>
      <c r="T72" s="293">
        <f t="shared" si="19"/>
        <v>-471844.61079415248</v>
      </c>
      <c r="U72" s="293">
        <f t="shared" si="19"/>
        <v>-481115.88444750692</v>
      </c>
      <c r="V72" s="293">
        <f t="shared" si="19"/>
        <v>-490776.55159430217</v>
      </c>
      <c r="W72" s="293">
        <f t="shared" si="19"/>
        <v>-500842.96676126291</v>
      </c>
      <c r="X72" s="293">
        <f t="shared" si="19"/>
        <v>-511332.17136523593</v>
      </c>
      <c r="Y72" s="293">
        <f t="shared" si="19"/>
        <v>-522261.9225625759</v>
      </c>
      <c r="Z72" s="293">
        <f t="shared" si="19"/>
        <v>-533650.72331020399</v>
      </c>
      <c r="AA72" s="293">
        <f t="shared" si="19"/>
        <v>-545517.85368923261</v>
      </c>
      <c r="AB72" s="293">
        <f t="shared" si="19"/>
        <v>-557883.40354418044</v>
      </c>
      <c r="AC72" s="293">
        <f t="shared" si="19"/>
        <v>-570768.3064930361</v>
      </c>
      <c r="AD72" s="293">
        <f t="shared" si="19"/>
        <v>-584194.37536574365</v>
      </c>
      <c r="AE72" s="293">
        <f t="shared" si="19"/>
        <v>-598184.33913110476</v>
      </c>
      <c r="AF72" s="293">
        <f t="shared" si="19"/>
        <v>-612761.88137461129</v>
      </c>
      <c r="AG72" s="293">
        <f t="shared" si="19"/>
        <v>-627951.68039234495</v>
      </c>
      <c r="AH72" s="293">
        <f t="shared" si="19"/>
        <v>-643779.4509688234</v>
      </c>
      <c r="AI72" s="293">
        <f t="shared" si="19"/>
        <v>-660271.98790951411</v>
      </c>
      <c r="AJ72" s="293">
        <f t="shared" si="19"/>
        <v>-677457.21140171366</v>
      </c>
      <c r="AK72" s="293">
        <f t="shared" si="19"/>
        <v>-695364.21428058553</v>
      </c>
      <c r="AL72" s="293">
        <f t="shared" si="19"/>
        <v>-714023.31128037011</v>
      </c>
      <c r="AM72" s="293">
        <f t="shared" si="19"/>
        <v>-733466.09035414574</v>
      </c>
      <c r="AN72" s="293">
        <f t="shared" si="19"/>
        <v>-753725.46614901978</v>
      </c>
      <c r="AO72" s="293">
        <f t="shared" si="19"/>
        <v>-774835.73572727875</v>
      </c>
      <c r="AP72" s="293">
        <f>AP70+AP71</f>
        <v>-796832.63662782451</v>
      </c>
    </row>
    <row r="73" spans="1:45" s="295" customFormat="1" ht="16.5" thickBot="1" x14ac:dyDescent="0.25">
      <c r="A73" s="282"/>
      <c r="B73" s="294">
        <f>D141</f>
        <v>0.5</v>
      </c>
      <c r="C73" s="294">
        <f t="shared" ref="C73:AP73" si="20">E141</f>
        <v>1.5</v>
      </c>
      <c r="D73" s="294">
        <f t="shared" si="20"/>
        <v>2.5</v>
      </c>
      <c r="E73" s="294">
        <f t="shared" si="20"/>
        <v>3.5</v>
      </c>
      <c r="F73" s="294">
        <f>H141</f>
        <v>4.5</v>
      </c>
      <c r="G73" s="294">
        <f t="shared" si="20"/>
        <v>5.5</v>
      </c>
      <c r="H73" s="294">
        <f t="shared" si="20"/>
        <v>6.5</v>
      </c>
      <c r="I73" s="294">
        <f t="shared" si="20"/>
        <v>7.5</v>
      </c>
      <c r="J73" s="294">
        <f t="shared" si="20"/>
        <v>8.5</v>
      </c>
      <c r="K73" s="294">
        <f t="shared" si="20"/>
        <v>9.5</v>
      </c>
      <c r="L73" s="294">
        <f t="shared" si="20"/>
        <v>10.5</v>
      </c>
      <c r="M73" s="294">
        <f t="shared" si="20"/>
        <v>11.5</v>
      </c>
      <c r="N73" s="294">
        <f t="shared" si="20"/>
        <v>12.5</v>
      </c>
      <c r="O73" s="294">
        <f t="shared" si="20"/>
        <v>13.5</v>
      </c>
      <c r="P73" s="294">
        <f t="shared" si="20"/>
        <v>14.5</v>
      </c>
      <c r="Q73" s="294">
        <f t="shared" si="20"/>
        <v>15.5</v>
      </c>
      <c r="R73" s="294">
        <f t="shared" si="20"/>
        <v>16.5</v>
      </c>
      <c r="S73" s="294">
        <f t="shared" si="20"/>
        <v>17.5</v>
      </c>
      <c r="T73" s="294">
        <f t="shared" si="20"/>
        <v>18.5</v>
      </c>
      <c r="U73" s="294">
        <f t="shared" si="20"/>
        <v>19.5</v>
      </c>
      <c r="V73" s="294">
        <f t="shared" si="20"/>
        <v>20.5</v>
      </c>
      <c r="W73" s="294">
        <f t="shared" si="20"/>
        <v>21.5</v>
      </c>
      <c r="X73" s="294">
        <f t="shared" si="20"/>
        <v>22.5</v>
      </c>
      <c r="Y73" s="294">
        <f t="shared" si="20"/>
        <v>23.5</v>
      </c>
      <c r="Z73" s="294">
        <f t="shared" si="20"/>
        <v>24.5</v>
      </c>
      <c r="AA73" s="294">
        <f t="shared" si="20"/>
        <v>25.5</v>
      </c>
      <c r="AB73" s="294">
        <f t="shared" si="20"/>
        <v>26.5</v>
      </c>
      <c r="AC73" s="294">
        <f t="shared" si="20"/>
        <v>27.5</v>
      </c>
      <c r="AD73" s="294">
        <f t="shared" si="20"/>
        <v>28.5</v>
      </c>
      <c r="AE73" s="294">
        <f t="shared" si="20"/>
        <v>29.5</v>
      </c>
      <c r="AF73" s="294">
        <f t="shared" si="20"/>
        <v>30.5</v>
      </c>
      <c r="AG73" s="294">
        <f t="shared" si="20"/>
        <v>31.5</v>
      </c>
      <c r="AH73" s="294">
        <f t="shared" si="20"/>
        <v>32.5</v>
      </c>
      <c r="AI73" s="294">
        <f t="shared" si="20"/>
        <v>33.5</v>
      </c>
      <c r="AJ73" s="294">
        <f t="shared" si="20"/>
        <v>34.5</v>
      </c>
      <c r="AK73" s="294">
        <f t="shared" si="20"/>
        <v>35.5</v>
      </c>
      <c r="AL73" s="294">
        <f t="shared" si="20"/>
        <v>36.5</v>
      </c>
      <c r="AM73" s="294">
        <f t="shared" si="20"/>
        <v>37.5</v>
      </c>
      <c r="AN73" s="294">
        <f t="shared" si="20"/>
        <v>38.5</v>
      </c>
      <c r="AO73" s="294">
        <f t="shared" si="20"/>
        <v>39.5</v>
      </c>
      <c r="AP73" s="294">
        <f t="shared" si="20"/>
        <v>40.5</v>
      </c>
      <c r="AQ73" s="231"/>
      <c r="AR73" s="231"/>
      <c r="AS73" s="231"/>
    </row>
    <row r="74" spans="1:45" x14ac:dyDescent="0.2">
      <c r="A74" s="276" t="s">
        <v>314</v>
      </c>
      <c r="B74" s="277">
        <f t="shared" ref="B74:AO74" si="21">B58</f>
        <v>1</v>
      </c>
      <c r="C74" s="277">
        <f t="shared" si="21"/>
        <v>2</v>
      </c>
      <c r="D74" s="277">
        <f t="shared" si="21"/>
        <v>3</v>
      </c>
      <c r="E74" s="277">
        <f t="shared" si="21"/>
        <v>4</v>
      </c>
      <c r="F74" s="277">
        <f t="shared" si="21"/>
        <v>5</v>
      </c>
      <c r="G74" s="277">
        <f t="shared" si="21"/>
        <v>6</v>
      </c>
      <c r="H74" s="277">
        <f t="shared" si="21"/>
        <v>7</v>
      </c>
      <c r="I74" s="277">
        <f t="shared" si="21"/>
        <v>8</v>
      </c>
      <c r="J74" s="277">
        <f t="shared" si="21"/>
        <v>9</v>
      </c>
      <c r="K74" s="277">
        <f t="shared" si="21"/>
        <v>10</v>
      </c>
      <c r="L74" s="277">
        <f t="shared" si="21"/>
        <v>11</v>
      </c>
      <c r="M74" s="277">
        <f t="shared" si="21"/>
        <v>12</v>
      </c>
      <c r="N74" s="277">
        <f t="shared" si="21"/>
        <v>13</v>
      </c>
      <c r="O74" s="277">
        <f t="shared" si="21"/>
        <v>14</v>
      </c>
      <c r="P74" s="277">
        <f t="shared" si="21"/>
        <v>15</v>
      </c>
      <c r="Q74" s="277">
        <f t="shared" si="21"/>
        <v>16</v>
      </c>
      <c r="R74" s="277">
        <f t="shared" si="21"/>
        <v>17</v>
      </c>
      <c r="S74" s="277">
        <f t="shared" si="21"/>
        <v>18</v>
      </c>
      <c r="T74" s="277">
        <f t="shared" si="21"/>
        <v>19</v>
      </c>
      <c r="U74" s="277">
        <f t="shared" si="21"/>
        <v>20</v>
      </c>
      <c r="V74" s="277">
        <f t="shared" si="21"/>
        <v>21</v>
      </c>
      <c r="W74" s="277">
        <f t="shared" si="21"/>
        <v>22</v>
      </c>
      <c r="X74" s="277">
        <f t="shared" si="21"/>
        <v>23</v>
      </c>
      <c r="Y74" s="277">
        <f t="shared" si="21"/>
        <v>24</v>
      </c>
      <c r="Z74" s="277">
        <f t="shared" si="21"/>
        <v>25</v>
      </c>
      <c r="AA74" s="277">
        <f t="shared" si="21"/>
        <v>26</v>
      </c>
      <c r="AB74" s="277">
        <f t="shared" si="21"/>
        <v>27</v>
      </c>
      <c r="AC74" s="277">
        <f t="shared" si="21"/>
        <v>28</v>
      </c>
      <c r="AD74" s="277">
        <f t="shared" si="21"/>
        <v>29</v>
      </c>
      <c r="AE74" s="277">
        <f t="shared" si="21"/>
        <v>30</v>
      </c>
      <c r="AF74" s="277">
        <f t="shared" si="21"/>
        <v>31</v>
      </c>
      <c r="AG74" s="277">
        <f t="shared" si="21"/>
        <v>32</v>
      </c>
      <c r="AH74" s="277">
        <f t="shared" si="21"/>
        <v>33</v>
      </c>
      <c r="AI74" s="277">
        <f t="shared" si="21"/>
        <v>34</v>
      </c>
      <c r="AJ74" s="277">
        <f t="shared" si="21"/>
        <v>35</v>
      </c>
      <c r="AK74" s="277">
        <f t="shared" si="21"/>
        <v>36</v>
      </c>
      <c r="AL74" s="277">
        <f t="shared" si="21"/>
        <v>37</v>
      </c>
      <c r="AM74" s="277">
        <f t="shared" si="21"/>
        <v>38</v>
      </c>
      <c r="AN74" s="277">
        <f t="shared" si="21"/>
        <v>39</v>
      </c>
      <c r="AO74" s="277">
        <f t="shared" si="21"/>
        <v>40</v>
      </c>
      <c r="AP74" s="277">
        <f>AP58</f>
        <v>41</v>
      </c>
    </row>
    <row r="75" spans="1:45" ht="28.5" x14ac:dyDescent="0.2">
      <c r="A75" s="285" t="s">
        <v>313</v>
      </c>
      <c r="B75" s="286">
        <f t="shared" ref="B75:AO75" si="22">B68</f>
        <v>0</v>
      </c>
      <c r="C75" s="286">
        <f t="shared" si="22"/>
        <v>-450978.61320000002</v>
      </c>
      <c r="D75" s="286">
        <f>D68</f>
        <v>-456736.96495440003</v>
      </c>
      <c r="E75" s="286">
        <f t="shared" si="22"/>
        <v>-462737.16748248483</v>
      </c>
      <c r="F75" s="286">
        <f t="shared" si="22"/>
        <v>-468989.37851674919</v>
      </c>
      <c r="G75" s="286">
        <f t="shared" si="22"/>
        <v>-475504.18241445266</v>
      </c>
      <c r="H75" s="286">
        <f t="shared" si="22"/>
        <v>-482292.60807585967</v>
      </c>
      <c r="I75" s="286">
        <f t="shared" si="22"/>
        <v>-489366.14761504577</v>
      </c>
      <c r="J75" s="286">
        <f t="shared" si="22"/>
        <v>-496736.77581487771</v>
      </c>
      <c r="K75" s="286">
        <f t="shared" si="22"/>
        <v>-504416.9703991026</v>
      </c>
      <c r="L75" s="286">
        <f t="shared" si="22"/>
        <v>-512419.73315586487</v>
      </c>
      <c r="M75" s="286">
        <f t="shared" si="22"/>
        <v>-520758.61194841121</v>
      </c>
      <c r="N75" s="286">
        <f t="shared" si="22"/>
        <v>-529447.72365024453</v>
      </c>
      <c r="O75" s="286">
        <f t="shared" si="22"/>
        <v>-538501.77804355486</v>
      </c>
      <c r="P75" s="286">
        <f t="shared" si="22"/>
        <v>-547936.10272138414</v>
      </c>
      <c r="Q75" s="286">
        <f t="shared" si="22"/>
        <v>-557766.66903568222</v>
      </c>
      <c r="R75" s="286">
        <f t="shared" si="22"/>
        <v>-568010.11913518095</v>
      </c>
      <c r="S75" s="286">
        <f t="shared" si="22"/>
        <v>-578683.79413885856</v>
      </c>
      <c r="T75" s="286">
        <f t="shared" si="22"/>
        <v>-589805.76349269063</v>
      </c>
      <c r="U75" s="286">
        <f t="shared" si="22"/>
        <v>-601394.85555938364</v>
      </c>
      <c r="V75" s="286">
        <f t="shared" si="22"/>
        <v>-613470.68949287769</v>
      </c>
      <c r="W75" s="286">
        <f t="shared" si="22"/>
        <v>-626053.70845157863</v>
      </c>
      <c r="X75" s="286">
        <f t="shared" si="22"/>
        <v>-639165.21420654492</v>
      </c>
      <c r="Y75" s="286">
        <f t="shared" si="22"/>
        <v>-652827.40320321987</v>
      </c>
      <c r="Z75" s="286">
        <f t="shared" si="22"/>
        <v>-667063.40413775505</v>
      </c>
      <c r="AA75" s="286">
        <f t="shared" si="22"/>
        <v>-681897.31711154082</v>
      </c>
      <c r="AB75" s="286">
        <f t="shared" si="22"/>
        <v>-697354.25443022558</v>
      </c>
      <c r="AC75" s="286">
        <f t="shared" si="22"/>
        <v>-713460.3831162951</v>
      </c>
      <c r="AD75" s="286">
        <f t="shared" si="22"/>
        <v>-730242.9692071795</v>
      </c>
      <c r="AE75" s="286">
        <f t="shared" si="22"/>
        <v>-747730.42391388095</v>
      </c>
      <c r="AF75" s="286">
        <f t="shared" si="22"/>
        <v>-765952.35171826405</v>
      </c>
      <c r="AG75" s="286">
        <f t="shared" si="22"/>
        <v>-784939.60049043118</v>
      </c>
      <c r="AH75" s="286">
        <f t="shared" si="22"/>
        <v>-804724.31371102924</v>
      </c>
      <c r="AI75" s="286">
        <f t="shared" si="22"/>
        <v>-825339.98488689261</v>
      </c>
      <c r="AJ75" s="286">
        <f t="shared" si="22"/>
        <v>-846821.51425214205</v>
      </c>
      <c r="AK75" s="286">
        <f t="shared" si="22"/>
        <v>-869205.26785073197</v>
      </c>
      <c r="AL75" s="286">
        <f t="shared" si="22"/>
        <v>-892529.13910046266</v>
      </c>
      <c r="AM75" s="286">
        <f t="shared" si="22"/>
        <v>-916832.61294268211</v>
      </c>
      <c r="AN75" s="286">
        <f t="shared" si="22"/>
        <v>-942156.83268627478</v>
      </c>
      <c r="AO75" s="286">
        <f t="shared" si="22"/>
        <v>-968544.66965909838</v>
      </c>
      <c r="AP75" s="286">
        <f>AP68</f>
        <v>-996040.79578478064</v>
      </c>
    </row>
    <row r="76" spans="1:45" x14ac:dyDescent="0.2">
      <c r="A76" s="287" t="s">
        <v>312</v>
      </c>
      <c r="B76" s="279">
        <f t="shared" ref="B76:AO76" si="23">-B67</f>
        <v>0</v>
      </c>
      <c r="C76" s="279">
        <f>-C67</f>
        <v>313875</v>
      </c>
      <c r="D76" s="279">
        <f t="shared" si="23"/>
        <v>313875</v>
      </c>
      <c r="E76" s="279">
        <f t="shared" si="23"/>
        <v>313875</v>
      </c>
      <c r="F76" s="279">
        <f>-C67</f>
        <v>313875</v>
      </c>
      <c r="G76" s="279">
        <f t="shared" si="23"/>
        <v>313875</v>
      </c>
      <c r="H76" s="279">
        <f t="shared" si="23"/>
        <v>313875</v>
      </c>
      <c r="I76" s="279">
        <f t="shared" si="23"/>
        <v>313875</v>
      </c>
      <c r="J76" s="279">
        <f t="shared" si="23"/>
        <v>313875</v>
      </c>
      <c r="K76" s="279">
        <f t="shared" si="23"/>
        <v>313875</v>
      </c>
      <c r="L76" s="279">
        <f>-L67</f>
        <v>313875</v>
      </c>
      <c r="M76" s="279">
        <f>-M67</f>
        <v>313875</v>
      </c>
      <c r="N76" s="279">
        <f t="shared" si="23"/>
        <v>313875</v>
      </c>
      <c r="O76" s="279">
        <f t="shared" si="23"/>
        <v>313875</v>
      </c>
      <c r="P76" s="279">
        <f t="shared" si="23"/>
        <v>313875</v>
      </c>
      <c r="Q76" s="279">
        <f t="shared" si="23"/>
        <v>313875</v>
      </c>
      <c r="R76" s="279">
        <f t="shared" si="23"/>
        <v>313875</v>
      </c>
      <c r="S76" s="279">
        <f t="shared" si="23"/>
        <v>313875</v>
      </c>
      <c r="T76" s="279">
        <f t="shared" si="23"/>
        <v>313875</v>
      </c>
      <c r="U76" s="279">
        <f t="shared" si="23"/>
        <v>313875</v>
      </c>
      <c r="V76" s="279">
        <f t="shared" si="23"/>
        <v>313875</v>
      </c>
      <c r="W76" s="279">
        <f t="shared" si="23"/>
        <v>313875</v>
      </c>
      <c r="X76" s="279">
        <f t="shared" si="23"/>
        <v>313875</v>
      </c>
      <c r="Y76" s="279">
        <f t="shared" si="23"/>
        <v>313875</v>
      </c>
      <c r="Z76" s="279">
        <f t="shared" si="23"/>
        <v>313875</v>
      </c>
      <c r="AA76" s="279">
        <f t="shared" si="23"/>
        <v>313875</v>
      </c>
      <c r="AB76" s="279">
        <f t="shared" si="23"/>
        <v>313875</v>
      </c>
      <c r="AC76" s="279">
        <f t="shared" si="23"/>
        <v>313875</v>
      </c>
      <c r="AD76" s="279">
        <f t="shared" si="23"/>
        <v>313875</v>
      </c>
      <c r="AE76" s="279">
        <f t="shared" si="23"/>
        <v>313875</v>
      </c>
      <c r="AF76" s="279">
        <f t="shared" si="23"/>
        <v>313875</v>
      </c>
      <c r="AG76" s="279">
        <f t="shared" si="23"/>
        <v>313875</v>
      </c>
      <c r="AH76" s="279">
        <f t="shared" si="23"/>
        <v>313875</v>
      </c>
      <c r="AI76" s="279">
        <f t="shared" si="23"/>
        <v>313875</v>
      </c>
      <c r="AJ76" s="279">
        <f t="shared" si="23"/>
        <v>313875</v>
      </c>
      <c r="AK76" s="279">
        <f t="shared" si="23"/>
        <v>313875</v>
      </c>
      <c r="AL76" s="279">
        <f t="shared" si="23"/>
        <v>313875</v>
      </c>
      <c r="AM76" s="279">
        <f t="shared" si="23"/>
        <v>313875</v>
      </c>
      <c r="AN76" s="279">
        <f t="shared" si="23"/>
        <v>313875</v>
      </c>
      <c r="AO76" s="279">
        <f t="shared" si="23"/>
        <v>313875</v>
      </c>
      <c r="AP76" s="279">
        <f>-AP67</f>
        <v>313875</v>
      </c>
    </row>
    <row r="77" spans="1:45" x14ac:dyDescent="0.2">
      <c r="A77" s="287" t="s">
        <v>311</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87" t="s">
        <v>310</v>
      </c>
      <c r="B78" s="279">
        <f>IF(SUM($B$71:B71)+SUM($A$78:A78)&gt;0,0,SUM($B$71:B71)-SUM($A$78:A78))</f>
        <v>0</v>
      </c>
      <c r="C78" s="279">
        <f>IF(SUM($B$71:C71)+SUM($A$78:B78)&gt;0,0,SUM($B$71:C71)-SUM($A$78:B78))</f>
        <v>0</v>
      </c>
      <c r="D78" s="279">
        <f>IF(SUM($B$71:D71)+SUM($A$78:C78)&gt;0,0,SUM($B$71:D71)-SUM($A$78:C78))</f>
        <v>0</v>
      </c>
      <c r="E78" s="279">
        <f>IF(SUM($B$71:E71)+SUM($A$78:D78)&gt;0,0,SUM($B$71:E71)-SUM($A$78:D78))</f>
        <v>0</v>
      </c>
      <c r="F78" s="279">
        <f>IF(SUM($B$71:F71)+SUM($A$78:E78)&gt;0,0,SUM($B$71:F71)-SUM($A$78:E78))</f>
        <v>0</v>
      </c>
      <c r="G78" s="279">
        <f>IF(SUM($B$71:G71)+SUM($A$78:F78)&gt;0,0,SUM($B$71:G71)-SUM($A$78:F78))</f>
        <v>0</v>
      </c>
      <c r="H78" s="279">
        <f>IF(SUM($B$71:H71)+SUM($A$78:G78)&gt;0,0,SUM($B$71:H71)-SUM($A$78:G78))</f>
        <v>0</v>
      </c>
      <c r="I78" s="279">
        <f>IF(SUM($B$71:I71)+SUM($A$78:H78)&gt;0,0,SUM($B$71:I71)-SUM($A$78:H78))</f>
        <v>0</v>
      </c>
      <c r="J78" s="279">
        <f>IF(SUM($B$71:J71)+SUM($A$78:I78)&gt;0,0,SUM($B$71:J71)-SUM($A$78:I78))</f>
        <v>0</v>
      </c>
      <c r="K78" s="279">
        <f>IF(SUM($B$71:K71)+SUM($A$78:J78)&gt;0,0,SUM($B$71:K71)-SUM($A$78:J78))</f>
        <v>0</v>
      </c>
      <c r="L78" s="279">
        <f>IF(SUM($B$71:L71)+SUM($A$78:K78)&gt;0,0,SUM($B$71:L71)-SUM($A$78:K78))</f>
        <v>0</v>
      </c>
      <c r="M78" s="279">
        <f>IF(SUM($B$71:M71)+SUM($A$78:L78)&gt;0,0,SUM($B$71:M71)-SUM($A$78:L78))</f>
        <v>0</v>
      </c>
      <c r="N78" s="279">
        <f>IF(SUM($B$71:N71)+SUM($A$78:M78)&gt;0,0,SUM($B$71:N71)-SUM($A$78:M78))</f>
        <v>0</v>
      </c>
      <c r="O78" s="279">
        <f>IF(SUM($B$71:O71)+SUM($A$78:N78)&gt;0,0,SUM($B$71:O71)-SUM($A$78:N78))</f>
        <v>0</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87" t="s">
        <v>309</v>
      </c>
      <c r="B79" s="279">
        <f>IF(((SUM($B$59:B59)+SUM($B$61:B64))+SUM($B$81:B81))&lt;0,((SUM($B$59:B59)+SUM($B$61:B64))+SUM($B$81:B81))*0.18-SUM($A$79:A79),IF(SUM(A$79:$B79)&lt;0,0-SUM(A$79:$B79),0))</f>
        <v>-2259900</v>
      </c>
      <c r="C79" s="279">
        <f>IF(((SUM($B$59:C59)+SUM($B$61:C64))+SUM($B$81:C81))&lt;0,((SUM($B$59:C59)+SUM($B$61:C64))+SUM($B$81:C81))*0.18-SUM($A$79:B79),IF(SUM($B$79:B79)&lt;0,0-SUM($B$79:B79),0))</f>
        <v>-24678.650375999976</v>
      </c>
      <c r="D79" s="279">
        <f>IF(((SUM($B$59:D59)+SUM($B$61:D64))+SUM($B$81:D81))&lt;0,((SUM($B$59:D59)+SUM($B$61:D64))+SUM($B$81:D81))*0.18-SUM($A$79:C79),IF(SUM($B$79:C79)&lt;0,0-SUM($B$79:C79),0))</f>
        <v>-25715.153691791929</v>
      </c>
      <c r="E79" s="279">
        <f>IF(((SUM($B$59:E59)+SUM($B$61:E64))+SUM($B$81:E81))&lt;0,((SUM($B$59:E59)+SUM($B$61:E64))+SUM($B$81:E81))*0.18-SUM($A$79:D79),IF(SUM($B$79:D79)&lt;0,0-SUM($B$79:D79),0))</f>
        <v>-26795.190146847162</v>
      </c>
      <c r="F79" s="279">
        <f>IF(((SUM($B$59:F59)+SUM($B$61:F64))+SUM($B$81:F81))&lt;0,((SUM($B$59:F59)+SUM($B$61:F64))+SUM($B$81:F81))*0.18-SUM($A$79:E79),IF(SUM($B$79:E79)&lt;0,0-SUM($B$79:E79),0))</f>
        <v>-27920.588133015204</v>
      </c>
      <c r="G79" s="279">
        <f>IF(((SUM($B$59:G59)+SUM($B$61:G64))+SUM($B$81:G81))&lt;0,((SUM($B$59:G59)+SUM($B$61:G64))+SUM($B$81:G81))*0.18-SUM($A$79:F79),IF(SUM($B$79:F79)&lt;0,0-SUM($B$79:F79),0))</f>
        <v>-29093.252834601328</v>
      </c>
      <c r="H79" s="279">
        <f>IF(((SUM($B$59:H59)+SUM($B$61:H64))+SUM($B$81:H81))&lt;0,((SUM($B$59:H59)+SUM($B$61:H64))+SUM($B$81:H81))*0.18-SUM($A$79:G79),IF(SUM($B$79:G79)&lt;0,0-SUM($B$79:G79),0))</f>
        <v>-30315.169453654904</v>
      </c>
      <c r="I79" s="279">
        <f>IF(((SUM($B$59:I59)+SUM($B$61:I64))+SUM($B$81:I81))&lt;0,((SUM($B$59:I59)+SUM($B$61:I64))+SUM($B$81:I81))*0.18-SUM($A$79:H79),IF(SUM($B$79:H79)&lt;0,0-SUM($B$79:H79),0))</f>
        <v>-31588.406570707913</v>
      </c>
      <c r="J79" s="279">
        <f>IF(((SUM($B$59:J59)+SUM($B$61:J64))+SUM($B$81:J81))&lt;0,((SUM($B$59:J59)+SUM($B$61:J64))+SUM($B$81:J81))*0.18-SUM($A$79:I79),IF(SUM($B$79:I79)&lt;0,0-SUM($B$79:I79),0))</f>
        <v>-32915.119646678213</v>
      </c>
      <c r="K79" s="279">
        <f>IF(((SUM($B$59:K59)+SUM($B$61:K64))+SUM($B$81:K81))&lt;0,((SUM($B$59:K59)+SUM($B$61:K64))+SUM($B$81:K81))*0.18-SUM($A$79:J79),IF(SUM($B$79:J79)&lt;0,0-SUM($B$79:J79),0))</f>
        <v>-34297.554671838414</v>
      </c>
      <c r="L79" s="279">
        <f>IF(((SUM($B$59:L59)+SUM($B$61:L64))+SUM($B$81:L81))&lt;0,((SUM($B$59:L59)+SUM($B$61:L64))+SUM($B$81:L81))*0.18-SUM($A$79:K79),IF(SUM($B$79:K79)&lt;0,0-SUM($B$79:K79),0))</f>
        <v>-35738.051968055777</v>
      </c>
      <c r="M79" s="279">
        <f>IF(((SUM($B$59:M59)+SUM($B$61:M64))+SUM($B$81:M81))&lt;0,((SUM($B$59:M59)+SUM($B$61:M64))+SUM($B$81:M81))*0.18-SUM($A$79:L79),IF(SUM($B$79:L79)&lt;0,0-SUM($B$79:L79),0))</f>
        <v>-37239.050150713883</v>
      </c>
      <c r="N79" s="279">
        <f>IF(((SUM($B$59:N59)+SUM($B$61:N64))+SUM($B$81:N81))&lt;0,((SUM($B$59:N59)+SUM($B$61:N64))+SUM($B$81:N81))*0.18-SUM($A$79:M79),IF(SUM($B$79:M79)&lt;0,0-SUM($B$79:M79),0))</f>
        <v>-38803.09025704395</v>
      </c>
      <c r="O79" s="279">
        <f>IF(((SUM($B$59:O59)+SUM($B$61:O64))+SUM($B$81:O81))&lt;0,((SUM($B$59:O59)+SUM($B$61:O64))+SUM($B$81:O81))*0.18-SUM($A$79:N79),IF(SUM($B$79:N79)&lt;0,0-SUM($B$79:N79),0))</f>
        <v>-40432.82004784001</v>
      </c>
      <c r="P79" s="279">
        <f>IF(((SUM($B$59:P59)+SUM($B$61:P64))+SUM($B$81:P81))&lt;0,((SUM($B$59:P59)+SUM($B$61:P64))+SUM($B$81:P81))*0.18-SUM($A$79:O79),IF(SUM($B$79:O79)&lt;0,0-SUM($B$79:O79),0))</f>
        <v>-42130.998489848804</v>
      </c>
      <c r="Q79" s="279">
        <f>IF(((SUM($B$59:Q59)+SUM($B$61:Q64))+SUM($B$81:Q81))&lt;0,((SUM($B$59:Q59)+SUM($B$61:Q64))+SUM($B$81:Q81))*0.18-SUM($A$79:P79),IF(SUM($B$79:P79)&lt;0,0-SUM($B$79:P79),0))</f>
        <v>-43900.500426422805</v>
      </c>
      <c r="R79" s="279">
        <f>IF(((SUM($B$59:R59)+SUM($B$61:R64))+SUM($B$81:R81))&lt;0,((SUM($B$59:R59)+SUM($B$61:R64))+SUM($B$81:R81))*0.18-SUM($A$79:Q79),IF(SUM($B$79:Q79)&lt;0,0-SUM($B$79:Q79),0))</f>
        <v>-45744.3214443326</v>
      </c>
      <c r="S79" s="279">
        <f>IF(((SUM($B$59:S59)+SUM($B$61:S64))+SUM($B$81:S81))&lt;0,((SUM($B$59:S59)+SUM($B$61:S64))+SUM($B$81:S81))*0.18-SUM($A$79:R79),IF(SUM($B$79:R79)&lt;0,0-SUM($B$79:R79),0))</f>
        <v>-47665.582944994792</v>
      </c>
      <c r="T79" s="279">
        <f>IF(((SUM($B$59:T59)+SUM($B$61:T64))+SUM($B$81:T81))&lt;0,((SUM($B$59:T59)+SUM($B$61:T64))+SUM($B$81:T81))*0.18-SUM($A$79:S79),IF(SUM($B$79:S79)&lt;0,0-SUM($B$79:S79),0))</f>
        <v>-49667.537428684067</v>
      </c>
      <c r="U79" s="279">
        <f>IF(((SUM($B$59:U59)+SUM($B$61:U64))+SUM($B$81:U81))&lt;0,((SUM($B$59:U59)+SUM($B$61:U64))+SUM($B$81:U81))*0.18-SUM($A$79:T79),IF(SUM($B$79:T79)&lt;0,0-SUM($B$79:T79),0))</f>
        <v>-51753.574000689201</v>
      </c>
      <c r="V79" s="279">
        <f>IF(((SUM($B$59:V59)+SUM($B$61:V64))+SUM($B$81:V81))&lt;0,((SUM($B$59:V59)+SUM($B$61:V64))+SUM($B$81:V81))*0.18-SUM($A$79:U79),IF(SUM($B$79:U79)&lt;0,0-SUM($B$79:U79),0))</f>
        <v>-53927.22410871787</v>
      </c>
      <c r="W79" s="279">
        <f>IF(((SUM($B$59:W59)+SUM($B$61:W64))+SUM($B$81:W81))&lt;0,((SUM($B$59:W59)+SUM($B$61:W64))+SUM($B$81:W81))*0.18-SUM($A$79:V79),IF(SUM($B$79:V79)&lt;0,0-SUM($B$79:V79),0))</f>
        <v>-56192.167521283962</v>
      </c>
      <c r="X79" s="279">
        <f>IF(((SUM($B$59:X59)+SUM($B$61:X64))+SUM($B$81:X81))&lt;0,((SUM($B$59:X59)+SUM($B$61:X64))+SUM($B$81:X81))*0.18-SUM($A$79:W79),IF(SUM($B$79:W79)&lt;0,0-SUM($B$79:W79),0))</f>
        <v>-58552.238557178527</v>
      </c>
      <c r="Y79" s="279">
        <f>IF(((SUM($B$59:Y59)+SUM($B$61:Y64))+SUM($B$81:Y81))&lt;0,((SUM($B$59:Y59)+SUM($B$61:Y64))+SUM($B$81:Y81))*0.18-SUM($A$79:X79),IF(SUM($B$79:X79)&lt;0,0-SUM($B$79:X79),0))</f>
        <v>-61011.432576579507</v>
      </c>
      <c r="Z79" s="279">
        <f>IF(((SUM($B$59:Z59)+SUM($B$61:Z64))+SUM($B$81:Z81))&lt;0,((SUM($B$59:Z59)+SUM($B$61:Z64))+SUM($B$81:Z81))*0.18-SUM($A$79:Y79),IF(SUM($B$79:Y79)&lt;0,0-SUM($B$79:Y79),0))</f>
        <v>-63573.912744795904</v>
      </c>
      <c r="AA79" s="279">
        <f>IF(((SUM($B$59:AA59)+SUM($B$61:AA64))+SUM($B$81:AA81))&lt;0,((SUM($B$59:AA59)+SUM($B$61:AA64))+SUM($B$81:AA81))*0.18-SUM($A$79:Z79),IF(SUM($B$79:Z79)&lt;0,0-SUM($B$79:Z79),0))</f>
        <v>-66244.01708007697</v>
      </c>
      <c r="AB79" s="279">
        <f>IF(((SUM($B$59:AB59)+SUM($B$61:AB64))+SUM($B$81:AB81))&lt;0,((SUM($B$59:AB59)+SUM($B$61:AB64))+SUM($B$81:AB81))*0.18-SUM($A$79:AA79),IF(SUM($B$79:AA79)&lt;0,0-SUM($B$79:AA79),0))</f>
        <v>-69026.265797440894</v>
      </c>
      <c r="AC79" s="279">
        <f>IF(((SUM($B$59:AC59)+SUM($B$61:AC64))+SUM($B$81:AC81))&lt;0,((SUM($B$59:AC59)+SUM($B$61:AC64))+SUM($B$81:AC81))*0.18-SUM($A$79:AB79),IF(SUM($B$79:AB79)&lt;0,0-SUM($B$79:AB79),0))</f>
        <v>-71925.368960932828</v>
      </c>
      <c r="AD79" s="279">
        <f>IF(((SUM($B$59:AD59)+SUM($B$61:AD64))+SUM($B$81:AD81))&lt;0,((SUM($B$59:AD59)+SUM($B$61:AD64))+SUM($B$81:AD81))*0.18-SUM($A$79:AC79),IF(SUM($B$79:AC79)&lt;0,0-SUM($B$79:AC79),0))</f>
        <v>-74946.234457292128</v>
      </c>
      <c r="AE79" s="279">
        <f>IF(((SUM($B$59:AE59)+SUM($B$61:AE64))+SUM($B$81:AE81))&lt;0,((SUM($B$59:AE59)+SUM($B$61:AE64))+SUM($B$81:AE81))*0.18-SUM($A$79:AD79),IF(SUM($B$79:AD79)&lt;0,0-SUM($B$79:AD79),0))</f>
        <v>-78093.976304498501</v>
      </c>
      <c r="AF79" s="279">
        <f>IF(((SUM($B$59:AF59)+SUM($B$61:AF64))+SUM($B$81:AF81))&lt;0,((SUM($B$59:AF59)+SUM($B$61:AF64))+SUM($B$81:AF81))*0.18-SUM($A$79:AE79),IF(SUM($B$79:AE79)&lt;0,0-SUM($B$79:AE79),0))</f>
        <v>-81373.923309287988</v>
      </c>
      <c r="AG79" s="279">
        <f>IF(((SUM($B$59:AG59)+SUM($B$61:AG64))+SUM($B$81:AG81))&lt;0,((SUM($B$59:AG59)+SUM($B$61:AG64))+SUM($B$81:AG81))*0.18-SUM($A$79:AF79),IF(SUM($B$79:AF79)&lt;0,0-SUM($B$79:AF79),0))</f>
        <v>-84791.628088277765</v>
      </c>
      <c r="AH79" s="279">
        <f>IF(((SUM($B$59:AH59)+SUM($B$61:AH64))+SUM($B$81:AH81))&lt;0,((SUM($B$59:AH59)+SUM($B$61:AH64))+SUM($B$81:AH81))*0.18-SUM($A$79:AG79),IF(SUM($B$79:AG79)&lt;0,0-SUM($B$79:AG79),0))</f>
        <v>-88352.87646798417</v>
      </c>
      <c r="AI79" s="279">
        <f>IF(((SUM($B$59:AI59)+SUM($B$61:AI64))+SUM($B$81:AI81))&lt;0,((SUM($B$59:AI59)+SUM($B$61:AI64))+SUM($B$81:AI81))*0.18-SUM($A$79:AH79),IF(SUM($B$79:AH79)&lt;0,0-SUM($B$79:AH79),0))</f>
        <v>-92063.697279640939</v>
      </c>
      <c r="AJ79" s="279">
        <f>IF(((SUM($B$59:AJ59)+SUM($B$61:AJ64))+SUM($B$81:AJ81))&lt;0,((SUM($B$59:AJ59)+SUM($B$61:AJ64))+SUM($B$81:AJ81))*0.18-SUM($A$79:AI79),IF(SUM($B$79:AI79)&lt;0,0-SUM($B$79:AI79),0))</f>
        <v>-95930.372565385886</v>
      </c>
      <c r="AK79" s="279">
        <f>IF(((SUM($B$59:AK59)+SUM($B$61:AK64))+SUM($B$81:AK81))&lt;0,((SUM($B$59:AK59)+SUM($B$61:AK64))+SUM($B$81:AK81))*0.18-SUM($A$79:AJ79),IF(SUM($B$79:AJ79)&lt;0,0-SUM($B$79:AJ79),0))</f>
        <v>-99959.448213131633</v>
      </c>
      <c r="AL79" s="279">
        <f>IF(((SUM($B$59:AL59)+SUM($B$61:AL64))+SUM($B$81:AL81))&lt;0,((SUM($B$59:AL59)+SUM($B$61:AL64))+SUM($B$81:AL81))*0.18-SUM($A$79:AK79),IF(SUM($B$79:AK79)&lt;0,0-SUM($B$79:AK79),0))</f>
        <v>-104157.74503808329</v>
      </c>
      <c r="AM79" s="279">
        <f>IF(((SUM($B$59:AM59)+SUM($B$61:AM64))+SUM($B$81:AM81))&lt;0,((SUM($B$59:AM59)+SUM($B$61:AM64))+SUM($B$81:AM81))*0.18-SUM($A$79:AL79),IF(SUM($B$79:AL79)&lt;0,0-SUM($B$79:AL79),0))</f>
        <v>-108532.37032968272</v>
      </c>
      <c r="AN79" s="279">
        <f>IF(((SUM($B$59:AN59)+SUM($B$61:AN64))+SUM($B$81:AN81))&lt;0,((SUM($B$59:AN59)+SUM($B$61:AN64))+SUM($B$81:AN81))*0.18-SUM($A$79:AM79),IF(SUM($B$79:AM79)&lt;0,0-SUM($B$79:AM79),0))</f>
        <v>-113090.72988353018</v>
      </c>
      <c r="AO79" s="279">
        <f>IF(((SUM($B$59:AO59)+SUM($B$61:AO64))+SUM($B$81:AO81))&lt;0,((SUM($B$59:AO59)+SUM($B$61:AO64))+SUM($B$81:AO81))*0.18-SUM($A$79:AN79),IF(SUM($B$79:AN79)&lt;0,0-SUM($B$79:AN79),0))</f>
        <v>-117840.54053863697</v>
      </c>
      <c r="AP79" s="279">
        <f>IF(((SUM($B$59:AP59)+SUM($B$61:AP64))+SUM($B$81:AP81))&lt;0,((SUM($B$59:AP59)+SUM($B$61:AP64))+SUM($B$81:AP81))*0.18-SUM($A$79:AO79),IF(SUM($B$79:AO79)&lt;0,0-SUM($B$79:AO79),0))</f>
        <v>-122789.84324126132</v>
      </c>
    </row>
    <row r="80" spans="1:45" x14ac:dyDescent="0.2">
      <c r="A80" s="287" t="s">
        <v>308</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87" t="s">
        <v>551</v>
      </c>
      <c r="B81" s="279">
        <f>-$B$126</f>
        <v>-12555000</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90">
        <f>SUM(B81:AP81)</f>
        <v>-12555000</v>
      </c>
      <c r="AR81" s="291"/>
    </row>
    <row r="82" spans="1:45" x14ac:dyDescent="0.2">
      <c r="A82" s="287" t="s">
        <v>307</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88" t="s">
        <v>306</v>
      </c>
      <c r="B83" s="286">
        <f>SUM(B75:B82)</f>
        <v>-14814900</v>
      </c>
      <c r="C83" s="286">
        <f t="shared" ref="C83:V83" si="27">SUM(C75:C82)</f>
        <v>-161782.263576</v>
      </c>
      <c r="D83" s="286">
        <f t="shared" si="27"/>
        <v>-168577.11864619196</v>
      </c>
      <c r="E83" s="286">
        <f t="shared" si="27"/>
        <v>-175657.35762933199</v>
      </c>
      <c r="F83" s="286">
        <f t="shared" si="27"/>
        <v>-183034.96664976439</v>
      </c>
      <c r="G83" s="286">
        <f t="shared" si="27"/>
        <v>-190722.43524905399</v>
      </c>
      <c r="H83" s="286">
        <f t="shared" si="27"/>
        <v>-198732.77752951457</v>
      </c>
      <c r="I83" s="286">
        <f t="shared" si="27"/>
        <v>-207079.55418575369</v>
      </c>
      <c r="J83" s="286">
        <f t="shared" si="27"/>
        <v>-215776.89546155592</v>
      </c>
      <c r="K83" s="286">
        <f t="shared" si="27"/>
        <v>-224839.52507094102</v>
      </c>
      <c r="L83" s="286">
        <f t="shared" si="27"/>
        <v>-234282.78512392065</v>
      </c>
      <c r="M83" s="286">
        <f t="shared" si="27"/>
        <v>-244122.6620991251</v>
      </c>
      <c r="N83" s="286">
        <f t="shared" si="27"/>
        <v>-254375.81390728848</v>
      </c>
      <c r="O83" s="286">
        <f t="shared" si="27"/>
        <v>-265059.59809139487</v>
      </c>
      <c r="P83" s="286">
        <f t="shared" si="27"/>
        <v>-276192.10121123295</v>
      </c>
      <c r="Q83" s="286">
        <f t="shared" si="27"/>
        <v>-287792.16946210503</v>
      </c>
      <c r="R83" s="286">
        <f t="shared" si="27"/>
        <v>-299879.44057951355</v>
      </c>
      <c r="S83" s="286">
        <f t="shared" si="27"/>
        <v>-312474.37708385335</v>
      </c>
      <c r="T83" s="286">
        <f t="shared" si="27"/>
        <v>-325598.3009213747</v>
      </c>
      <c r="U83" s="286">
        <f t="shared" si="27"/>
        <v>-339273.42956007284</v>
      </c>
      <c r="V83" s="286">
        <f t="shared" si="27"/>
        <v>-353522.91360159556</v>
      </c>
      <c r="W83" s="286">
        <f>SUM(W75:W82)</f>
        <v>-368370.87597286259</v>
      </c>
      <c r="X83" s="286">
        <f>SUM(X75:X82)</f>
        <v>-383842.45276372344</v>
      </c>
      <c r="Y83" s="286">
        <f>SUM(Y75:Y82)</f>
        <v>-399963.83577979938</v>
      </c>
      <c r="Z83" s="286">
        <f>SUM(Z75:Z82)</f>
        <v>-416762.31688255095</v>
      </c>
      <c r="AA83" s="286">
        <f t="shared" ref="AA83:AP83" si="28">SUM(AA75:AA82)</f>
        <v>-434266.33419161779</v>
      </c>
      <c r="AB83" s="286">
        <f t="shared" si="28"/>
        <v>-452505.52022766648</v>
      </c>
      <c r="AC83" s="286">
        <f t="shared" si="28"/>
        <v>-471510.75207722792</v>
      </c>
      <c r="AD83" s="286">
        <f t="shared" si="28"/>
        <v>-491314.20366447163</v>
      </c>
      <c r="AE83" s="286">
        <f t="shared" si="28"/>
        <v>-511949.40021837945</v>
      </c>
      <c r="AF83" s="286">
        <f t="shared" si="28"/>
        <v>-533451.27502755204</v>
      </c>
      <c r="AG83" s="286">
        <f t="shared" si="28"/>
        <v>-555856.22857870895</v>
      </c>
      <c r="AH83" s="286">
        <f t="shared" si="28"/>
        <v>-579202.19017901341</v>
      </c>
      <c r="AI83" s="286">
        <f t="shared" si="28"/>
        <v>-603528.68216653354</v>
      </c>
      <c r="AJ83" s="286">
        <f t="shared" si="28"/>
        <v>-628876.88681752793</v>
      </c>
      <c r="AK83" s="286">
        <f t="shared" si="28"/>
        <v>-655289.7160638636</v>
      </c>
      <c r="AL83" s="286">
        <f t="shared" si="28"/>
        <v>-682811.88413854595</v>
      </c>
      <c r="AM83" s="286">
        <f t="shared" si="28"/>
        <v>-711489.98327236483</v>
      </c>
      <c r="AN83" s="286">
        <f t="shared" si="28"/>
        <v>-741372.56256980496</v>
      </c>
      <c r="AO83" s="286">
        <f t="shared" si="28"/>
        <v>-772510.21019773534</v>
      </c>
      <c r="AP83" s="286">
        <f t="shared" si="28"/>
        <v>-804955.63902604196</v>
      </c>
    </row>
    <row r="84" spans="1:45" ht="14.25" x14ac:dyDescent="0.2">
      <c r="A84" s="288" t="s">
        <v>305</v>
      </c>
      <c r="B84" s="286">
        <f>SUM($B$83:B83)</f>
        <v>-14814900</v>
      </c>
      <c r="C84" s="286">
        <f>SUM($B$83:C83)</f>
        <v>-14976682.263576001</v>
      </c>
      <c r="D84" s="286">
        <f>SUM($B$83:D83)</f>
        <v>-15145259.382222192</v>
      </c>
      <c r="E84" s="286">
        <f>SUM($B$83:E83)</f>
        <v>-15320916.739851525</v>
      </c>
      <c r="F84" s="286">
        <f>SUM($B$83:F83)</f>
        <v>-15503951.70650129</v>
      </c>
      <c r="G84" s="286">
        <f>SUM($B$83:G83)</f>
        <v>-15694674.141750345</v>
      </c>
      <c r="H84" s="286">
        <f>SUM($B$83:H83)</f>
        <v>-15893406.91927986</v>
      </c>
      <c r="I84" s="286">
        <f>SUM($B$83:I83)</f>
        <v>-16100486.473465614</v>
      </c>
      <c r="J84" s="286">
        <f>SUM($B$83:J83)</f>
        <v>-16316263.36892717</v>
      </c>
      <c r="K84" s="286">
        <f>SUM($B$83:K83)</f>
        <v>-16541102.893998111</v>
      </c>
      <c r="L84" s="286">
        <f>SUM($B$83:L83)</f>
        <v>-16775385.679122031</v>
      </c>
      <c r="M84" s="286">
        <f>SUM($B$83:M83)</f>
        <v>-17019508.341221157</v>
      </c>
      <c r="N84" s="286">
        <f>SUM($B$83:N83)</f>
        <v>-17273884.155128445</v>
      </c>
      <c r="O84" s="286">
        <f>SUM($B$83:O83)</f>
        <v>-17538943.753219839</v>
      </c>
      <c r="P84" s="286">
        <f>SUM($B$83:P83)</f>
        <v>-17815135.85443107</v>
      </c>
      <c r="Q84" s="286">
        <f>SUM($B$83:Q83)</f>
        <v>-18102928.023893174</v>
      </c>
      <c r="R84" s="286">
        <f>SUM($B$83:R83)</f>
        <v>-18402807.464472689</v>
      </c>
      <c r="S84" s="286">
        <f>SUM($B$83:S83)</f>
        <v>-18715281.841556542</v>
      </c>
      <c r="T84" s="286">
        <f>SUM($B$83:T83)</f>
        <v>-19040880.142477915</v>
      </c>
      <c r="U84" s="286">
        <f>SUM($B$83:U83)</f>
        <v>-19380153.572037987</v>
      </c>
      <c r="V84" s="286">
        <f>SUM($B$83:V83)</f>
        <v>-19733676.485639583</v>
      </c>
      <c r="W84" s="286">
        <f>SUM($B$83:W83)</f>
        <v>-20102047.361612447</v>
      </c>
      <c r="X84" s="286">
        <f>SUM($B$83:X83)</f>
        <v>-20485889.814376172</v>
      </c>
      <c r="Y84" s="286">
        <f>SUM($B$83:Y83)</f>
        <v>-20885853.650155973</v>
      </c>
      <c r="Z84" s="286">
        <f>SUM($B$83:Z83)</f>
        <v>-21302615.967038523</v>
      </c>
      <c r="AA84" s="286">
        <f>SUM($B$83:AA83)</f>
        <v>-21736882.30123014</v>
      </c>
      <c r="AB84" s="286">
        <f>SUM($B$83:AB83)</f>
        <v>-22189387.821457807</v>
      </c>
      <c r="AC84" s="286">
        <f>SUM($B$83:AC83)</f>
        <v>-22660898.573535036</v>
      </c>
      <c r="AD84" s="286">
        <f>SUM($B$83:AD83)</f>
        <v>-23152212.777199507</v>
      </c>
      <c r="AE84" s="286">
        <f>SUM($B$83:AE83)</f>
        <v>-23664162.177417886</v>
      </c>
      <c r="AF84" s="286">
        <f>SUM($B$83:AF83)</f>
        <v>-24197613.452445436</v>
      </c>
      <c r="AG84" s="286">
        <f>SUM($B$83:AG83)</f>
        <v>-24753469.681024145</v>
      </c>
      <c r="AH84" s="286">
        <f>SUM($B$83:AH83)</f>
        <v>-25332671.871203158</v>
      </c>
      <c r="AI84" s="286">
        <f>SUM($B$83:AI83)</f>
        <v>-25936200.553369693</v>
      </c>
      <c r="AJ84" s="286">
        <f>SUM($B$83:AJ83)</f>
        <v>-26565077.440187223</v>
      </c>
      <c r="AK84" s="286">
        <f>SUM($B$83:AK83)</f>
        <v>-27220367.156251088</v>
      </c>
      <c r="AL84" s="286">
        <f>SUM($B$83:AL83)</f>
        <v>-27903179.040389635</v>
      </c>
      <c r="AM84" s="286">
        <f>SUM($B$83:AM83)</f>
        <v>-28614669.023662001</v>
      </c>
      <c r="AN84" s="286">
        <f>SUM($B$83:AN83)</f>
        <v>-29356041.586231805</v>
      </c>
      <c r="AO84" s="286">
        <f>SUM($B$83:AO83)</f>
        <v>-30128551.796429541</v>
      </c>
      <c r="AP84" s="286">
        <f>SUM($B$83:AP83)</f>
        <v>-30933507.435455583</v>
      </c>
    </row>
    <row r="85" spans="1:45" x14ac:dyDescent="0.2">
      <c r="A85" s="287" t="s">
        <v>552</v>
      </c>
      <c r="B85" s="296">
        <f t="shared" ref="B85:AP85" si="29">1/POWER((1+$B$44),B73)</f>
        <v>0.9109750373485539</v>
      </c>
      <c r="C85" s="296">
        <f t="shared" si="29"/>
        <v>0.75599588161705711</v>
      </c>
      <c r="D85" s="296">
        <f t="shared" si="29"/>
        <v>0.6273824743710017</v>
      </c>
      <c r="E85" s="296">
        <f t="shared" si="29"/>
        <v>0.52064935632448273</v>
      </c>
      <c r="F85" s="296">
        <f t="shared" si="29"/>
        <v>0.43207415462612664</v>
      </c>
      <c r="G85" s="296">
        <f t="shared" si="29"/>
        <v>0.35856776317520883</v>
      </c>
      <c r="H85" s="296">
        <f t="shared" si="29"/>
        <v>0.29756660844415667</v>
      </c>
      <c r="I85" s="296">
        <f t="shared" si="29"/>
        <v>0.24694324352212174</v>
      </c>
      <c r="J85" s="296">
        <f t="shared" si="29"/>
        <v>0.20493215230051592</v>
      </c>
      <c r="K85" s="296">
        <f t="shared" si="29"/>
        <v>0.1700681761830008</v>
      </c>
      <c r="L85" s="296">
        <f t="shared" si="29"/>
        <v>0.14113541591950271</v>
      </c>
      <c r="M85" s="296">
        <f t="shared" si="29"/>
        <v>0.11712482648921385</v>
      </c>
      <c r="N85" s="296">
        <f t="shared" si="29"/>
        <v>9.719902613212765E-2</v>
      </c>
      <c r="O85" s="296">
        <f t="shared" si="29"/>
        <v>8.0663092225832109E-2</v>
      </c>
      <c r="P85" s="296">
        <f t="shared" si="29"/>
        <v>6.6940325498615838E-2</v>
      </c>
      <c r="Q85" s="296">
        <f t="shared" si="29"/>
        <v>5.5552137343249659E-2</v>
      </c>
      <c r="R85" s="296">
        <f t="shared" si="29"/>
        <v>4.6101358791078552E-2</v>
      </c>
      <c r="S85" s="296">
        <f t="shared" si="29"/>
        <v>3.825838903823945E-2</v>
      </c>
      <c r="T85" s="296">
        <f t="shared" si="29"/>
        <v>3.174970044667174E-2</v>
      </c>
      <c r="U85" s="296">
        <f t="shared" si="29"/>
        <v>2.6348299125868668E-2</v>
      </c>
      <c r="V85" s="296">
        <f t="shared" si="29"/>
        <v>2.1865808403210511E-2</v>
      </c>
      <c r="W85" s="296">
        <f t="shared" si="29"/>
        <v>1.814589908980126E-2</v>
      </c>
      <c r="X85" s="296">
        <f t="shared" si="29"/>
        <v>1.5058837418922204E-2</v>
      </c>
      <c r="Y85" s="296">
        <f t="shared" si="29"/>
        <v>1.2496960513628384E-2</v>
      </c>
      <c r="Z85" s="296">
        <f t="shared" si="29"/>
        <v>1.0370921588073345E-2</v>
      </c>
      <c r="AA85" s="296">
        <f t="shared" si="29"/>
        <v>8.6065739320110735E-3</v>
      </c>
      <c r="AB85" s="296">
        <f t="shared" si="29"/>
        <v>7.1423850058183183E-3</v>
      </c>
      <c r="AC85" s="296">
        <f t="shared" si="29"/>
        <v>5.9272904612600145E-3</v>
      </c>
      <c r="AD85" s="296">
        <f t="shared" si="29"/>
        <v>4.9189132458589318E-3</v>
      </c>
      <c r="AE85" s="296">
        <f t="shared" si="29"/>
        <v>4.082085681210732E-3</v>
      </c>
      <c r="AF85" s="296">
        <f t="shared" si="29"/>
        <v>3.3876229719591129E-3</v>
      </c>
      <c r="AG85" s="296">
        <f t="shared" si="29"/>
        <v>2.8113053709204251E-3</v>
      </c>
      <c r="AH85" s="296">
        <f t="shared" si="29"/>
        <v>2.3330335028385286E-3</v>
      </c>
      <c r="AI85" s="296">
        <f t="shared" si="29"/>
        <v>1.9361273882477412E-3</v>
      </c>
      <c r="AJ85" s="296">
        <f t="shared" si="29"/>
        <v>1.6067447205375444E-3</v>
      </c>
      <c r="AK85" s="296">
        <f t="shared" si="29"/>
        <v>1.3333981083299121E-3</v>
      </c>
      <c r="AL85" s="296">
        <f t="shared" si="29"/>
        <v>1.1065544467468149E-3</v>
      </c>
      <c r="AM85" s="296">
        <f t="shared" si="29"/>
        <v>9.1830244543304122E-4</v>
      </c>
      <c r="AN85" s="296">
        <f t="shared" si="29"/>
        <v>7.6207671820169396E-4</v>
      </c>
      <c r="AO85" s="296">
        <f t="shared" si="29"/>
        <v>6.3242881178563804E-4</v>
      </c>
      <c r="AP85" s="296">
        <f t="shared" si="29"/>
        <v>5.2483718820384888E-4</v>
      </c>
    </row>
    <row r="86" spans="1:45" ht="28.5" x14ac:dyDescent="0.2">
      <c r="A86" s="285" t="s">
        <v>304</v>
      </c>
      <c r="B86" s="286">
        <f>B83*B85</f>
        <v>-13496004.080815092</v>
      </c>
      <c r="C86" s="286">
        <f>C83*C85</f>
        <v>-122306.72498214123</v>
      </c>
      <c r="D86" s="286">
        <f t="shared" ref="D86:AO86" si="30">D83*D85</f>
        <v>-105762.32981858184</v>
      </c>
      <c r="E86" s="286">
        <f t="shared" si="30"/>
        <v>-91455.890183371172</v>
      </c>
      <c r="F86" s="286">
        <f t="shared" si="30"/>
        <v>-79084.678482218238</v>
      </c>
      <c r="G86" s="286">
        <f t="shared" si="30"/>
        <v>-68386.916994581887</v>
      </c>
      <c r="H86" s="286">
        <f t="shared" si="30"/>
        <v>-59136.238596144758</v>
      </c>
      <c r="I86" s="286">
        <f t="shared" si="30"/>
        <v>-51136.89677774498</v>
      </c>
      <c r="J86" s="286">
        <f t="shared" si="30"/>
        <v>-44219.623603660082</v>
      </c>
      <c r="K86" s="286">
        <f t="shared" si="30"/>
        <v>-38238.04796266702</v>
      </c>
      <c r="L86" s="286">
        <f t="shared" si="30"/>
        <v>-33065.598321244026</v>
      </c>
      <c r="M86" s="286">
        <f t="shared" si="30"/>
        <v>-28592.824440445009</v>
      </c>
      <c r="N86" s="286">
        <f t="shared" si="30"/>
        <v>-24725.081383355773</v>
      </c>
      <c r="O86" s="286">
        <f t="shared" si="30"/>
        <v>-21380.526806188176</v>
      </c>
      <c r="P86" s="286">
        <f t="shared" si="30"/>
        <v>-18488.389155226585</v>
      </c>
      <c r="Q86" s="286">
        <f t="shared" si="30"/>
        <v>-15987.47012427064</v>
      </c>
      <c r="R86" s="286">
        <f t="shared" si="30"/>
        <v>-13824.849684224075</v>
      </c>
      <c r="S86" s="286">
        <f t="shared" si="30"/>
        <v>-11954.766282955596</v>
      </c>
      <c r="T86" s="286">
        <f t="shared" si="30"/>
        <v>-10337.648520198931</v>
      </c>
      <c r="U86" s="286">
        <f t="shared" si="30"/>
        <v>-8939.2778075081314</v>
      </c>
      <c r="V86" s="286">
        <f t="shared" si="30"/>
        <v>-7730.0642949572311</v>
      </c>
      <c r="W86" s="286">
        <f t="shared" si="30"/>
        <v>-6684.42074302526</v>
      </c>
      <c r="X86" s="286">
        <f t="shared" si="30"/>
        <v>-5780.2210906492373</v>
      </c>
      <c r="Y86" s="286">
        <f t="shared" si="30"/>
        <v>-4998.3322626195004</v>
      </c>
      <c r="Z86" s="286">
        <f t="shared" si="30"/>
        <v>-4322.209309252712</v>
      </c>
      <c r="AA86" s="286">
        <f t="shared" si="30"/>
        <v>-3737.5453114035868</v>
      </c>
      <c r="AB86" s="286">
        <f t="shared" si="30"/>
        <v>-3231.9686427241027</v>
      </c>
      <c r="AC86" s="286">
        <f t="shared" si="30"/>
        <v>-2794.7811831688887</v>
      </c>
      <c r="AD86" s="286">
        <f t="shared" si="30"/>
        <v>-2416.7319442838025</v>
      </c>
      <c r="AE86" s="286">
        <f t="shared" si="30"/>
        <v>-2089.821316135869</v>
      </c>
      <c r="AF86" s="286">
        <f t="shared" si="30"/>
        <v>-1807.131793704214</v>
      </c>
      <c r="AG86" s="286">
        <f t="shared" si="30"/>
        <v>-1562.6816008628959</v>
      </c>
      <c r="AH86" s="286">
        <f t="shared" si="30"/>
        <v>-1351.2981146050913</v>
      </c>
      <c r="AI86" s="286">
        <f t="shared" si="30"/>
        <v>-1168.5084111356916</v>
      </c>
      <c r="AJ86" s="286">
        <f t="shared" si="30"/>
        <v>-1010.4446177621498</v>
      </c>
      <c r="AK86" s="286">
        <f t="shared" si="30"/>
        <v>-873.76206780760094</v>
      </c>
      <c r="AL86" s="286">
        <f t="shared" si="30"/>
        <v>-755.56852668507906</v>
      </c>
      <c r="AM86" s="286">
        <f t="shared" si="30"/>
        <v>-653.36299154012625</v>
      </c>
      <c r="AN86" s="286">
        <f t="shared" si="30"/>
        <v>-564.98276944797692</v>
      </c>
      <c r="AO86" s="286">
        <f t="shared" si="30"/>
        <v>-488.55771432762725</v>
      </c>
      <c r="AP86" s="286">
        <f>AP83*AP85</f>
        <v>-422.47065421526025</v>
      </c>
    </row>
    <row r="87" spans="1:45" ht="14.25" x14ac:dyDescent="0.2">
      <c r="A87" s="285" t="s">
        <v>303</v>
      </c>
      <c r="B87" s="286">
        <f>SUM($B$86:B86)</f>
        <v>-13496004.080815092</v>
      </c>
      <c r="C87" s="286">
        <f>SUM($B$86:C86)</f>
        <v>-13618310.805797232</v>
      </c>
      <c r="D87" s="286">
        <f>SUM($B$86:D86)</f>
        <v>-13724073.135615814</v>
      </c>
      <c r="E87" s="286">
        <f>SUM($B$86:E86)</f>
        <v>-13815529.025799185</v>
      </c>
      <c r="F87" s="286">
        <f>SUM($B$86:F86)</f>
        <v>-13894613.704281403</v>
      </c>
      <c r="G87" s="286">
        <f>SUM($B$86:G86)</f>
        <v>-13963000.621275984</v>
      </c>
      <c r="H87" s="286">
        <f>SUM($B$86:H86)</f>
        <v>-14022136.859872129</v>
      </c>
      <c r="I87" s="286">
        <f>SUM($B$86:I86)</f>
        <v>-14073273.756649874</v>
      </c>
      <c r="J87" s="286">
        <f>SUM($B$86:J86)</f>
        <v>-14117493.380253535</v>
      </c>
      <c r="K87" s="286">
        <f>SUM($B$86:K86)</f>
        <v>-14155731.428216202</v>
      </c>
      <c r="L87" s="286">
        <f>SUM($B$86:L86)</f>
        <v>-14188797.026537446</v>
      </c>
      <c r="M87" s="286">
        <f>SUM($B$86:M86)</f>
        <v>-14217389.850977892</v>
      </c>
      <c r="N87" s="286">
        <f>SUM($B$86:N86)</f>
        <v>-14242114.932361247</v>
      </c>
      <c r="O87" s="286">
        <f>SUM($B$86:O86)</f>
        <v>-14263495.459167436</v>
      </c>
      <c r="P87" s="286">
        <f>SUM($B$86:P86)</f>
        <v>-14281983.848322662</v>
      </c>
      <c r="Q87" s="286">
        <f>SUM($B$86:Q86)</f>
        <v>-14297971.318446932</v>
      </c>
      <c r="R87" s="286">
        <f>SUM($B$86:R86)</f>
        <v>-14311796.168131156</v>
      </c>
      <c r="S87" s="286">
        <f>SUM($B$86:S86)</f>
        <v>-14323750.934414111</v>
      </c>
      <c r="T87" s="286">
        <f>SUM($B$86:T86)</f>
        <v>-14334088.582934311</v>
      </c>
      <c r="U87" s="286">
        <f>SUM($B$86:U86)</f>
        <v>-14343027.860741818</v>
      </c>
      <c r="V87" s="286">
        <f>SUM($B$86:V86)</f>
        <v>-14350757.925036775</v>
      </c>
      <c r="W87" s="286">
        <f>SUM($B$86:W86)</f>
        <v>-14357442.345779801</v>
      </c>
      <c r="X87" s="286">
        <f>SUM($B$86:X86)</f>
        <v>-14363222.566870449</v>
      </c>
      <c r="Y87" s="286">
        <f>SUM($B$86:Y86)</f>
        <v>-14368220.899133069</v>
      </c>
      <c r="Z87" s="286">
        <f>SUM($B$86:Z86)</f>
        <v>-14372543.108442321</v>
      </c>
      <c r="AA87" s="286">
        <f>SUM($B$86:AA86)</f>
        <v>-14376280.653753726</v>
      </c>
      <c r="AB87" s="286">
        <f>SUM($B$86:AB86)</f>
        <v>-14379512.62239645</v>
      </c>
      <c r="AC87" s="286">
        <f>SUM($B$86:AC86)</f>
        <v>-14382307.403579619</v>
      </c>
      <c r="AD87" s="286">
        <f>SUM($B$86:AD86)</f>
        <v>-14384724.135523902</v>
      </c>
      <c r="AE87" s="286">
        <f>SUM($B$86:AE86)</f>
        <v>-14386813.956840038</v>
      </c>
      <c r="AF87" s="286">
        <f>SUM($B$86:AF86)</f>
        <v>-14388621.088633742</v>
      </c>
      <c r="AG87" s="286">
        <f>SUM($B$86:AG86)</f>
        <v>-14390183.770234605</v>
      </c>
      <c r="AH87" s="286">
        <f>SUM($B$86:AH86)</f>
        <v>-14391535.068349211</v>
      </c>
      <c r="AI87" s="286">
        <f>SUM($B$86:AI86)</f>
        <v>-14392703.576760346</v>
      </c>
      <c r="AJ87" s="286">
        <f>SUM($B$86:AJ86)</f>
        <v>-14393714.021378107</v>
      </c>
      <c r="AK87" s="286">
        <f>SUM($B$86:AK86)</f>
        <v>-14394587.783445915</v>
      </c>
      <c r="AL87" s="286">
        <f>SUM($B$86:AL86)</f>
        <v>-14395343.3519726</v>
      </c>
      <c r="AM87" s="286">
        <f>SUM($B$86:AM86)</f>
        <v>-14395996.71496414</v>
      </c>
      <c r="AN87" s="286">
        <f>SUM($B$86:AN86)</f>
        <v>-14396561.697733589</v>
      </c>
      <c r="AO87" s="286">
        <f>SUM($B$86:AO86)</f>
        <v>-14397050.255447917</v>
      </c>
      <c r="AP87" s="286">
        <f>SUM($B$86:AP86)</f>
        <v>-14397472.726102132</v>
      </c>
    </row>
    <row r="88" spans="1:45" ht="14.25" x14ac:dyDescent="0.2">
      <c r="A88" s="285" t="s">
        <v>302</v>
      </c>
      <c r="B88" s="297">
        <f>IF((ISERR(IRR($B$83:B83))),0,IF(IRR($B$83:B83)&lt;0,0,IRR($B$83:B83)))</f>
        <v>0</v>
      </c>
      <c r="C88" s="297">
        <f>IF((ISERR(IRR($B$83:C83))),0,IF(IRR($B$83:C83)&lt;0,0,IRR($B$83:C83)))</f>
        <v>0</v>
      </c>
      <c r="D88" s="297">
        <f>IF((ISERR(IRR($B$83:D83))),0,IF(IRR($B$83:D83)&lt;0,0,IRR($B$83:D83)))</f>
        <v>0</v>
      </c>
      <c r="E88" s="297">
        <f>IF((ISERR(IRR($B$83:E83))),0,IF(IRR($B$83:E83)&lt;0,0,IRR($B$83:E83)))</f>
        <v>0</v>
      </c>
      <c r="F88" s="297">
        <f>IF((ISERR(IRR($B$83:F83))),0,IF(IRR($B$83:F83)&lt;0,0,IRR($B$83:F83)))</f>
        <v>0</v>
      </c>
      <c r="G88" s="297">
        <f>IF((ISERR(IRR($B$83:G83))),0,IF(IRR($B$83:G83)&lt;0,0,IRR($B$83:G83)))</f>
        <v>0</v>
      </c>
      <c r="H88" s="297">
        <f>IF((ISERR(IRR($B$83:H83))),0,IF(IRR($B$83:H83)&lt;0,0,IRR($B$83:H83)))</f>
        <v>0</v>
      </c>
      <c r="I88" s="297">
        <f>IF((ISERR(IRR($B$83:I83))),0,IF(IRR($B$83:I83)&lt;0,0,IRR($B$83:I83)))</f>
        <v>0</v>
      </c>
      <c r="J88" s="297">
        <f>IF((ISERR(IRR($B$83:J83))),0,IF(IRR($B$83:J83)&lt;0,0,IRR($B$83:J83)))</f>
        <v>0</v>
      </c>
      <c r="K88" s="297">
        <f>IF((ISERR(IRR($B$83:K83))),0,IF(IRR($B$83:K83)&lt;0,0,IRR($B$83:K83)))</f>
        <v>0</v>
      </c>
      <c r="L88" s="297">
        <f>IF((ISERR(IRR($B$83:L83))),0,IF(IRR($B$83:L83)&lt;0,0,IRR($B$83:L83)))</f>
        <v>0</v>
      </c>
      <c r="M88" s="297">
        <f>IF((ISERR(IRR($B$83:M83))),0,IF(IRR($B$83:M83)&lt;0,0,IRR($B$83:M83)))</f>
        <v>0</v>
      </c>
      <c r="N88" s="297">
        <f>IF((ISERR(IRR($B$83:N83))),0,IF(IRR($B$83:N83)&lt;0,0,IRR($B$83:N83)))</f>
        <v>0</v>
      </c>
      <c r="O88" s="297">
        <f>IF((ISERR(IRR($B$83:O83))),0,IF(IRR($B$83:O83)&lt;0,0,IRR($B$83:O83)))</f>
        <v>0</v>
      </c>
      <c r="P88" s="297">
        <f>IF((ISERR(IRR($B$83:P83))),0,IF(IRR($B$83:P83)&lt;0,0,IRR($B$83:P83)))</f>
        <v>0</v>
      </c>
      <c r="Q88" s="297">
        <f>IF((ISERR(IRR($B$83:Q83))),0,IF(IRR($B$83:Q83)&lt;0,0,IRR($B$83:Q83)))</f>
        <v>0</v>
      </c>
      <c r="R88" s="297">
        <f>IF((ISERR(IRR($B$83:R83))),0,IF(IRR($B$83:R83)&lt;0,0,IRR($B$83:R83)))</f>
        <v>0</v>
      </c>
      <c r="S88" s="297">
        <f>IF((ISERR(IRR($B$83:S83))),0,IF(IRR($B$83:S83)&lt;0,0,IRR($B$83:S83)))</f>
        <v>0</v>
      </c>
      <c r="T88" s="297">
        <f>IF((ISERR(IRR($B$83:T83))),0,IF(IRR($B$83:T83)&lt;0,0,IRR($B$83:T83)))</f>
        <v>0</v>
      </c>
      <c r="U88" s="297">
        <f>IF((ISERR(IRR($B$83:U83))),0,IF(IRR($B$83:U83)&lt;0,0,IRR($B$83:U83)))</f>
        <v>0</v>
      </c>
      <c r="V88" s="297">
        <f>IF((ISERR(IRR($B$83:V83))),0,IF(IRR($B$83:V83)&lt;0,0,IRR($B$83:V83)))</f>
        <v>0</v>
      </c>
      <c r="W88" s="297">
        <f>IF((ISERR(IRR($B$83:W83))),0,IF(IRR($B$83:W83)&lt;0,0,IRR($B$83:W83)))</f>
        <v>0</v>
      </c>
      <c r="X88" s="297">
        <f>IF((ISERR(IRR($B$83:X83))),0,IF(IRR($B$83:X83)&lt;0,0,IRR($B$83:X83)))</f>
        <v>0</v>
      </c>
      <c r="Y88" s="297">
        <f>IF((ISERR(IRR($B$83:Y83))),0,IF(IRR($B$83:Y83)&lt;0,0,IRR($B$83:Y83)))</f>
        <v>0</v>
      </c>
      <c r="Z88" s="297">
        <f>IF((ISERR(IRR($B$83:Z83))),0,IF(IRR($B$83:Z83)&lt;0,0,IRR($B$83:Z83)))</f>
        <v>0</v>
      </c>
      <c r="AA88" s="297">
        <f>IF((ISERR(IRR($B$83:AA83))),0,IF(IRR($B$83:AA83)&lt;0,0,IRR($B$83:AA83)))</f>
        <v>0</v>
      </c>
      <c r="AB88" s="297">
        <f>IF((ISERR(IRR($B$83:AB83))),0,IF(IRR($B$83:AB83)&lt;0,0,IRR($B$83:AB83)))</f>
        <v>0</v>
      </c>
      <c r="AC88" s="297">
        <f>IF((ISERR(IRR($B$83:AC83))),0,IF(IRR($B$83:AC83)&lt;0,0,IRR($B$83:AC83)))</f>
        <v>0</v>
      </c>
      <c r="AD88" s="297">
        <f>IF((ISERR(IRR($B$83:AD83))),0,IF(IRR($B$83:AD83)&lt;0,0,IRR($B$83:AD83)))</f>
        <v>0</v>
      </c>
      <c r="AE88" s="297">
        <f>IF((ISERR(IRR($B$83:AE83))),0,IF(IRR($B$83:AE83)&lt;0,0,IRR($B$83:AE83)))</f>
        <v>0</v>
      </c>
      <c r="AF88" s="297">
        <f>IF((ISERR(IRR($B$83:AF83))),0,IF(IRR($B$83:AF83)&lt;0,0,IRR($B$83:AF83)))</f>
        <v>0</v>
      </c>
      <c r="AG88" s="297">
        <f>IF((ISERR(IRR($B$83:AG83))),0,IF(IRR($B$83:AG83)&lt;0,0,IRR($B$83:AG83)))</f>
        <v>0</v>
      </c>
      <c r="AH88" s="297">
        <f>IF((ISERR(IRR($B$83:AH83))),0,IF(IRR($B$83:AH83)&lt;0,0,IRR($B$83:AH83)))</f>
        <v>0</v>
      </c>
      <c r="AI88" s="297">
        <f>IF((ISERR(IRR($B$83:AI83))),0,IF(IRR($B$83:AI83)&lt;0,0,IRR($B$83:AI83)))</f>
        <v>0</v>
      </c>
      <c r="AJ88" s="297">
        <f>IF((ISERR(IRR($B$83:AJ83))),0,IF(IRR($B$83:AJ83)&lt;0,0,IRR($B$83:AJ83)))</f>
        <v>0</v>
      </c>
      <c r="AK88" s="297">
        <f>IF((ISERR(IRR($B$83:AK83))),0,IF(IRR($B$83:AK83)&lt;0,0,IRR($B$83:AK83)))</f>
        <v>0</v>
      </c>
      <c r="AL88" s="297">
        <f>IF((ISERR(IRR($B$83:AL83))),0,IF(IRR($B$83:AL83)&lt;0,0,IRR($B$83:AL83)))</f>
        <v>0</v>
      </c>
      <c r="AM88" s="297">
        <f>IF((ISERR(IRR($B$83:AM83))),0,IF(IRR($B$83:AM83)&lt;0,0,IRR($B$83:AM83)))</f>
        <v>0</v>
      </c>
      <c r="AN88" s="297">
        <f>IF((ISERR(IRR($B$83:AN83))),0,IF(IRR($B$83:AN83)&lt;0,0,IRR($B$83:AN83)))</f>
        <v>0</v>
      </c>
      <c r="AO88" s="297">
        <f>IF((ISERR(IRR($B$83:AO83))),0,IF(IRR($B$83:AO83)&lt;0,0,IRR($B$83:AO83)))</f>
        <v>0</v>
      </c>
      <c r="AP88" s="297">
        <f>IF((ISERR(IRR($B$83:AP83))),0,IF(IRR($B$83:AP83)&lt;0,0,IRR($B$83:AP83)))</f>
        <v>0</v>
      </c>
    </row>
    <row r="89" spans="1:45" ht="14.25" x14ac:dyDescent="0.2">
      <c r="A89" s="285" t="s">
        <v>301</v>
      </c>
      <c r="B89" s="298">
        <f>IF(AND(B84&gt;0,A84&lt;0),(B74-(B84/(B84-A84))),0)</f>
        <v>0</v>
      </c>
      <c r="C89" s="298">
        <f t="shared" ref="C89:AP89" si="31">IF(AND(C84&gt;0,B84&lt;0),(C74-(C84/(C84-B84))),0)</f>
        <v>0</v>
      </c>
      <c r="D89" s="298">
        <f t="shared" si="31"/>
        <v>0</v>
      </c>
      <c r="E89" s="298">
        <f t="shared" si="31"/>
        <v>0</v>
      </c>
      <c r="F89" s="298">
        <f t="shared" si="31"/>
        <v>0</v>
      </c>
      <c r="G89" s="298">
        <f t="shared" si="31"/>
        <v>0</v>
      </c>
      <c r="H89" s="298">
        <f>IF(AND(H84&gt;0,G84&lt;0),(H74-(H84/(H84-G84))),0)</f>
        <v>0</v>
      </c>
      <c r="I89" s="298">
        <f t="shared" si="31"/>
        <v>0</v>
      </c>
      <c r="J89" s="298">
        <f t="shared" si="31"/>
        <v>0</v>
      </c>
      <c r="K89" s="298">
        <f t="shared" si="31"/>
        <v>0</v>
      </c>
      <c r="L89" s="298">
        <f t="shared" si="31"/>
        <v>0</v>
      </c>
      <c r="M89" s="298">
        <f t="shared" si="31"/>
        <v>0</v>
      </c>
      <c r="N89" s="298">
        <f t="shared" si="31"/>
        <v>0</v>
      </c>
      <c r="O89" s="298">
        <f t="shared" si="31"/>
        <v>0</v>
      </c>
      <c r="P89" s="298">
        <f t="shared" si="31"/>
        <v>0</v>
      </c>
      <c r="Q89" s="298">
        <f t="shared" si="31"/>
        <v>0</v>
      </c>
      <c r="R89" s="298">
        <f t="shared" si="31"/>
        <v>0</v>
      </c>
      <c r="S89" s="298">
        <f t="shared" si="31"/>
        <v>0</v>
      </c>
      <c r="T89" s="298">
        <f t="shared" si="31"/>
        <v>0</v>
      </c>
      <c r="U89" s="298">
        <f t="shared" si="31"/>
        <v>0</v>
      </c>
      <c r="V89" s="298">
        <f t="shared" si="31"/>
        <v>0</v>
      </c>
      <c r="W89" s="298">
        <f t="shared" si="31"/>
        <v>0</v>
      </c>
      <c r="X89" s="298">
        <f t="shared" si="31"/>
        <v>0</v>
      </c>
      <c r="Y89" s="298">
        <f t="shared" si="31"/>
        <v>0</v>
      </c>
      <c r="Z89" s="298">
        <f t="shared" si="31"/>
        <v>0</v>
      </c>
      <c r="AA89" s="298">
        <f t="shared" si="31"/>
        <v>0</v>
      </c>
      <c r="AB89" s="298">
        <f t="shared" si="31"/>
        <v>0</v>
      </c>
      <c r="AC89" s="298">
        <f t="shared" si="31"/>
        <v>0</v>
      </c>
      <c r="AD89" s="298">
        <f t="shared" si="31"/>
        <v>0</v>
      </c>
      <c r="AE89" s="298">
        <f t="shared" si="31"/>
        <v>0</v>
      </c>
      <c r="AF89" s="298">
        <f t="shared" si="31"/>
        <v>0</v>
      </c>
      <c r="AG89" s="298">
        <f t="shared" si="31"/>
        <v>0</v>
      </c>
      <c r="AH89" s="298">
        <f t="shared" si="31"/>
        <v>0</v>
      </c>
      <c r="AI89" s="298">
        <f t="shared" si="31"/>
        <v>0</v>
      </c>
      <c r="AJ89" s="298">
        <f t="shared" si="31"/>
        <v>0</v>
      </c>
      <c r="AK89" s="298">
        <f t="shared" si="31"/>
        <v>0</v>
      </c>
      <c r="AL89" s="298">
        <f t="shared" si="31"/>
        <v>0</v>
      </c>
      <c r="AM89" s="298">
        <f t="shared" si="31"/>
        <v>0</v>
      </c>
      <c r="AN89" s="298">
        <f t="shared" si="31"/>
        <v>0</v>
      </c>
      <c r="AO89" s="298">
        <f t="shared" si="31"/>
        <v>0</v>
      </c>
      <c r="AP89" s="298">
        <f t="shared" si="31"/>
        <v>0</v>
      </c>
    </row>
    <row r="90" spans="1:45" ht="15" thickBot="1" x14ac:dyDescent="0.25">
      <c r="A90" s="299" t="s">
        <v>300</v>
      </c>
      <c r="B90" s="300">
        <f t="shared" ref="B90:AP90" si="32">IF(AND(B87&gt;0,A87&lt;0),(B74-(B87/(B87-A87))),0)</f>
        <v>0</v>
      </c>
      <c r="C90" s="300">
        <f t="shared" si="32"/>
        <v>0</v>
      </c>
      <c r="D90" s="300">
        <f t="shared" si="32"/>
        <v>0</v>
      </c>
      <c r="E90" s="300">
        <f t="shared" si="32"/>
        <v>0</v>
      </c>
      <c r="F90" s="300">
        <f t="shared" si="32"/>
        <v>0</v>
      </c>
      <c r="G90" s="300">
        <f t="shared" si="32"/>
        <v>0</v>
      </c>
      <c r="H90" s="300">
        <f t="shared" si="32"/>
        <v>0</v>
      </c>
      <c r="I90" s="300">
        <f t="shared" si="32"/>
        <v>0</v>
      </c>
      <c r="J90" s="300">
        <f t="shared" si="32"/>
        <v>0</v>
      </c>
      <c r="K90" s="300">
        <f t="shared" si="32"/>
        <v>0</v>
      </c>
      <c r="L90" s="300">
        <f t="shared" si="32"/>
        <v>0</v>
      </c>
      <c r="M90" s="300">
        <f t="shared" si="32"/>
        <v>0</v>
      </c>
      <c r="N90" s="300">
        <f t="shared" si="32"/>
        <v>0</v>
      </c>
      <c r="O90" s="300">
        <f t="shared" si="32"/>
        <v>0</v>
      </c>
      <c r="P90" s="300">
        <f t="shared" si="32"/>
        <v>0</v>
      </c>
      <c r="Q90" s="300">
        <f t="shared" si="32"/>
        <v>0</v>
      </c>
      <c r="R90" s="300">
        <f t="shared" si="32"/>
        <v>0</v>
      </c>
      <c r="S90" s="300">
        <f t="shared" si="32"/>
        <v>0</v>
      </c>
      <c r="T90" s="300">
        <f t="shared" si="32"/>
        <v>0</v>
      </c>
      <c r="U90" s="300">
        <f t="shared" si="32"/>
        <v>0</v>
      </c>
      <c r="V90" s="300">
        <f t="shared" si="32"/>
        <v>0</v>
      </c>
      <c r="W90" s="300">
        <f t="shared" si="32"/>
        <v>0</v>
      </c>
      <c r="X90" s="300">
        <f t="shared" si="32"/>
        <v>0</v>
      </c>
      <c r="Y90" s="300">
        <f t="shared" si="32"/>
        <v>0</v>
      </c>
      <c r="Z90" s="300">
        <f t="shared" si="32"/>
        <v>0</v>
      </c>
      <c r="AA90" s="300">
        <f t="shared" si="32"/>
        <v>0</v>
      </c>
      <c r="AB90" s="300">
        <f t="shared" si="32"/>
        <v>0</v>
      </c>
      <c r="AC90" s="300">
        <f t="shared" si="32"/>
        <v>0</v>
      </c>
      <c r="AD90" s="300">
        <f t="shared" si="32"/>
        <v>0</v>
      </c>
      <c r="AE90" s="300">
        <f t="shared" si="32"/>
        <v>0</v>
      </c>
      <c r="AF90" s="300">
        <f t="shared" si="32"/>
        <v>0</v>
      </c>
      <c r="AG90" s="300">
        <f t="shared" si="32"/>
        <v>0</v>
      </c>
      <c r="AH90" s="300">
        <f t="shared" si="32"/>
        <v>0</v>
      </c>
      <c r="AI90" s="300">
        <f t="shared" si="32"/>
        <v>0</v>
      </c>
      <c r="AJ90" s="300">
        <f t="shared" si="32"/>
        <v>0</v>
      </c>
      <c r="AK90" s="300">
        <f t="shared" si="32"/>
        <v>0</v>
      </c>
      <c r="AL90" s="300">
        <f t="shared" si="32"/>
        <v>0</v>
      </c>
      <c r="AM90" s="300">
        <f t="shared" si="32"/>
        <v>0</v>
      </c>
      <c r="AN90" s="300">
        <f t="shared" si="32"/>
        <v>0</v>
      </c>
      <c r="AO90" s="300">
        <f t="shared" si="32"/>
        <v>0</v>
      </c>
      <c r="AP90" s="300">
        <f t="shared" si="32"/>
        <v>0</v>
      </c>
    </row>
    <row r="91" spans="1:45" s="271" customFormat="1" x14ac:dyDescent="0.2">
      <c r="A91" s="245"/>
      <c r="B91" s="301">
        <v>2018</v>
      </c>
      <c r="C91" s="301">
        <f>B91+1</f>
        <v>2019</v>
      </c>
      <c r="D91" s="230">
        <f t="shared" ref="D91:AP91" si="33">C91+1</f>
        <v>2020</v>
      </c>
      <c r="E91" s="230">
        <f t="shared" si="33"/>
        <v>2021</v>
      </c>
      <c r="F91" s="230">
        <f t="shared" si="33"/>
        <v>2022</v>
      </c>
      <c r="G91" s="230">
        <f t="shared" si="33"/>
        <v>2023</v>
      </c>
      <c r="H91" s="230">
        <f t="shared" si="33"/>
        <v>2024</v>
      </c>
      <c r="I91" s="230">
        <f t="shared" si="33"/>
        <v>2025</v>
      </c>
      <c r="J91" s="230">
        <f t="shared" si="33"/>
        <v>2026</v>
      </c>
      <c r="K91" s="230">
        <f t="shared" si="33"/>
        <v>2027</v>
      </c>
      <c r="L91" s="230">
        <f t="shared" si="33"/>
        <v>2028</v>
      </c>
      <c r="M91" s="230">
        <f t="shared" si="33"/>
        <v>2029</v>
      </c>
      <c r="N91" s="230">
        <f t="shared" si="33"/>
        <v>2030</v>
      </c>
      <c r="O91" s="230">
        <f t="shared" si="33"/>
        <v>2031</v>
      </c>
      <c r="P91" s="230">
        <f t="shared" si="33"/>
        <v>2032</v>
      </c>
      <c r="Q91" s="230">
        <f t="shared" si="33"/>
        <v>2033</v>
      </c>
      <c r="R91" s="230">
        <f t="shared" si="33"/>
        <v>2034</v>
      </c>
      <c r="S91" s="230">
        <f t="shared" si="33"/>
        <v>2035</v>
      </c>
      <c r="T91" s="230">
        <f t="shared" si="33"/>
        <v>2036</v>
      </c>
      <c r="U91" s="230">
        <f t="shared" si="33"/>
        <v>2037</v>
      </c>
      <c r="V91" s="230">
        <f t="shared" si="33"/>
        <v>2038</v>
      </c>
      <c r="W91" s="230">
        <f t="shared" si="33"/>
        <v>2039</v>
      </c>
      <c r="X91" s="230">
        <f t="shared" si="33"/>
        <v>2040</v>
      </c>
      <c r="Y91" s="230">
        <f t="shared" si="33"/>
        <v>2041</v>
      </c>
      <c r="Z91" s="230">
        <f t="shared" si="33"/>
        <v>2042</v>
      </c>
      <c r="AA91" s="230">
        <f t="shared" si="33"/>
        <v>2043</v>
      </c>
      <c r="AB91" s="230">
        <f t="shared" si="33"/>
        <v>2044</v>
      </c>
      <c r="AC91" s="230">
        <f t="shared" si="33"/>
        <v>2045</v>
      </c>
      <c r="AD91" s="230">
        <f t="shared" si="33"/>
        <v>2046</v>
      </c>
      <c r="AE91" s="230">
        <f t="shared" si="33"/>
        <v>2047</v>
      </c>
      <c r="AF91" s="230">
        <f t="shared" si="33"/>
        <v>2048</v>
      </c>
      <c r="AG91" s="230">
        <f t="shared" si="33"/>
        <v>2049</v>
      </c>
      <c r="AH91" s="230">
        <f t="shared" si="33"/>
        <v>2050</v>
      </c>
      <c r="AI91" s="230">
        <f t="shared" si="33"/>
        <v>2051</v>
      </c>
      <c r="AJ91" s="230">
        <f t="shared" si="33"/>
        <v>2052</v>
      </c>
      <c r="AK91" s="230">
        <f t="shared" si="33"/>
        <v>2053</v>
      </c>
      <c r="AL91" s="230">
        <f t="shared" si="33"/>
        <v>2054</v>
      </c>
      <c r="AM91" s="230">
        <f t="shared" si="33"/>
        <v>2055</v>
      </c>
      <c r="AN91" s="230">
        <f t="shared" si="33"/>
        <v>2056</v>
      </c>
      <c r="AO91" s="230">
        <f t="shared" si="33"/>
        <v>2057</v>
      </c>
      <c r="AP91" s="230">
        <f t="shared" si="33"/>
        <v>2058</v>
      </c>
      <c r="AQ91" s="231"/>
      <c r="AR91" s="231"/>
      <c r="AS91" s="231"/>
    </row>
    <row r="92" spans="1:45" ht="15.6" customHeight="1" x14ac:dyDescent="0.2">
      <c r="A92" s="302" t="s">
        <v>299</v>
      </c>
      <c r="B92" s="221"/>
      <c r="C92" s="221"/>
      <c r="D92" s="221"/>
      <c r="E92" s="221"/>
      <c r="F92" s="221"/>
      <c r="G92" s="221"/>
      <c r="H92" s="221"/>
      <c r="I92" s="221"/>
      <c r="J92" s="221"/>
      <c r="K92" s="221"/>
      <c r="L92" s="303">
        <v>10</v>
      </c>
      <c r="M92" s="221"/>
      <c r="N92" s="221"/>
      <c r="O92" s="221"/>
      <c r="P92" s="221"/>
      <c r="Q92" s="221"/>
      <c r="R92" s="221"/>
      <c r="S92" s="221"/>
      <c r="T92" s="221"/>
      <c r="U92" s="221"/>
      <c r="V92" s="221"/>
      <c r="W92" s="221"/>
      <c r="X92" s="221"/>
      <c r="Y92" s="221"/>
      <c r="Z92" s="221"/>
      <c r="AA92" s="221">
        <v>25</v>
      </c>
      <c r="AB92" s="221"/>
      <c r="AC92" s="221"/>
      <c r="AD92" s="221"/>
      <c r="AE92" s="221"/>
      <c r="AF92" s="221">
        <v>30</v>
      </c>
      <c r="AG92" s="221"/>
      <c r="AH92" s="221"/>
      <c r="AI92" s="221"/>
      <c r="AJ92" s="221"/>
      <c r="AK92" s="221"/>
      <c r="AL92" s="221"/>
      <c r="AM92" s="221"/>
      <c r="AN92" s="221"/>
      <c r="AO92" s="221"/>
      <c r="AP92" s="221">
        <v>40</v>
      </c>
    </row>
    <row r="93" spans="1:45" ht="12.75" x14ac:dyDescent="0.2">
      <c r="A93" s="222" t="s">
        <v>298</v>
      </c>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2"/>
    </row>
    <row r="94" spans="1:45" ht="12.75" x14ac:dyDescent="0.2">
      <c r="A94" s="222" t="s">
        <v>297</v>
      </c>
      <c r="B94" s="222"/>
      <c r="C94" s="222"/>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2"/>
    </row>
    <row r="95" spans="1:45" ht="12.75" x14ac:dyDescent="0.2">
      <c r="A95" s="222" t="s">
        <v>296</v>
      </c>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row>
    <row r="96" spans="1:45" ht="12.75" x14ac:dyDescent="0.2">
      <c r="A96" s="223" t="s">
        <v>295</v>
      </c>
      <c r="B96" s="221"/>
      <c r="C96" s="221"/>
      <c r="D96" s="221"/>
      <c r="E96" s="221"/>
      <c r="F96" s="221"/>
      <c r="G96" s="221"/>
      <c r="H96" s="221"/>
      <c r="I96" s="221"/>
      <c r="J96" s="221"/>
      <c r="K96" s="221"/>
      <c r="L96" s="221"/>
      <c r="M96" s="221"/>
      <c r="N96" s="221"/>
      <c r="O96" s="221"/>
      <c r="P96" s="221"/>
      <c r="Q96" s="221"/>
      <c r="R96" s="221"/>
      <c r="S96" s="221"/>
      <c r="T96" s="221"/>
      <c r="U96" s="221"/>
      <c r="V96" s="221"/>
      <c r="W96" s="221"/>
      <c r="X96" s="221"/>
      <c r="Y96" s="221"/>
      <c r="Z96" s="221"/>
      <c r="AA96" s="221"/>
      <c r="AB96" s="221"/>
      <c r="AC96" s="221"/>
      <c r="AD96" s="221"/>
      <c r="AE96" s="221"/>
      <c r="AF96" s="221"/>
      <c r="AG96" s="221"/>
      <c r="AH96" s="221"/>
      <c r="AI96" s="221"/>
      <c r="AJ96" s="221"/>
      <c r="AK96" s="221"/>
      <c r="AL96" s="221"/>
      <c r="AM96" s="221"/>
      <c r="AN96" s="221"/>
      <c r="AO96" s="221"/>
      <c r="AP96" s="221"/>
    </row>
    <row r="97" spans="1:71" ht="33" customHeight="1" x14ac:dyDescent="0.2">
      <c r="A97" s="469" t="s">
        <v>553</v>
      </c>
      <c r="B97" s="469"/>
      <c r="C97" s="469"/>
      <c r="D97" s="469"/>
      <c r="E97" s="469"/>
      <c r="F97" s="469"/>
      <c r="G97" s="469"/>
      <c r="H97" s="469"/>
      <c r="I97" s="469"/>
      <c r="J97" s="469"/>
      <c r="K97" s="469"/>
      <c r="L97" s="469"/>
      <c r="M97" s="289"/>
      <c r="N97" s="289"/>
      <c r="O97" s="289"/>
      <c r="P97" s="289"/>
      <c r="Q97" s="289"/>
      <c r="R97" s="289"/>
      <c r="S97" s="289"/>
      <c r="T97" s="289"/>
      <c r="U97" s="289"/>
      <c r="V97" s="289"/>
      <c r="W97" s="289"/>
      <c r="X97" s="289"/>
      <c r="Y97" s="289"/>
      <c r="Z97" s="289"/>
      <c r="AA97" s="289"/>
      <c r="AB97" s="289"/>
      <c r="AC97" s="289"/>
      <c r="AD97" s="289"/>
      <c r="AE97" s="289"/>
      <c r="AF97" s="289"/>
      <c r="AG97" s="289"/>
      <c r="AH97" s="289"/>
      <c r="AI97" s="289"/>
      <c r="AJ97" s="289"/>
      <c r="AK97" s="289"/>
      <c r="AL97" s="289"/>
      <c r="AM97" s="289"/>
      <c r="AN97" s="289"/>
      <c r="AO97" s="289"/>
      <c r="AP97" s="289"/>
    </row>
    <row r="98" spans="1:71" ht="16.5" thickBot="1" x14ac:dyDescent="0.25">
      <c r="C98" s="166"/>
    </row>
    <row r="99" spans="1:71" s="309" customFormat="1" ht="16.5" thickTop="1" x14ac:dyDescent="0.2">
      <c r="A99" s="304" t="s">
        <v>554</v>
      </c>
      <c r="B99" s="305">
        <f>B81*B85</f>
        <v>-11437291.593911095</v>
      </c>
      <c r="C99" s="306">
        <f>C81*C85</f>
        <v>0</v>
      </c>
      <c r="D99" s="306">
        <f t="shared" ref="D99:AP99" si="34">D81*D85</f>
        <v>0</v>
      </c>
      <c r="E99" s="306">
        <f t="shared" si="34"/>
        <v>0</v>
      </c>
      <c r="F99" s="306">
        <f t="shared" si="34"/>
        <v>0</v>
      </c>
      <c r="G99" s="306">
        <f t="shared" si="34"/>
        <v>0</v>
      </c>
      <c r="H99" s="306">
        <f t="shared" si="34"/>
        <v>0</v>
      </c>
      <c r="I99" s="306">
        <f t="shared" si="34"/>
        <v>0</v>
      </c>
      <c r="J99" s="306">
        <f>J81*J85</f>
        <v>0</v>
      </c>
      <c r="K99" s="306">
        <f t="shared" si="34"/>
        <v>0</v>
      </c>
      <c r="L99" s="306">
        <f>L81*L85</f>
        <v>0</v>
      </c>
      <c r="M99" s="306">
        <f t="shared" si="34"/>
        <v>0</v>
      </c>
      <c r="N99" s="306">
        <f t="shared" si="34"/>
        <v>0</v>
      </c>
      <c r="O99" s="306">
        <f t="shared" si="34"/>
        <v>0</v>
      </c>
      <c r="P99" s="306">
        <f t="shared" si="34"/>
        <v>0</v>
      </c>
      <c r="Q99" s="306">
        <f t="shared" si="34"/>
        <v>0</v>
      </c>
      <c r="R99" s="306">
        <f t="shared" si="34"/>
        <v>0</v>
      </c>
      <c r="S99" s="306">
        <f t="shared" si="34"/>
        <v>0</v>
      </c>
      <c r="T99" s="306">
        <f t="shared" si="34"/>
        <v>0</v>
      </c>
      <c r="U99" s="306">
        <f t="shared" si="34"/>
        <v>0</v>
      </c>
      <c r="V99" s="306">
        <f t="shared" si="34"/>
        <v>0</v>
      </c>
      <c r="W99" s="306">
        <f t="shared" si="34"/>
        <v>0</v>
      </c>
      <c r="X99" s="306">
        <f t="shared" si="34"/>
        <v>0</v>
      </c>
      <c r="Y99" s="306">
        <f t="shared" si="34"/>
        <v>0</v>
      </c>
      <c r="Z99" s="306">
        <f t="shared" si="34"/>
        <v>0</v>
      </c>
      <c r="AA99" s="306">
        <f t="shared" si="34"/>
        <v>0</v>
      </c>
      <c r="AB99" s="306">
        <f t="shared" si="34"/>
        <v>0</v>
      </c>
      <c r="AC99" s="306">
        <f t="shared" si="34"/>
        <v>0</v>
      </c>
      <c r="AD99" s="306">
        <f t="shared" si="34"/>
        <v>0</v>
      </c>
      <c r="AE99" s="306">
        <f t="shared" si="34"/>
        <v>0</v>
      </c>
      <c r="AF99" s="306">
        <f t="shared" si="34"/>
        <v>0</v>
      </c>
      <c r="AG99" s="306">
        <f t="shared" si="34"/>
        <v>0</v>
      </c>
      <c r="AH99" s="306">
        <f t="shared" si="34"/>
        <v>0</v>
      </c>
      <c r="AI99" s="306">
        <f t="shared" si="34"/>
        <v>0</v>
      </c>
      <c r="AJ99" s="306">
        <f t="shared" si="34"/>
        <v>0</v>
      </c>
      <c r="AK99" s="306">
        <f t="shared" si="34"/>
        <v>0</v>
      </c>
      <c r="AL99" s="306">
        <f t="shared" si="34"/>
        <v>0</v>
      </c>
      <c r="AM99" s="306">
        <f t="shared" si="34"/>
        <v>0</v>
      </c>
      <c r="AN99" s="306">
        <f t="shared" si="34"/>
        <v>0</v>
      </c>
      <c r="AO99" s="306">
        <f t="shared" si="34"/>
        <v>0</v>
      </c>
      <c r="AP99" s="306">
        <f t="shared" si="34"/>
        <v>0</v>
      </c>
      <c r="AQ99" s="307">
        <f>SUM(B99:AP99)</f>
        <v>-11437291.593911095</v>
      </c>
      <c r="AR99" s="308"/>
      <c r="AS99" s="308"/>
    </row>
    <row r="100" spans="1:71" s="312" customFormat="1" x14ac:dyDescent="0.2">
      <c r="A100" s="310">
        <f>AQ99</f>
        <v>-11437291.593911095</v>
      </c>
      <c r="B100" s="311"/>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31"/>
      <c r="AR100" s="231"/>
      <c r="AS100" s="231"/>
    </row>
    <row r="101" spans="1:71" s="312" customFormat="1" x14ac:dyDescent="0.2">
      <c r="A101" s="310">
        <f>AP87</f>
        <v>-14397472.726102132</v>
      </c>
      <c r="B101" s="311"/>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31"/>
      <c r="AR101" s="231"/>
      <c r="AS101" s="231"/>
    </row>
    <row r="102" spans="1:71" s="312" customFormat="1" x14ac:dyDescent="0.2">
      <c r="A102" s="313" t="s">
        <v>555</v>
      </c>
      <c r="B102" s="314">
        <f>(A101+-A100)/-A100</f>
        <v>-0.25881836690838228</v>
      </c>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31"/>
      <c r="AR102" s="231"/>
      <c r="AS102" s="231"/>
    </row>
    <row r="103" spans="1:71" s="312" customFormat="1" x14ac:dyDescent="0.2">
      <c r="A103" s="315"/>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31"/>
      <c r="AR103" s="231"/>
      <c r="AS103" s="231"/>
    </row>
    <row r="104" spans="1:71" ht="12.75" x14ac:dyDescent="0.2">
      <c r="A104" s="316" t="s">
        <v>556</v>
      </c>
      <c r="B104" s="316" t="s">
        <v>557</v>
      </c>
      <c r="C104" s="316" t="s">
        <v>558</v>
      </c>
      <c r="D104" s="316" t="s">
        <v>559</v>
      </c>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8"/>
      <c r="AR104" s="318"/>
      <c r="AS104" s="318"/>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row>
    <row r="105" spans="1:71" ht="12.75" x14ac:dyDescent="0.2">
      <c r="A105" s="319">
        <f>G30/1000/1000</f>
        <v>-14.188797026537445</v>
      </c>
      <c r="B105" s="320">
        <f>L88</f>
        <v>0</v>
      </c>
      <c r="C105" s="321" t="str">
        <f>G28</f>
        <v>не окупается</v>
      </c>
      <c r="D105" s="321" t="str">
        <f>G29</f>
        <v>не окупается</v>
      </c>
      <c r="E105" s="322" t="s">
        <v>560</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17"/>
      <c r="AK106" s="317"/>
      <c r="AL106" s="317"/>
      <c r="AM106" s="317"/>
      <c r="AN106" s="317"/>
      <c r="AO106" s="317"/>
      <c r="AP106" s="317"/>
      <c r="AQ106" s="318"/>
      <c r="AR106" s="318"/>
      <c r="AS106" s="318"/>
      <c r="AT106" s="317"/>
      <c r="AU106" s="317"/>
      <c r="AV106" s="317"/>
      <c r="AW106" s="317"/>
      <c r="AX106" s="317"/>
      <c r="AY106" s="317"/>
      <c r="AZ106" s="317"/>
      <c r="BA106" s="317"/>
      <c r="BB106" s="317"/>
      <c r="BC106" s="317"/>
      <c r="BD106" s="317"/>
      <c r="BE106" s="317"/>
      <c r="BF106" s="317"/>
      <c r="BG106" s="317"/>
      <c r="BH106" s="317"/>
      <c r="BI106" s="317"/>
      <c r="BJ106" s="317"/>
      <c r="BK106" s="317"/>
      <c r="BL106" s="317"/>
      <c r="BM106" s="317"/>
      <c r="BN106" s="317"/>
      <c r="BO106" s="317"/>
      <c r="BP106" s="317"/>
      <c r="BQ106" s="317"/>
      <c r="BR106" s="317"/>
      <c r="BS106" s="317"/>
    </row>
    <row r="107" spans="1:71" ht="12.75" x14ac:dyDescent="0.2">
      <c r="A107" s="324"/>
      <c r="B107" s="325">
        <v>2016</v>
      </c>
      <c r="C107" s="325">
        <v>2017</v>
      </c>
      <c r="D107" s="326">
        <f t="shared" ref="D107:AP107" si="35">C107+1</f>
        <v>2018</v>
      </c>
      <c r="E107" s="326">
        <f t="shared" si="35"/>
        <v>2019</v>
      </c>
      <c r="F107" s="326">
        <f t="shared" si="35"/>
        <v>2020</v>
      </c>
      <c r="G107" s="326">
        <f t="shared" si="35"/>
        <v>2021</v>
      </c>
      <c r="H107" s="326">
        <f t="shared" si="35"/>
        <v>2022</v>
      </c>
      <c r="I107" s="326">
        <f t="shared" si="35"/>
        <v>2023</v>
      </c>
      <c r="J107" s="326">
        <f t="shared" si="35"/>
        <v>2024</v>
      </c>
      <c r="K107" s="326">
        <f t="shared" si="35"/>
        <v>2025</v>
      </c>
      <c r="L107" s="326">
        <f t="shared" si="35"/>
        <v>2026</v>
      </c>
      <c r="M107" s="326">
        <f t="shared" si="35"/>
        <v>2027</v>
      </c>
      <c r="N107" s="326">
        <f t="shared" si="35"/>
        <v>2028</v>
      </c>
      <c r="O107" s="326">
        <f t="shared" si="35"/>
        <v>2029</v>
      </c>
      <c r="P107" s="326">
        <f t="shared" si="35"/>
        <v>2030</v>
      </c>
      <c r="Q107" s="326">
        <f t="shared" si="35"/>
        <v>2031</v>
      </c>
      <c r="R107" s="326">
        <f t="shared" si="35"/>
        <v>2032</v>
      </c>
      <c r="S107" s="326">
        <f t="shared" si="35"/>
        <v>2033</v>
      </c>
      <c r="T107" s="326">
        <f t="shared" si="35"/>
        <v>2034</v>
      </c>
      <c r="U107" s="326">
        <f t="shared" si="35"/>
        <v>2035</v>
      </c>
      <c r="V107" s="326">
        <f t="shared" si="35"/>
        <v>2036</v>
      </c>
      <c r="W107" s="326">
        <f t="shared" si="35"/>
        <v>2037</v>
      </c>
      <c r="X107" s="326">
        <f t="shared" si="35"/>
        <v>2038</v>
      </c>
      <c r="Y107" s="326">
        <f t="shared" si="35"/>
        <v>2039</v>
      </c>
      <c r="Z107" s="326">
        <f t="shared" si="35"/>
        <v>2040</v>
      </c>
      <c r="AA107" s="326">
        <f t="shared" si="35"/>
        <v>2041</v>
      </c>
      <c r="AB107" s="326">
        <f t="shared" si="35"/>
        <v>2042</v>
      </c>
      <c r="AC107" s="326">
        <f t="shared" si="35"/>
        <v>2043</v>
      </c>
      <c r="AD107" s="326">
        <f t="shared" si="35"/>
        <v>2044</v>
      </c>
      <c r="AE107" s="326">
        <f t="shared" si="35"/>
        <v>2045</v>
      </c>
      <c r="AF107" s="326">
        <f t="shared" si="35"/>
        <v>2046</v>
      </c>
      <c r="AG107" s="326">
        <f t="shared" si="35"/>
        <v>2047</v>
      </c>
      <c r="AH107" s="326">
        <f t="shared" si="35"/>
        <v>2048</v>
      </c>
      <c r="AI107" s="326">
        <f t="shared" si="35"/>
        <v>2049</v>
      </c>
      <c r="AJ107" s="326">
        <f t="shared" si="35"/>
        <v>2050</v>
      </c>
      <c r="AK107" s="326">
        <f t="shared" si="35"/>
        <v>2051</v>
      </c>
      <c r="AL107" s="326">
        <f t="shared" si="35"/>
        <v>2052</v>
      </c>
      <c r="AM107" s="326">
        <f t="shared" si="35"/>
        <v>2053</v>
      </c>
      <c r="AN107" s="326">
        <f t="shared" si="35"/>
        <v>2054</v>
      </c>
      <c r="AO107" s="326">
        <f t="shared" si="35"/>
        <v>2055</v>
      </c>
      <c r="AP107" s="326">
        <f t="shared" si="35"/>
        <v>2056</v>
      </c>
      <c r="AT107" s="312"/>
      <c r="AU107" s="312"/>
      <c r="AV107" s="312"/>
      <c r="AW107" s="312"/>
      <c r="AX107" s="312"/>
      <c r="AY107" s="312"/>
      <c r="AZ107" s="312"/>
      <c r="BA107" s="312"/>
      <c r="BB107" s="312"/>
      <c r="BC107" s="312"/>
      <c r="BD107" s="312"/>
      <c r="BE107" s="312"/>
      <c r="BF107" s="312"/>
      <c r="BG107" s="312"/>
    </row>
    <row r="108" spans="1:71" ht="12.75" x14ac:dyDescent="0.2">
      <c r="A108" s="327" t="s">
        <v>561</v>
      </c>
      <c r="B108" s="328"/>
      <c r="C108" s="328">
        <f>C109*$B$111*$B$112*1000</f>
        <v>0</v>
      </c>
      <c r="D108" s="328">
        <f t="shared" ref="D108:AP108" si="36">D109*$B$111*$B$112*1000</f>
        <v>0</v>
      </c>
      <c r="E108" s="328">
        <f>E109*$B$111*$B$112*1000</f>
        <v>0</v>
      </c>
      <c r="F108" s="328">
        <f t="shared" si="36"/>
        <v>0</v>
      </c>
      <c r="G108" s="328">
        <f t="shared" si="36"/>
        <v>0</v>
      </c>
      <c r="H108" s="328">
        <f t="shared" si="36"/>
        <v>0</v>
      </c>
      <c r="I108" s="328">
        <f t="shared" si="36"/>
        <v>0</v>
      </c>
      <c r="J108" s="328">
        <f t="shared" si="36"/>
        <v>0</v>
      </c>
      <c r="K108" s="328">
        <f t="shared" si="36"/>
        <v>0</v>
      </c>
      <c r="L108" s="328">
        <f t="shared" si="36"/>
        <v>0</v>
      </c>
      <c r="M108" s="328">
        <f t="shared" si="36"/>
        <v>0</v>
      </c>
      <c r="N108" s="328">
        <f t="shared" si="36"/>
        <v>0</v>
      </c>
      <c r="O108" s="328">
        <f t="shared" si="36"/>
        <v>0</v>
      </c>
      <c r="P108" s="328">
        <f t="shared" si="36"/>
        <v>0</v>
      </c>
      <c r="Q108" s="328">
        <f t="shared" si="36"/>
        <v>0</v>
      </c>
      <c r="R108" s="328">
        <f t="shared" si="36"/>
        <v>0</v>
      </c>
      <c r="S108" s="328">
        <f t="shared" si="36"/>
        <v>0</v>
      </c>
      <c r="T108" s="328">
        <f t="shared" si="36"/>
        <v>0</v>
      </c>
      <c r="U108" s="328">
        <f t="shared" si="36"/>
        <v>0</v>
      </c>
      <c r="V108" s="328">
        <f t="shared" si="36"/>
        <v>0</v>
      </c>
      <c r="W108" s="328">
        <f t="shared" si="36"/>
        <v>0</v>
      </c>
      <c r="X108" s="328">
        <f t="shared" si="36"/>
        <v>0</v>
      </c>
      <c r="Y108" s="328">
        <f t="shared" si="36"/>
        <v>0</v>
      </c>
      <c r="Z108" s="328">
        <f t="shared" si="36"/>
        <v>0</v>
      </c>
      <c r="AA108" s="328">
        <f t="shared" si="36"/>
        <v>0</v>
      </c>
      <c r="AB108" s="328">
        <f t="shared" si="36"/>
        <v>0</v>
      </c>
      <c r="AC108" s="328">
        <f t="shared" si="36"/>
        <v>0</v>
      </c>
      <c r="AD108" s="328">
        <f t="shared" si="36"/>
        <v>0</v>
      </c>
      <c r="AE108" s="328">
        <f t="shared" si="36"/>
        <v>0</v>
      </c>
      <c r="AF108" s="328">
        <f t="shared" si="36"/>
        <v>0</v>
      </c>
      <c r="AG108" s="328">
        <f t="shared" si="36"/>
        <v>0</v>
      </c>
      <c r="AH108" s="328">
        <f t="shared" si="36"/>
        <v>0</v>
      </c>
      <c r="AI108" s="328">
        <f t="shared" si="36"/>
        <v>0</v>
      </c>
      <c r="AJ108" s="328">
        <f t="shared" si="36"/>
        <v>0</v>
      </c>
      <c r="AK108" s="328">
        <f t="shared" si="36"/>
        <v>0</v>
      </c>
      <c r="AL108" s="328">
        <f t="shared" si="36"/>
        <v>0</v>
      </c>
      <c r="AM108" s="328">
        <f t="shared" si="36"/>
        <v>0</v>
      </c>
      <c r="AN108" s="328">
        <f t="shared" si="36"/>
        <v>0</v>
      </c>
      <c r="AO108" s="328">
        <f t="shared" si="36"/>
        <v>0</v>
      </c>
      <c r="AP108" s="328">
        <f t="shared" si="36"/>
        <v>0</v>
      </c>
      <c r="AT108" s="312"/>
      <c r="AU108" s="312"/>
      <c r="AV108" s="312"/>
      <c r="AW108" s="312"/>
      <c r="AX108" s="312"/>
      <c r="AY108" s="312"/>
      <c r="AZ108" s="312"/>
      <c r="BA108" s="312"/>
      <c r="BB108" s="312"/>
      <c r="BC108" s="312"/>
      <c r="BD108" s="312"/>
      <c r="BE108" s="312"/>
      <c r="BF108" s="312"/>
      <c r="BG108" s="312"/>
    </row>
    <row r="109" spans="1:71" ht="12.75" x14ac:dyDescent="0.2">
      <c r="A109" s="327" t="s">
        <v>562</v>
      </c>
      <c r="B109" s="326"/>
      <c r="C109" s="326">
        <f>B109+$I$120*C113</f>
        <v>0</v>
      </c>
      <c r="D109" s="326">
        <f>C109+$I$120*D113</f>
        <v>0</v>
      </c>
      <c r="E109" s="326">
        <f t="shared" ref="E109:AP109" si="37">D109+$I$120*E113</f>
        <v>0</v>
      </c>
      <c r="F109" s="326">
        <f t="shared" si="37"/>
        <v>0</v>
      </c>
      <c r="G109" s="326">
        <f t="shared" si="37"/>
        <v>0</v>
      </c>
      <c r="H109" s="326">
        <f t="shared" si="37"/>
        <v>0</v>
      </c>
      <c r="I109" s="326">
        <f t="shared" si="37"/>
        <v>0</v>
      </c>
      <c r="J109" s="326">
        <f t="shared" si="37"/>
        <v>0</v>
      </c>
      <c r="K109" s="326">
        <f t="shared" si="37"/>
        <v>0</v>
      </c>
      <c r="L109" s="326">
        <f t="shared" si="37"/>
        <v>0</v>
      </c>
      <c r="M109" s="326">
        <f t="shared" si="37"/>
        <v>0</v>
      </c>
      <c r="N109" s="326">
        <f t="shared" si="37"/>
        <v>0</v>
      </c>
      <c r="O109" s="326">
        <f t="shared" si="37"/>
        <v>0</v>
      </c>
      <c r="P109" s="326">
        <f t="shared" si="37"/>
        <v>0</v>
      </c>
      <c r="Q109" s="326">
        <f t="shared" si="37"/>
        <v>0</v>
      </c>
      <c r="R109" s="326">
        <f t="shared" si="37"/>
        <v>0</v>
      </c>
      <c r="S109" s="326">
        <f t="shared" si="37"/>
        <v>0</v>
      </c>
      <c r="T109" s="326">
        <f t="shared" si="37"/>
        <v>0</v>
      </c>
      <c r="U109" s="326">
        <f t="shared" si="37"/>
        <v>0</v>
      </c>
      <c r="V109" s="326">
        <f t="shared" si="37"/>
        <v>0</v>
      </c>
      <c r="W109" s="326">
        <f t="shared" si="37"/>
        <v>0</v>
      </c>
      <c r="X109" s="326">
        <f t="shared" si="37"/>
        <v>0</v>
      </c>
      <c r="Y109" s="326">
        <f t="shared" si="37"/>
        <v>0</v>
      </c>
      <c r="Z109" s="326">
        <f t="shared" si="37"/>
        <v>0</v>
      </c>
      <c r="AA109" s="326">
        <f t="shared" si="37"/>
        <v>0</v>
      </c>
      <c r="AB109" s="326">
        <f t="shared" si="37"/>
        <v>0</v>
      </c>
      <c r="AC109" s="326">
        <f t="shared" si="37"/>
        <v>0</v>
      </c>
      <c r="AD109" s="326">
        <f t="shared" si="37"/>
        <v>0</v>
      </c>
      <c r="AE109" s="326">
        <f t="shared" si="37"/>
        <v>0</v>
      </c>
      <c r="AF109" s="326">
        <f t="shared" si="37"/>
        <v>0</v>
      </c>
      <c r="AG109" s="326">
        <f t="shared" si="37"/>
        <v>0</v>
      </c>
      <c r="AH109" s="326">
        <f t="shared" si="37"/>
        <v>0</v>
      </c>
      <c r="AI109" s="326">
        <f t="shared" si="37"/>
        <v>0</v>
      </c>
      <c r="AJ109" s="326">
        <f t="shared" si="37"/>
        <v>0</v>
      </c>
      <c r="AK109" s="326">
        <f t="shared" si="37"/>
        <v>0</v>
      </c>
      <c r="AL109" s="326">
        <f t="shared" si="37"/>
        <v>0</v>
      </c>
      <c r="AM109" s="326">
        <f t="shared" si="37"/>
        <v>0</v>
      </c>
      <c r="AN109" s="326">
        <f t="shared" si="37"/>
        <v>0</v>
      </c>
      <c r="AO109" s="326">
        <f t="shared" si="37"/>
        <v>0</v>
      </c>
      <c r="AP109" s="326">
        <f t="shared" si="37"/>
        <v>0</v>
      </c>
      <c r="AT109" s="312"/>
      <c r="AU109" s="312"/>
      <c r="AV109" s="312"/>
      <c r="AW109" s="312"/>
      <c r="AX109" s="312"/>
      <c r="AY109" s="312"/>
      <c r="AZ109" s="312"/>
      <c r="BA109" s="312"/>
      <c r="BB109" s="312"/>
      <c r="BC109" s="312"/>
      <c r="BD109" s="312"/>
      <c r="BE109" s="312"/>
      <c r="BF109" s="312"/>
      <c r="BG109" s="312"/>
    </row>
    <row r="110" spans="1:71" ht="12.75" x14ac:dyDescent="0.2">
      <c r="A110" s="327" t="s">
        <v>563</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312"/>
      <c r="AU110" s="312"/>
      <c r="AV110" s="312"/>
      <c r="AW110" s="312"/>
      <c r="AX110" s="312"/>
      <c r="AY110" s="312"/>
      <c r="AZ110" s="312"/>
      <c r="BA110" s="312"/>
      <c r="BB110" s="312"/>
      <c r="BC110" s="312"/>
      <c r="BD110" s="312"/>
      <c r="BE110" s="312"/>
      <c r="BF110" s="312"/>
      <c r="BG110" s="312"/>
    </row>
    <row r="111" spans="1:71" ht="12.75" x14ac:dyDescent="0.2">
      <c r="A111" s="327" t="s">
        <v>564</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312"/>
      <c r="AU111" s="312"/>
      <c r="AV111" s="312"/>
      <c r="AW111" s="312"/>
      <c r="AX111" s="312"/>
      <c r="AY111" s="312"/>
      <c r="AZ111" s="312"/>
      <c r="BA111" s="312"/>
      <c r="BB111" s="312"/>
      <c r="BC111" s="312"/>
      <c r="BD111" s="312"/>
      <c r="BE111" s="312"/>
      <c r="BF111" s="312"/>
      <c r="BG111" s="312"/>
    </row>
    <row r="112" spans="1:71" ht="12.75" x14ac:dyDescent="0.2">
      <c r="A112" s="327" t="s">
        <v>565</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312"/>
      <c r="AU112" s="312"/>
      <c r="AV112" s="312"/>
      <c r="AW112" s="312"/>
      <c r="AX112" s="312"/>
      <c r="AY112" s="312"/>
      <c r="AZ112" s="312"/>
      <c r="BA112" s="312"/>
      <c r="BB112" s="312"/>
      <c r="BC112" s="312"/>
      <c r="BD112" s="312"/>
      <c r="BE112" s="312"/>
      <c r="BF112" s="312"/>
      <c r="BG112" s="312"/>
    </row>
    <row r="113" spans="1:71" ht="15" x14ac:dyDescent="0.2">
      <c r="A113" s="330" t="s">
        <v>566</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312"/>
      <c r="AU113" s="312"/>
      <c r="AV113" s="312"/>
      <c r="AW113" s="312"/>
      <c r="AX113" s="312"/>
      <c r="AY113" s="312"/>
      <c r="AZ113" s="312"/>
      <c r="BA113" s="312"/>
      <c r="BB113" s="312"/>
      <c r="BC113" s="312"/>
      <c r="BD113" s="312"/>
      <c r="BE113" s="312"/>
      <c r="BF113" s="312"/>
      <c r="BG113" s="312"/>
    </row>
    <row r="114" spans="1:71" ht="12.75" x14ac:dyDescent="0.2">
      <c r="A114" s="323"/>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c r="AG114" s="317"/>
      <c r="AH114" s="317"/>
      <c r="AI114" s="317"/>
      <c r="AJ114" s="317"/>
      <c r="AK114" s="317"/>
      <c r="AL114" s="317"/>
      <c r="AM114" s="317"/>
      <c r="AN114" s="317"/>
      <c r="AO114" s="317"/>
      <c r="AP114" s="317"/>
      <c r="AQ114" s="318"/>
      <c r="AR114" s="318"/>
      <c r="AS114" s="318"/>
      <c r="AT114" s="317"/>
      <c r="AU114" s="317"/>
      <c r="AV114" s="317"/>
      <c r="AW114" s="317"/>
      <c r="AX114" s="317"/>
      <c r="AY114" s="317"/>
      <c r="AZ114" s="317"/>
      <c r="BA114" s="317"/>
      <c r="BB114" s="317"/>
      <c r="BC114" s="317"/>
      <c r="BD114" s="317"/>
      <c r="BE114" s="317"/>
      <c r="BF114" s="317"/>
      <c r="BG114" s="317"/>
      <c r="BH114" s="317"/>
      <c r="BI114" s="317"/>
      <c r="BJ114" s="317"/>
      <c r="BK114" s="317"/>
      <c r="BL114" s="317"/>
      <c r="BM114" s="317"/>
      <c r="BN114" s="317"/>
      <c r="BO114" s="317"/>
      <c r="BP114" s="317"/>
      <c r="BQ114" s="317"/>
      <c r="BR114" s="317"/>
      <c r="BS114" s="317"/>
    </row>
    <row r="115" spans="1:71" ht="12.75" x14ac:dyDescent="0.2">
      <c r="A115" s="323"/>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8"/>
      <c r="AR115" s="318"/>
      <c r="AS115" s="318"/>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row>
    <row r="116" spans="1:71" ht="12.75" x14ac:dyDescent="0.2">
      <c r="A116" s="324"/>
      <c r="B116" s="470" t="s">
        <v>567</v>
      </c>
      <c r="C116" s="471"/>
      <c r="D116" s="470" t="s">
        <v>568</v>
      </c>
      <c r="E116" s="471"/>
      <c r="F116" s="324"/>
      <c r="G116" s="324"/>
      <c r="H116" s="324"/>
      <c r="I116" s="324"/>
      <c r="J116" s="324"/>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8"/>
      <c r="AR116" s="318"/>
      <c r="AS116" s="318"/>
      <c r="AT116" s="317"/>
      <c r="AU116" s="317"/>
      <c r="AV116" s="317"/>
      <c r="AW116" s="317"/>
      <c r="AX116" s="317"/>
      <c r="AY116" s="317"/>
      <c r="AZ116" s="317"/>
      <c r="BA116" s="317"/>
      <c r="BB116" s="317"/>
      <c r="BC116" s="317"/>
      <c r="BD116" s="317"/>
      <c r="BE116" s="317"/>
      <c r="BF116" s="317"/>
      <c r="BG116" s="317"/>
      <c r="BH116" s="317"/>
      <c r="BI116" s="317"/>
      <c r="BJ116" s="317"/>
      <c r="BK116" s="317"/>
      <c r="BL116" s="317"/>
      <c r="BM116" s="317"/>
      <c r="BN116" s="317"/>
      <c r="BO116" s="317"/>
      <c r="BP116" s="317"/>
      <c r="BQ116" s="317"/>
      <c r="BR116" s="317"/>
      <c r="BS116" s="317"/>
    </row>
    <row r="117" spans="1:71" ht="12.75" x14ac:dyDescent="0.2">
      <c r="A117" s="327" t="s">
        <v>569</v>
      </c>
      <c r="B117" s="333"/>
      <c r="C117" s="324" t="s">
        <v>570</v>
      </c>
      <c r="D117" s="333"/>
      <c r="E117" s="324" t="s">
        <v>570</v>
      </c>
      <c r="F117" s="324"/>
      <c r="G117" s="324"/>
      <c r="H117" s="324"/>
      <c r="I117" s="324"/>
      <c r="J117" s="324"/>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317"/>
      <c r="AO117" s="317"/>
      <c r="AP117" s="317"/>
      <c r="AQ117" s="318"/>
      <c r="AR117" s="318"/>
      <c r="AS117" s="318"/>
      <c r="AT117" s="317"/>
      <c r="AU117" s="317"/>
      <c r="AV117" s="317"/>
      <c r="AW117" s="317"/>
      <c r="AX117" s="317"/>
      <c r="AY117" s="317"/>
      <c r="AZ117" s="317"/>
      <c r="BA117" s="317"/>
      <c r="BB117" s="317"/>
      <c r="BC117" s="317"/>
      <c r="BD117" s="317"/>
      <c r="BE117" s="317"/>
      <c r="BF117" s="317"/>
      <c r="BG117" s="317"/>
      <c r="BH117" s="317"/>
      <c r="BI117" s="317"/>
      <c r="BJ117" s="317"/>
      <c r="BK117" s="317"/>
      <c r="BL117" s="317"/>
      <c r="BM117" s="317"/>
      <c r="BN117" s="317"/>
      <c r="BO117" s="317"/>
      <c r="BP117" s="317"/>
      <c r="BQ117" s="317"/>
      <c r="BR117" s="317"/>
      <c r="BS117" s="317"/>
    </row>
    <row r="118" spans="1:71" ht="25.5" x14ac:dyDescent="0.2">
      <c r="A118" s="327" t="s">
        <v>569</v>
      </c>
      <c r="B118" s="324">
        <f>$B$110*B117</f>
        <v>0</v>
      </c>
      <c r="C118" s="324" t="s">
        <v>130</v>
      </c>
      <c r="D118" s="324">
        <f>$B$110*D117</f>
        <v>0</v>
      </c>
      <c r="E118" s="324" t="s">
        <v>130</v>
      </c>
      <c r="F118" s="327" t="s">
        <v>571</v>
      </c>
      <c r="G118" s="324">
        <f>D117-B117</f>
        <v>0</v>
      </c>
      <c r="H118" s="324" t="s">
        <v>570</v>
      </c>
      <c r="I118" s="334">
        <f>$B$110*G118</f>
        <v>0</v>
      </c>
      <c r="J118" s="324" t="s">
        <v>130</v>
      </c>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8"/>
      <c r="AR118" s="318"/>
      <c r="AS118" s="318"/>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row>
    <row r="119" spans="1:71" ht="25.5" x14ac:dyDescent="0.2">
      <c r="A119" s="324"/>
      <c r="B119" s="324"/>
      <c r="C119" s="324"/>
      <c r="D119" s="324"/>
      <c r="E119" s="324"/>
      <c r="F119" s="327" t="s">
        <v>572</v>
      </c>
      <c r="G119" s="324">
        <f>I119/$B$110</f>
        <v>0</v>
      </c>
      <c r="H119" s="324" t="s">
        <v>570</v>
      </c>
      <c r="I119" s="333"/>
      <c r="J119" s="324" t="s">
        <v>130</v>
      </c>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c r="AG119" s="317"/>
      <c r="AH119" s="317"/>
      <c r="AI119" s="317"/>
      <c r="AJ119" s="317"/>
      <c r="AK119" s="317"/>
      <c r="AL119" s="317"/>
      <c r="AM119" s="317"/>
      <c r="AN119" s="317"/>
      <c r="AO119" s="317"/>
      <c r="AP119" s="317"/>
      <c r="AQ119" s="318"/>
      <c r="AR119" s="318"/>
      <c r="AS119" s="318"/>
      <c r="AT119" s="317"/>
      <c r="AU119" s="317"/>
      <c r="AV119" s="317"/>
      <c r="AW119" s="317"/>
      <c r="AX119" s="317"/>
      <c r="AY119" s="317"/>
      <c r="AZ119" s="317"/>
      <c r="BA119" s="317"/>
      <c r="BB119" s="317"/>
      <c r="BC119" s="317"/>
      <c r="BD119" s="317"/>
      <c r="BE119" s="317"/>
      <c r="BF119" s="317"/>
      <c r="BG119" s="317"/>
      <c r="BH119" s="317"/>
      <c r="BI119" s="317"/>
      <c r="BJ119" s="317"/>
      <c r="BK119" s="317"/>
      <c r="BL119" s="317"/>
      <c r="BM119" s="317"/>
      <c r="BN119" s="317"/>
      <c r="BO119" s="317"/>
      <c r="BP119" s="317"/>
      <c r="BQ119" s="317"/>
      <c r="BR119" s="317"/>
      <c r="BS119" s="317"/>
    </row>
    <row r="120" spans="1:71" ht="38.25" x14ac:dyDescent="0.2">
      <c r="A120" s="335"/>
      <c r="B120" s="336"/>
      <c r="C120" s="336"/>
      <c r="D120" s="336"/>
      <c r="E120" s="336"/>
      <c r="F120" s="337" t="s">
        <v>573</v>
      </c>
      <c r="G120" s="334">
        <f>G118</f>
        <v>0</v>
      </c>
      <c r="H120" s="324" t="s">
        <v>570</v>
      </c>
      <c r="I120" s="329">
        <f>I118</f>
        <v>0</v>
      </c>
      <c r="J120" s="324" t="s">
        <v>130</v>
      </c>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c r="AG120" s="317"/>
      <c r="AH120" s="317"/>
      <c r="AI120" s="317"/>
      <c r="AJ120" s="317"/>
      <c r="AK120" s="317"/>
      <c r="AL120" s="317"/>
      <c r="AM120" s="317"/>
      <c r="AN120" s="317"/>
      <c r="AO120" s="317"/>
      <c r="AP120" s="317"/>
      <c r="AQ120" s="318"/>
      <c r="AR120" s="318"/>
      <c r="AS120" s="318"/>
      <c r="AT120" s="317"/>
      <c r="AU120" s="317"/>
      <c r="AV120" s="317"/>
      <c r="AW120" s="317"/>
      <c r="AX120" s="317"/>
      <c r="AY120" s="317"/>
      <c r="AZ120" s="317"/>
      <c r="BA120" s="317"/>
      <c r="BB120" s="317"/>
      <c r="BC120" s="317"/>
      <c r="BD120" s="317"/>
      <c r="BE120" s="317"/>
      <c r="BF120" s="317"/>
      <c r="BG120" s="317"/>
      <c r="BH120" s="317"/>
      <c r="BI120" s="317"/>
      <c r="BJ120" s="317"/>
      <c r="BK120" s="317"/>
      <c r="BL120" s="317"/>
      <c r="BM120" s="317"/>
      <c r="BN120" s="317"/>
      <c r="BO120" s="317"/>
      <c r="BP120" s="317"/>
      <c r="BQ120" s="317"/>
      <c r="BR120" s="317"/>
      <c r="BS120" s="317"/>
    </row>
    <row r="121" spans="1:71" ht="12.75" x14ac:dyDescent="0.2">
      <c r="A121" s="338"/>
      <c r="B121" s="322"/>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c r="AG121" s="317"/>
      <c r="AH121" s="317"/>
      <c r="AI121" s="317"/>
      <c r="AJ121" s="317"/>
      <c r="AK121" s="317"/>
      <c r="AL121" s="317"/>
      <c r="AM121" s="317"/>
      <c r="AN121" s="317"/>
      <c r="AO121" s="317"/>
      <c r="AP121" s="317"/>
      <c r="AQ121" s="318"/>
      <c r="AR121" s="318"/>
      <c r="AS121" s="318"/>
      <c r="AT121" s="317"/>
      <c r="AU121" s="317"/>
      <c r="AV121" s="317"/>
      <c r="AW121" s="317"/>
      <c r="AX121" s="317"/>
      <c r="AY121" s="317"/>
      <c r="AZ121" s="317"/>
      <c r="BA121" s="317"/>
      <c r="BB121" s="317"/>
      <c r="BC121" s="317"/>
      <c r="BD121" s="317"/>
      <c r="BE121" s="317"/>
      <c r="BF121" s="317"/>
      <c r="BG121" s="317"/>
      <c r="BH121" s="317"/>
      <c r="BI121" s="317"/>
      <c r="BJ121" s="317"/>
      <c r="BK121" s="317"/>
      <c r="BL121" s="317"/>
      <c r="BM121" s="317"/>
      <c r="BN121" s="317"/>
      <c r="BO121" s="317"/>
      <c r="BP121" s="317"/>
      <c r="BQ121" s="317"/>
      <c r="BR121" s="317"/>
      <c r="BS121" s="317"/>
    </row>
    <row r="122" spans="1:71" x14ac:dyDescent="0.2">
      <c r="A122" s="339" t="s">
        <v>574</v>
      </c>
      <c r="B122" s="340">
        <v>12.555</v>
      </c>
      <c r="C122" s="322"/>
      <c r="D122" s="462" t="s">
        <v>345</v>
      </c>
      <c r="E122" s="386" t="s">
        <v>609</v>
      </c>
      <c r="F122" s="387">
        <v>35</v>
      </c>
      <c r="G122" s="463" t="s">
        <v>610</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39" t="s">
        <v>345</v>
      </c>
      <c r="B123" s="341">
        <v>40</v>
      </c>
      <c r="C123" s="322"/>
      <c r="D123" s="462"/>
      <c r="E123" s="386" t="s">
        <v>611</v>
      </c>
      <c r="F123" s="387">
        <v>30</v>
      </c>
      <c r="G123" s="463"/>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39" t="s">
        <v>575</v>
      </c>
      <c r="B124" s="341"/>
      <c r="C124" s="342" t="s">
        <v>576</v>
      </c>
      <c r="D124" s="462"/>
      <c r="E124" s="386" t="s">
        <v>612</v>
      </c>
      <c r="F124" s="387">
        <v>30</v>
      </c>
      <c r="G124" s="463"/>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71" customFormat="1" x14ac:dyDescent="0.2">
      <c r="A125" s="343"/>
      <c r="B125" s="344"/>
      <c r="C125" s="345"/>
      <c r="D125" s="462"/>
      <c r="E125" s="386" t="s">
        <v>613</v>
      </c>
      <c r="F125" s="387">
        <v>30</v>
      </c>
      <c r="G125" s="463"/>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9" t="s">
        <v>577</v>
      </c>
      <c r="B126" s="347">
        <f>$B$122*1000*1000</f>
        <v>12555000</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39" t="s">
        <v>578</v>
      </c>
      <c r="B127" s="348">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38"/>
      <c r="B128" s="349"/>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39" t="s">
        <v>579</v>
      </c>
      <c r="B129" s="350">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51"/>
      <c r="B130" s="352"/>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88" t="s">
        <v>614</v>
      </c>
      <c r="B131" s="389">
        <v>1.4332</v>
      </c>
      <c r="C131" s="346"/>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38"/>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71"/>
      <c r="AR133" s="271"/>
      <c r="AS133" s="271"/>
      <c r="BH133" s="322"/>
      <c r="BI133" s="322"/>
      <c r="BJ133" s="322"/>
      <c r="BK133" s="322"/>
      <c r="BL133" s="322"/>
      <c r="BM133" s="322"/>
      <c r="BN133" s="322"/>
      <c r="BO133" s="322"/>
      <c r="BP133" s="322"/>
      <c r="BQ133" s="322"/>
      <c r="BR133" s="322"/>
      <c r="BS133" s="322"/>
    </row>
    <row r="134" spans="1:71" x14ac:dyDescent="0.2">
      <c r="A134" s="339" t="s">
        <v>580</v>
      </c>
      <c r="C134" s="346" t="s">
        <v>615</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AQ134" s="271"/>
      <c r="AR134" s="271"/>
      <c r="AS134" s="271"/>
      <c r="BH134" s="346"/>
      <c r="BI134" s="346"/>
      <c r="BJ134" s="346"/>
      <c r="BK134" s="346"/>
      <c r="BL134" s="346"/>
      <c r="BM134" s="346"/>
      <c r="BN134" s="346"/>
      <c r="BO134" s="346"/>
      <c r="BP134" s="346"/>
      <c r="BQ134" s="346"/>
      <c r="BR134" s="346"/>
      <c r="BS134" s="346"/>
    </row>
    <row r="135" spans="1:71" ht="12.75"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x14ac:dyDescent="0.2">
      <c r="A136" s="339" t="s">
        <v>581</v>
      </c>
      <c r="B136" s="390"/>
      <c r="C136" s="391"/>
      <c r="D136" s="391">
        <v>4.5999999999999999E-2</v>
      </c>
      <c r="E136" s="391">
        <v>4.3999999999999997E-2</v>
      </c>
      <c r="F136" s="391">
        <v>4.2000000000000003E-2</v>
      </c>
      <c r="G136" s="391">
        <f>F136</f>
        <v>4.2000000000000003E-2</v>
      </c>
      <c r="H136" s="391">
        <f>G136</f>
        <v>4.2000000000000003E-2</v>
      </c>
      <c r="I136" s="391">
        <f t="shared" ref="I136:AY136" si="39">H136</f>
        <v>4.2000000000000003E-2</v>
      </c>
      <c r="J136" s="391">
        <f t="shared" si="39"/>
        <v>4.2000000000000003E-2</v>
      </c>
      <c r="K136" s="391">
        <f t="shared" si="39"/>
        <v>4.2000000000000003E-2</v>
      </c>
      <c r="L136" s="391">
        <f t="shared" si="39"/>
        <v>4.2000000000000003E-2</v>
      </c>
      <c r="M136" s="391">
        <f t="shared" si="39"/>
        <v>4.2000000000000003E-2</v>
      </c>
      <c r="N136" s="391">
        <f t="shared" si="39"/>
        <v>4.2000000000000003E-2</v>
      </c>
      <c r="O136" s="391">
        <f t="shared" si="39"/>
        <v>4.2000000000000003E-2</v>
      </c>
      <c r="P136" s="391">
        <f t="shared" si="39"/>
        <v>4.2000000000000003E-2</v>
      </c>
      <c r="Q136" s="391">
        <f t="shared" si="39"/>
        <v>4.2000000000000003E-2</v>
      </c>
      <c r="R136" s="391">
        <f t="shared" si="39"/>
        <v>4.2000000000000003E-2</v>
      </c>
      <c r="S136" s="391">
        <f t="shared" si="39"/>
        <v>4.2000000000000003E-2</v>
      </c>
      <c r="T136" s="391">
        <f t="shared" si="39"/>
        <v>4.2000000000000003E-2</v>
      </c>
      <c r="U136" s="391">
        <f t="shared" si="39"/>
        <v>4.2000000000000003E-2</v>
      </c>
      <c r="V136" s="391">
        <f t="shared" si="39"/>
        <v>4.2000000000000003E-2</v>
      </c>
      <c r="W136" s="391">
        <f t="shared" si="39"/>
        <v>4.2000000000000003E-2</v>
      </c>
      <c r="X136" s="391">
        <f t="shared" si="39"/>
        <v>4.2000000000000003E-2</v>
      </c>
      <c r="Y136" s="391">
        <f t="shared" si="39"/>
        <v>4.2000000000000003E-2</v>
      </c>
      <c r="Z136" s="391">
        <f t="shared" si="39"/>
        <v>4.2000000000000003E-2</v>
      </c>
      <c r="AA136" s="391">
        <f t="shared" si="39"/>
        <v>4.2000000000000003E-2</v>
      </c>
      <c r="AB136" s="391">
        <f t="shared" si="39"/>
        <v>4.2000000000000003E-2</v>
      </c>
      <c r="AC136" s="391">
        <f t="shared" si="39"/>
        <v>4.2000000000000003E-2</v>
      </c>
      <c r="AD136" s="391">
        <f t="shared" si="39"/>
        <v>4.2000000000000003E-2</v>
      </c>
      <c r="AE136" s="391">
        <f t="shared" si="39"/>
        <v>4.2000000000000003E-2</v>
      </c>
      <c r="AF136" s="391">
        <f t="shared" si="39"/>
        <v>4.2000000000000003E-2</v>
      </c>
      <c r="AG136" s="391">
        <f t="shared" si="39"/>
        <v>4.2000000000000003E-2</v>
      </c>
      <c r="AH136" s="391">
        <f t="shared" si="39"/>
        <v>4.2000000000000003E-2</v>
      </c>
      <c r="AI136" s="391">
        <f t="shared" si="39"/>
        <v>4.2000000000000003E-2</v>
      </c>
      <c r="AJ136" s="391">
        <f t="shared" si="39"/>
        <v>4.2000000000000003E-2</v>
      </c>
      <c r="AK136" s="391">
        <f t="shared" si="39"/>
        <v>4.2000000000000003E-2</v>
      </c>
      <c r="AL136" s="391">
        <f t="shared" si="39"/>
        <v>4.2000000000000003E-2</v>
      </c>
      <c r="AM136" s="391">
        <f t="shared" si="39"/>
        <v>4.2000000000000003E-2</v>
      </c>
      <c r="AN136" s="391">
        <f t="shared" si="39"/>
        <v>4.2000000000000003E-2</v>
      </c>
      <c r="AO136" s="391">
        <f t="shared" si="39"/>
        <v>4.2000000000000003E-2</v>
      </c>
      <c r="AP136" s="391">
        <f t="shared" si="39"/>
        <v>4.2000000000000003E-2</v>
      </c>
      <c r="AQ136" s="391">
        <f t="shared" si="39"/>
        <v>4.2000000000000003E-2</v>
      </c>
      <c r="AR136" s="391">
        <f t="shared" si="39"/>
        <v>4.2000000000000003E-2</v>
      </c>
      <c r="AS136" s="391">
        <f t="shared" si="39"/>
        <v>4.2000000000000003E-2</v>
      </c>
      <c r="AT136" s="391">
        <f t="shared" si="39"/>
        <v>4.2000000000000003E-2</v>
      </c>
      <c r="AU136" s="391">
        <f t="shared" si="39"/>
        <v>4.2000000000000003E-2</v>
      </c>
      <c r="AV136" s="391">
        <f t="shared" si="39"/>
        <v>4.2000000000000003E-2</v>
      </c>
      <c r="AW136" s="391">
        <f t="shared" si="39"/>
        <v>4.2000000000000003E-2</v>
      </c>
      <c r="AX136" s="391">
        <f t="shared" si="39"/>
        <v>4.2000000000000003E-2</v>
      </c>
      <c r="AY136" s="391">
        <f t="shared" si="39"/>
        <v>4.2000000000000003E-2</v>
      </c>
    </row>
    <row r="137" spans="1:71" s="271" customFormat="1" ht="15" x14ac:dyDescent="0.2">
      <c r="A137" s="339" t="s">
        <v>582</v>
      </c>
      <c r="B137" s="392"/>
      <c r="C137" s="393">
        <f>(1+B137)*(1+C136)-1</f>
        <v>0</v>
      </c>
      <c r="D137" s="393">
        <f>(1+C137)*(1+D136)-1</f>
        <v>4.6000000000000041E-2</v>
      </c>
      <c r="E137" s="393">
        <f>(1+D137)*(1+E136)-1</f>
        <v>9.2024000000000106E-2</v>
      </c>
      <c r="F137" s="393">
        <f t="shared" ref="F137:AY137" si="40">(1+E137)*(1+F136)-1</f>
        <v>0.13788900800000015</v>
      </c>
      <c r="G137" s="393">
        <f>(1+F137)*(1+G136)-1</f>
        <v>0.18568034633600017</v>
      </c>
      <c r="H137" s="393">
        <f t="shared" si="40"/>
        <v>0.2354789208821122</v>
      </c>
      <c r="I137" s="393">
        <f t="shared" si="40"/>
        <v>0.28736903555916093</v>
      </c>
      <c r="J137" s="393">
        <f t="shared" si="40"/>
        <v>0.34143853505264565</v>
      </c>
      <c r="K137" s="393">
        <f t="shared" si="40"/>
        <v>0.39777895352485682</v>
      </c>
      <c r="L137" s="393">
        <f t="shared" si="40"/>
        <v>0.45648566957290093</v>
      </c>
      <c r="M137" s="393">
        <f t="shared" si="40"/>
        <v>0.51765806769496292</v>
      </c>
      <c r="N137" s="393">
        <f t="shared" si="40"/>
        <v>0.58139970653815132</v>
      </c>
      <c r="O137" s="393">
        <f t="shared" si="40"/>
        <v>0.64781849421275384</v>
      </c>
      <c r="P137" s="393">
        <f t="shared" si="40"/>
        <v>0.71702687096968964</v>
      </c>
      <c r="Q137" s="393">
        <f t="shared" si="40"/>
        <v>0.78914199955041675</v>
      </c>
      <c r="R137" s="393">
        <f t="shared" si="40"/>
        <v>0.86428596353153431</v>
      </c>
      <c r="S137" s="393">
        <f t="shared" si="40"/>
        <v>0.94258597399985877</v>
      </c>
      <c r="T137" s="393">
        <f t="shared" si="40"/>
        <v>1.0241745849078527</v>
      </c>
      <c r="U137" s="393">
        <f t="shared" si="40"/>
        <v>1.1091899174739828</v>
      </c>
      <c r="V137" s="393">
        <f t="shared" si="40"/>
        <v>1.19777589400789</v>
      </c>
      <c r="W137" s="393">
        <f t="shared" si="40"/>
        <v>1.2900824815562215</v>
      </c>
      <c r="X137" s="393">
        <f t="shared" si="40"/>
        <v>1.3862659457815827</v>
      </c>
      <c r="Y137" s="393">
        <f t="shared" si="40"/>
        <v>1.4864891155044093</v>
      </c>
      <c r="Z137" s="393">
        <f t="shared" si="40"/>
        <v>1.5909216583555947</v>
      </c>
      <c r="AA137" s="393">
        <f t="shared" si="40"/>
        <v>1.6997403680065299</v>
      </c>
      <c r="AB137" s="393">
        <f t="shared" si="40"/>
        <v>1.8131294634628041</v>
      </c>
      <c r="AC137" s="393">
        <f t="shared" si="40"/>
        <v>1.9312809009282419</v>
      </c>
      <c r="AD137" s="393">
        <f t="shared" si="40"/>
        <v>2.0543946987672284</v>
      </c>
      <c r="AE137" s="393">
        <f t="shared" si="40"/>
        <v>2.1826792761154521</v>
      </c>
      <c r="AF137" s="393">
        <f t="shared" si="40"/>
        <v>2.3163518057123014</v>
      </c>
      <c r="AG137" s="393">
        <f t="shared" si="40"/>
        <v>2.4556385815522184</v>
      </c>
      <c r="AH137" s="393">
        <f t="shared" si="40"/>
        <v>2.6007754019774119</v>
      </c>
      <c r="AI137" s="393">
        <f t="shared" si="40"/>
        <v>2.7520079688604633</v>
      </c>
      <c r="AJ137" s="393">
        <f t="shared" si="40"/>
        <v>2.909592303552603</v>
      </c>
      <c r="AK137" s="393">
        <f t="shared" si="40"/>
        <v>3.0737951803018122</v>
      </c>
      <c r="AL137" s="393">
        <f t="shared" si="40"/>
        <v>3.2448945778744882</v>
      </c>
      <c r="AM137" s="393">
        <f t="shared" si="40"/>
        <v>3.4231801501452166</v>
      </c>
      <c r="AN137" s="393">
        <f t="shared" si="40"/>
        <v>3.6089537164513157</v>
      </c>
      <c r="AO137" s="393">
        <f t="shared" si="40"/>
        <v>3.8025297725422709</v>
      </c>
      <c r="AP137" s="393">
        <f t="shared" si="40"/>
        <v>4.0042360229890468</v>
      </c>
      <c r="AQ137" s="393">
        <f t="shared" si="40"/>
        <v>4.2144139359545871</v>
      </c>
      <c r="AR137" s="393">
        <f t="shared" si="40"/>
        <v>4.4334193212646804</v>
      </c>
      <c r="AS137" s="393">
        <f t="shared" si="40"/>
        <v>4.6616229327577976</v>
      </c>
      <c r="AT137" s="393">
        <f t="shared" si="40"/>
        <v>4.8994110959336252</v>
      </c>
      <c r="AU137" s="393">
        <f t="shared" si="40"/>
        <v>5.147186361962838</v>
      </c>
      <c r="AV137" s="393">
        <f t="shared" si="40"/>
        <v>5.4053681891652774</v>
      </c>
      <c r="AW137" s="393">
        <f>(1+AV137)*(1+AW136)-1</f>
        <v>5.6743936531102195</v>
      </c>
      <c r="AX137" s="393">
        <f t="shared" si="40"/>
        <v>5.9547181865408492</v>
      </c>
      <c r="AY137" s="393">
        <f t="shared" si="40"/>
        <v>6.2468163503755649</v>
      </c>
    </row>
    <row r="138" spans="1:71" s="271" customFormat="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31"/>
    </row>
    <row r="139" spans="1:71" ht="12.75" x14ac:dyDescent="0.2">
      <c r="A139" s="338"/>
      <c r="B139" s="390">
        <v>2016</v>
      </c>
      <c r="C139" s="390">
        <f>B139+1</f>
        <v>2017</v>
      </c>
      <c r="D139" s="390">
        <f t="shared" ref="D139:S140" si="41">C139+1</f>
        <v>2018</v>
      </c>
      <c r="E139" s="390">
        <f t="shared" si="41"/>
        <v>2019</v>
      </c>
      <c r="F139" s="390">
        <f t="shared" si="41"/>
        <v>2020</v>
      </c>
      <c r="G139" s="390">
        <f t="shared" si="41"/>
        <v>2021</v>
      </c>
      <c r="H139" s="390">
        <f t="shared" si="41"/>
        <v>2022</v>
      </c>
      <c r="I139" s="390">
        <f t="shared" si="41"/>
        <v>2023</v>
      </c>
      <c r="J139" s="390">
        <f t="shared" si="41"/>
        <v>2024</v>
      </c>
      <c r="K139" s="390">
        <f t="shared" si="41"/>
        <v>2025</v>
      </c>
      <c r="L139" s="390">
        <f t="shared" si="41"/>
        <v>2026</v>
      </c>
      <c r="M139" s="390">
        <f t="shared" si="41"/>
        <v>2027</v>
      </c>
      <c r="N139" s="390">
        <f t="shared" si="41"/>
        <v>2028</v>
      </c>
      <c r="O139" s="390">
        <f t="shared" si="41"/>
        <v>2029</v>
      </c>
      <c r="P139" s="390">
        <f t="shared" si="41"/>
        <v>2030</v>
      </c>
      <c r="Q139" s="390">
        <f t="shared" si="41"/>
        <v>2031</v>
      </c>
      <c r="R139" s="390">
        <f t="shared" si="41"/>
        <v>2032</v>
      </c>
      <c r="S139" s="390">
        <f t="shared" si="41"/>
        <v>2033</v>
      </c>
      <c r="T139" s="390">
        <f t="shared" ref="T139:AI140" si="42">S139+1</f>
        <v>2034</v>
      </c>
      <c r="U139" s="390">
        <f t="shared" si="42"/>
        <v>2035</v>
      </c>
      <c r="V139" s="390">
        <f t="shared" si="42"/>
        <v>2036</v>
      </c>
      <c r="W139" s="390">
        <f t="shared" si="42"/>
        <v>2037</v>
      </c>
      <c r="X139" s="390">
        <f t="shared" si="42"/>
        <v>2038</v>
      </c>
      <c r="Y139" s="390">
        <f t="shared" si="42"/>
        <v>2039</v>
      </c>
      <c r="Z139" s="390">
        <f t="shared" si="42"/>
        <v>2040</v>
      </c>
      <c r="AA139" s="390">
        <f t="shared" si="42"/>
        <v>2041</v>
      </c>
      <c r="AB139" s="390">
        <f t="shared" si="42"/>
        <v>2042</v>
      </c>
      <c r="AC139" s="390">
        <f t="shared" si="42"/>
        <v>2043</v>
      </c>
      <c r="AD139" s="390">
        <f t="shared" si="42"/>
        <v>2044</v>
      </c>
      <c r="AE139" s="390">
        <f t="shared" si="42"/>
        <v>2045</v>
      </c>
      <c r="AF139" s="390">
        <f t="shared" si="42"/>
        <v>2046</v>
      </c>
      <c r="AG139" s="390">
        <f t="shared" si="42"/>
        <v>2047</v>
      </c>
      <c r="AH139" s="390">
        <f t="shared" si="42"/>
        <v>2048</v>
      </c>
      <c r="AI139" s="390">
        <f t="shared" si="42"/>
        <v>2049</v>
      </c>
      <c r="AJ139" s="390">
        <f t="shared" ref="AJ139:AY140" si="43">AI139+1</f>
        <v>2050</v>
      </c>
      <c r="AK139" s="390">
        <f t="shared" si="43"/>
        <v>2051</v>
      </c>
      <c r="AL139" s="390">
        <f t="shared" si="43"/>
        <v>2052</v>
      </c>
      <c r="AM139" s="390">
        <f t="shared" si="43"/>
        <v>2053</v>
      </c>
      <c r="AN139" s="390">
        <f t="shared" si="43"/>
        <v>2054</v>
      </c>
      <c r="AO139" s="390">
        <f t="shared" si="43"/>
        <v>2055</v>
      </c>
      <c r="AP139" s="390">
        <f t="shared" si="43"/>
        <v>2056</v>
      </c>
      <c r="AQ139" s="390">
        <f t="shared" si="43"/>
        <v>2057</v>
      </c>
      <c r="AR139" s="390">
        <f t="shared" si="43"/>
        <v>2058</v>
      </c>
      <c r="AS139" s="390">
        <f t="shared" si="43"/>
        <v>2059</v>
      </c>
      <c r="AT139" s="390">
        <f t="shared" si="43"/>
        <v>2060</v>
      </c>
      <c r="AU139" s="390">
        <f t="shared" si="43"/>
        <v>2061</v>
      </c>
      <c r="AV139" s="390">
        <f t="shared" si="43"/>
        <v>2062</v>
      </c>
      <c r="AW139" s="390">
        <f t="shared" si="43"/>
        <v>2063</v>
      </c>
      <c r="AX139" s="390">
        <f t="shared" si="43"/>
        <v>2064</v>
      </c>
      <c r="AY139" s="390">
        <f t="shared" si="43"/>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38"/>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38"/>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38"/>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38"/>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38"/>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38"/>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38"/>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38"/>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38"/>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38"/>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38"/>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38"/>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38"/>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38"/>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38"/>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38"/>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c r="AG156" s="317"/>
      <c r="AH156" s="317"/>
      <c r="AI156" s="317"/>
      <c r="AJ156" s="317"/>
      <c r="AK156" s="317"/>
      <c r="AL156" s="317"/>
      <c r="AM156" s="317"/>
      <c r="AN156" s="317"/>
      <c r="AO156" s="317"/>
      <c r="AP156" s="317"/>
      <c r="AQ156" s="318"/>
      <c r="AR156" s="318"/>
      <c r="AS156" s="318"/>
      <c r="AT156" s="317"/>
      <c r="AU156" s="317"/>
      <c r="AV156" s="317"/>
      <c r="AW156" s="317"/>
      <c r="AX156" s="317"/>
      <c r="AY156" s="317"/>
      <c r="AZ156" s="317"/>
      <c r="BA156" s="317"/>
      <c r="BB156" s="317"/>
      <c r="BC156" s="317"/>
      <c r="BD156" s="317"/>
      <c r="BE156" s="317"/>
      <c r="BF156" s="317"/>
      <c r="BG156" s="317"/>
      <c r="BH156" s="317"/>
      <c r="BI156" s="317"/>
      <c r="BJ156" s="317"/>
      <c r="BK156" s="317"/>
      <c r="BL156" s="317"/>
      <c r="BM156" s="317"/>
      <c r="BN156" s="317"/>
      <c r="BO156" s="317"/>
      <c r="BP156" s="317"/>
      <c r="BQ156" s="317"/>
      <c r="BR156" s="317"/>
      <c r="BS156" s="317"/>
    </row>
    <row r="157" spans="1:71" ht="12.75" x14ac:dyDescent="0.2">
      <c r="A157" s="323"/>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8"/>
      <c r="AR157" s="318"/>
      <c r="AS157" s="318"/>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row>
    <row r="158" spans="1:71" ht="12.75" x14ac:dyDescent="0.2">
      <c r="A158" s="323"/>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c r="AG158" s="317"/>
      <c r="AH158" s="317"/>
      <c r="AI158" s="317"/>
      <c r="AJ158" s="317"/>
      <c r="AK158" s="317"/>
      <c r="AL158" s="317"/>
      <c r="AM158" s="317"/>
      <c r="AN158" s="317"/>
      <c r="AO158" s="317"/>
      <c r="AP158" s="317"/>
      <c r="AQ158" s="318"/>
      <c r="AR158" s="318"/>
      <c r="AS158" s="318"/>
      <c r="AT158" s="317"/>
      <c r="AU158" s="317"/>
      <c r="AV158" s="317"/>
      <c r="AW158" s="317"/>
      <c r="AX158" s="317"/>
      <c r="AY158" s="317"/>
      <c r="AZ158" s="317"/>
      <c r="BA158" s="317"/>
      <c r="BB158" s="317"/>
      <c r="BC158" s="317"/>
      <c r="BD158" s="317"/>
      <c r="BE158" s="317"/>
      <c r="BF158" s="317"/>
      <c r="BG158" s="317"/>
      <c r="BH158" s="317"/>
      <c r="BI158" s="317"/>
      <c r="BJ158" s="317"/>
      <c r="BK158" s="317"/>
      <c r="BL158" s="317"/>
      <c r="BM158" s="317"/>
      <c r="BN158" s="317"/>
      <c r="BO158" s="317"/>
      <c r="BP158" s="317"/>
      <c r="BQ158" s="317"/>
      <c r="BR158" s="317"/>
      <c r="BS158" s="317"/>
    </row>
    <row r="159" spans="1:71" ht="12.75" x14ac:dyDescent="0.2">
      <c r="A159" s="323"/>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c r="AG159" s="317"/>
      <c r="AH159" s="317"/>
      <c r="AI159" s="317"/>
      <c r="AJ159" s="317"/>
      <c r="AK159" s="317"/>
      <c r="AL159" s="317"/>
      <c r="AM159" s="317"/>
      <c r="AN159" s="317"/>
      <c r="AO159" s="317"/>
      <c r="AP159" s="317"/>
      <c r="AQ159" s="318"/>
      <c r="AR159" s="318"/>
      <c r="AS159" s="318"/>
      <c r="AT159" s="317"/>
      <c r="AU159" s="317"/>
      <c r="AV159" s="317"/>
      <c r="AW159" s="317"/>
      <c r="AX159" s="317"/>
      <c r="AY159" s="317"/>
      <c r="AZ159" s="317"/>
      <c r="BA159" s="317"/>
      <c r="BB159" s="317"/>
      <c r="BC159" s="317"/>
      <c r="BD159" s="317"/>
      <c r="BE159" s="317"/>
      <c r="BF159" s="317"/>
      <c r="BG159" s="317"/>
      <c r="BH159" s="317"/>
      <c r="BI159" s="317"/>
      <c r="BJ159" s="317"/>
      <c r="BK159" s="317"/>
      <c r="BL159" s="317"/>
      <c r="BM159" s="317"/>
      <c r="BN159" s="317"/>
      <c r="BO159" s="317"/>
      <c r="BP159" s="317"/>
      <c r="BQ159" s="317"/>
      <c r="BR159" s="317"/>
      <c r="BS159" s="317"/>
    </row>
    <row r="160" spans="1:71" ht="12.75" x14ac:dyDescent="0.2">
      <c r="A160" s="323"/>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c r="AG160" s="317"/>
      <c r="AH160" s="317"/>
      <c r="AI160" s="317"/>
      <c r="AJ160" s="317"/>
      <c r="AK160" s="317"/>
      <c r="AL160" s="317"/>
      <c r="AM160" s="317"/>
      <c r="AN160" s="317"/>
      <c r="AO160" s="317"/>
      <c r="AP160" s="317"/>
      <c r="AQ160" s="318"/>
      <c r="AR160" s="318"/>
      <c r="AS160" s="318"/>
      <c r="AT160" s="317"/>
      <c r="AU160" s="317"/>
      <c r="AV160" s="317"/>
      <c r="AW160" s="317"/>
      <c r="AX160" s="317"/>
      <c r="AY160" s="317"/>
      <c r="AZ160" s="317"/>
      <c r="BA160" s="317"/>
      <c r="BB160" s="317"/>
      <c r="BC160" s="317"/>
      <c r="BD160" s="317"/>
      <c r="BE160" s="317"/>
      <c r="BF160" s="317"/>
      <c r="BG160" s="317"/>
      <c r="BH160" s="317"/>
      <c r="BI160" s="317"/>
      <c r="BJ160" s="317"/>
      <c r="BK160" s="317"/>
      <c r="BL160" s="317"/>
      <c r="BM160" s="317"/>
      <c r="BN160" s="317"/>
      <c r="BO160" s="317"/>
      <c r="BP160" s="317"/>
      <c r="BQ160" s="317"/>
      <c r="BR160" s="317"/>
      <c r="BS160" s="317"/>
    </row>
    <row r="161" spans="1:71" ht="12.75" x14ac:dyDescent="0.2">
      <c r="A161" s="323"/>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c r="AN161" s="317"/>
      <c r="AO161" s="317"/>
      <c r="AP161" s="317"/>
      <c r="AQ161" s="318"/>
      <c r="AR161" s="318"/>
      <c r="AS161" s="318"/>
      <c r="AT161" s="317"/>
      <c r="AU161" s="317"/>
      <c r="AV161" s="317"/>
      <c r="AW161" s="317"/>
      <c r="AX161" s="317"/>
      <c r="AY161" s="317"/>
      <c r="AZ161" s="317"/>
      <c r="BA161" s="317"/>
      <c r="BB161" s="317"/>
      <c r="BC161" s="317"/>
      <c r="BD161" s="317"/>
      <c r="BE161" s="317"/>
      <c r="BF161" s="317"/>
      <c r="BG161" s="317"/>
      <c r="BH161" s="317"/>
      <c r="BI161" s="317"/>
      <c r="BJ161" s="317"/>
      <c r="BK161" s="317"/>
      <c r="BL161" s="317"/>
      <c r="BM161" s="317"/>
      <c r="BN161" s="317"/>
      <c r="BO161" s="317"/>
      <c r="BP161" s="317"/>
      <c r="BQ161" s="317"/>
      <c r="BR161" s="317"/>
      <c r="BS161" s="317"/>
    </row>
    <row r="162" spans="1:71" ht="12.75" x14ac:dyDescent="0.2">
      <c r="A162" s="323"/>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c r="AN162" s="317"/>
      <c r="AO162" s="317"/>
      <c r="AP162" s="317"/>
      <c r="AQ162" s="318"/>
      <c r="AR162" s="318"/>
      <c r="AS162" s="318"/>
      <c r="AT162" s="317"/>
      <c r="AU162" s="317"/>
      <c r="AV162" s="317"/>
      <c r="AW162" s="317"/>
      <c r="AX162" s="317"/>
      <c r="AY162" s="317"/>
      <c r="AZ162" s="317"/>
      <c r="BA162" s="317"/>
      <c r="BB162" s="317"/>
      <c r="BC162" s="317"/>
      <c r="BD162" s="317"/>
      <c r="BE162" s="317"/>
      <c r="BF162" s="317"/>
      <c r="BG162" s="317"/>
      <c r="BH162" s="317"/>
      <c r="BI162" s="317"/>
      <c r="BJ162" s="317"/>
      <c r="BK162" s="317"/>
      <c r="BL162" s="317"/>
      <c r="BM162" s="317"/>
      <c r="BN162" s="317"/>
      <c r="BO162" s="317"/>
      <c r="BP162" s="317"/>
      <c r="BQ162" s="317"/>
      <c r="BR162" s="317"/>
      <c r="BS162" s="317"/>
    </row>
    <row r="163" spans="1:71" ht="12.75" x14ac:dyDescent="0.2">
      <c r="A163" s="323"/>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c r="AC163" s="317"/>
      <c r="AD163" s="317"/>
      <c r="AE163" s="317"/>
      <c r="AF163" s="317"/>
      <c r="AG163" s="317"/>
      <c r="AH163" s="317"/>
      <c r="AI163" s="317"/>
      <c r="AJ163" s="317"/>
      <c r="AK163" s="317"/>
      <c r="AL163" s="317"/>
      <c r="AM163" s="317"/>
      <c r="AN163" s="317"/>
      <c r="AO163" s="317"/>
      <c r="AP163" s="317"/>
      <c r="AQ163" s="318"/>
      <c r="AR163" s="318"/>
      <c r="AS163" s="318"/>
      <c r="AT163" s="317"/>
      <c r="AU163" s="317"/>
      <c r="AV163" s="317"/>
      <c r="AW163" s="317"/>
      <c r="AX163" s="317"/>
      <c r="AY163" s="317"/>
      <c r="AZ163" s="317"/>
      <c r="BA163" s="317"/>
      <c r="BB163" s="317"/>
      <c r="BC163" s="317"/>
      <c r="BD163" s="317"/>
      <c r="BE163" s="317"/>
      <c r="BF163" s="317"/>
      <c r="BG163" s="317"/>
      <c r="BH163" s="317"/>
      <c r="BI163" s="317"/>
      <c r="BJ163" s="317"/>
      <c r="BK163" s="317"/>
      <c r="BL163" s="317"/>
      <c r="BM163" s="317"/>
      <c r="BN163" s="317"/>
      <c r="BO163" s="317"/>
      <c r="BP163" s="317"/>
      <c r="BQ163" s="317"/>
      <c r="BR163" s="317"/>
      <c r="BS163" s="317"/>
    </row>
    <row r="164" spans="1:71" ht="12.75" x14ac:dyDescent="0.2">
      <c r="A164" s="323"/>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c r="AC164" s="317"/>
      <c r="AD164" s="317"/>
      <c r="AE164" s="317"/>
      <c r="AF164" s="317"/>
      <c r="AG164" s="317"/>
      <c r="AH164" s="317"/>
      <c r="AI164" s="317"/>
      <c r="AJ164" s="317"/>
      <c r="AK164" s="317"/>
      <c r="AL164" s="317"/>
      <c r="AM164" s="317"/>
      <c r="AN164" s="317"/>
      <c r="AO164" s="317"/>
      <c r="AP164" s="317"/>
      <c r="AQ164" s="318"/>
      <c r="AR164" s="318"/>
      <c r="AS164" s="318"/>
      <c r="AT164" s="317"/>
      <c r="AU164" s="317"/>
      <c r="AV164" s="317"/>
      <c r="AW164" s="317"/>
      <c r="AX164" s="317"/>
      <c r="AY164" s="317"/>
      <c r="AZ164" s="317"/>
      <c r="BA164" s="317"/>
      <c r="BB164" s="317"/>
      <c r="BC164" s="317"/>
      <c r="BD164" s="317"/>
      <c r="BE164" s="317"/>
      <c r="BF164" s="317"/>
      <c r="BG164" s="317"/>
      <c r="BH164" s="317"/>
      <c r="BI164" s="317"/>
      <c r="BJ164" s="317"/>
      <c r="BK164" s="317"/>
      <c r="BL164" s="317"/>
      <c r="BM164" s="317"/>
      <c r="BN164" s="317"/>
      <c r="BO164" s="317"/>
      <c r="BP164" s="317"/>
      <c r="BQ164" s="317"/>
      <c r="BR164" s="317"/>
      <c r="BS164" s="317"/>
    </row>
    <row r="165" spans="1:71" ht="12.75" x14ac:dyDescent="0.2">
      <c r="A165" s="323"/>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c r="AC165" s="317"/>
      <c r="AD165" s="317"/>
      <c r="AE165" s="317"/>
      <c r="AF165" s="317"/>
      <c r="AG165" s="317"/>
      <c r="AH165" s="317"/>
      <c r="AI165" s="317"/>
      <c r="AJ165" s="317"/>
      <c r="AK165" s="317"/>
      <c r="AL165" s="317"/>
      <c r="AM165" s="317"/>
      <c r="AN165" s="317"/>
      <c r="AO165" s="317"/>
      <c r="AP165" s="317"/>
      <c r="AQ165" s="318"/>
      <c r="AR165" s="318"/>
      <c r="AS165" s="318"/>
      <c r="AT165" s="317"/>
      <c r="AU165" s="317"/>
      <c r="AV165" s="317"/>
      <c r="AW165" s="317"/>
      <c r="AX165" s="317"/>
      <c r="AY165" s="317"/>
      <c r="AZ165" s="317"/>
      <c r="BA165" s="317"/>
      <c r="BB165" s="317"/>
      <c r="BC165" s="317"/>
      <c r="BD165" s="317"/>
      <c r="BE165" s="317"/>
      <c r="BF165" s="317"/>
      <c r="BG165" s="317"/>
      <c r="BH165" s="317"/>
      <c r="BI165" s="317"/>
      <c r="BJ165" s="317"/>
      <c r="BK165" s="317"/>
      <c r="BL165" s="317"/>
      <c r="BM165" s="317"/>
      <c r="BN165" s="317"/>
      <c r="BO165" s="317"/>
      <c r="BP165" s="317"/>
      <c r="BQ165" s="317"/>
      <c r="BR165" s="317"/>
      <c r="BS165" s="317"/>
    </row>
    <row r="166" spans="1:71" ht="12.75" x14ac:dyDescent="0.2">
      <c r="A166" s="323"/>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8"/>
      <c r="AR166" s="318"/>
      <c r="AS166" s="318"/>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row>
    <row r="167" spans="1:71" ht="12.75" x14ac:dyDescent="0.2">
      <c r="A167" s="323"/>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8"/>
      <c r="AR167" s="318"/>
      <c r="AS167" s="318"/>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row>
    <row r="168" spans="1:71" ht="12.75" x14ac:dyDescent="0.2">
      <c r="A168" s="323"/>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8"/>
      <c r="AR168" s="318"/>
      <c r="AS168" s="318"/>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row>
    <row r="169" spans="1:71" ht="12.75" x14ac:dyDescent="0.2">
      <c r="A169" s="323"/>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8"/>
      <c r="AR169" s="318"/>
      <c r="AS169" s="318"/>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row>
    <row r="170" spans="1:71" ht="12.75" x14ac:dyDescent="0.2">
      <c r="A170" s="323"/>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8"/>
      <c r="AR170" s="318"/>
      <c r="AS170" s="318"/>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row>
    <row r="171" spans="1:71" ht="12.75" x14ac:dyDescent="0.2">
      <c r="A171" s="323"/>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8"/>
      <c r="AR171" s="318"/>
      <c r="AS171" s="318"/>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row>
    <row r="172" spans="1:71" ht="12.75" x14ac:dyDescent="0.2">
      <c r="A172" s="323"/>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8"/>
      <c r="AR172" s="318"/>
      <c r="AS172" s="318"/>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row>
    <row r="173" spans="1:71" ht="12.75" x14ac:dyDescent="0.2">
      <c r="A173" s="323"/>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8"/>
      <c r="AR173" s="318"/>
      <c r="AS173" s="318"/>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row>
    <row r="174" spans="1:71" ht="12.75" x14ac:dyDescent="0.2">
      <c r="A174" s="323"/>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8"/>
      <c r="AR174" s="318"/>
      <c r="AS174" s="318"/>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row>
    <row r="175" spans="1:71" ht="12.75" x14ac:dyDescent="0.2">
      <c r="A175" s="323"/>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8"/>
      <c r="AR175" s="318"/>
      <c r="AS175" s="318"/>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row>
    <row r="176" spans="1:71" ht="12.75" x14ac:dyDescent="0.2">
      <c r="A176" s="323"/>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8"/>
      <c r="AR176" s="318"/>
      <c r="AS176" s="318"/>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row>
    <row r="177" spans="1:71" ht="12.75" x14ac:dyDescent="0.2">
      <c r="A177" s="323"/>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8"/>
      <c r="AR177" s="318"/>
      <c r="AS177" s="318"/>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row>
    <row r="178" spans="1:71" ht="12.75" x14ac:dyDescent="0.2">
      <c r="A178" s="323"/>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8"/>
      <c r="AR178" s="318"/>
      <c r="AS178" s="318"/>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row>
    <row r="179" spans="1:71" ht="12.75" x14ac:dyDescent="0.2">
      <c r="A179" s="323"/>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8"/>
      <c r="AR179" s="318"/>
      <c r="AS179" s="318"/>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row>
    <row r="180" spans="1:71" ht="12.75" x14ac:dyDescent="0.2">
      <c r="A180" s="323"/>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8"/>
      <c r="AR180" s="318"/>
      <c r="AS180" s="318"/>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row>
    <row r="181" spans="1:71" ht="12.75" x14ac:dyDescent="0.2">
      <c r="A181" s="323"/>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8"/>
      <c r="AR181" s="318"/>
      <c r="AS181" s="318"/>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row>
    <row r="182" spans="1:71" ht="12.75" x14ac:dyDescent="0.2">
      <c r="A182" s="323"/>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8"/>
      <c r="AR182" s="318"/>
      <c r="AS182" s="318"/>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row>
    <row r="183" spans="1:71" ht="12.75" x14ac:dyDescent="0.2">
      <c r="A183" s="323"/>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8"/>
      <c r="AR183" s="318"/>
      <c r="AS183" s="318"/>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row>
    <row r="184" spans="1:71" ht="12.75" x14ac:dyDescent="0.2">
      <c r="A184" s="323"/>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8"/>
      <c r="AR184" s="318"/>
      <c r="AS184" s="318"/>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row>
    <row r="185" spans="1:71" ht="12.75" x14ac:dyDescent="0.2">
      <c r="A185" s="323"/>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8"/>
      <c r="AR185" s="318"/>
      <c r="AS185" s="318"/>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row>
    <row r="186" spans="1:71" ht="12.75" x14ac:dyDescent="0.2">
      <c r="A186" s="323"/>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8"/>
      <c r="AR186" s="318"/>
      <c r="AS186" s="318"/>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row>
    <row r="187" spans="1:71" ht="12.75" x14ac:dyDescent="0.2">
      <c r="A187" s="323"/>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8"/>
      <c r="AR187" s="318"/>
      <c r="AS187" s="318"/>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row>
    <row r="188" spans="1:71" ht="12.75" x14ac:dyDescent="0.2">
      <c r="A188" s="323"/>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8"/>
      <c r="AR188" s="318"/>
      <c r="AS188" s="318"/>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row>
    <row r="189" spans="1:71" ht="12.75" x14ac:dyDescent="0.2">
      <c r="A189" s="323"/>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8"/>
      <c r="AR189" s="318"/>
      <c r="AS189" s="318"/>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row>
    <row r="190" spans="1:71" ht="12.75" x14ac:dyDescent="0.2">
      <c r="A190" s="323"/>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8"/>
      <c r="AR190" s="318"/>
      <c r="AS190" s="318"/>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row>
    <row r="191" spans="1:71" ht="12.75" x14ac:dyDescent="0.2">
      <c r="A191" s="323"/>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8"/>
      <c r="AR191" s="318"/>
      <c r="AS191" s="318"/>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row>
    <row r="192" spans="1:71" ht="12.75" x14ac:dyDescent="0.2">
      <c r="A192" s="323"/>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8"/>
      <c r="AR192" s="318"/>
      <c r="AS192" s="318"/>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row>
    <row r="193" spans="1:71" ht="12.75" x14ac:dyDescent="0.2">
      <c r="A193" s="323"/>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8"/>
      <c r="AR193" s="318"/>
      <c r="AS193" s="318"/>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row>
    <row r="194" spans="1:71" ht="12.75" x14ac:dyDescent="0.2">
      <c r="A194" s="323"/>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c r="AC194" s="317"/>
      <c r="AD194" s="317"/>
      <c r="AE194" s="317"/>
      <c r="AF194" s="317"/>
      <c r="AG194" s="317"/>
      <c r="AH194" s="317"/>
      <c r="AI194" s="317"/>
      <c r="AJ194" s="317"/>
      <c r="AK194" s="317"/>
      <c r="AL194" s="317"/>
      <c r="AM194" s="317"/>
      <c r="AN194" s="317"/>
      <c r="AO194" s="317"/>
      <c r="AP194" s="317"/>
      <c r="AQ194" s="318"/>
      <c r="AR194" s="318"/>
      <c r="AS194" s="318"/>
      <c r="AT194" s="317"/>
      <c r="AU194" s="317"/>
      <c r="AV194" s="317"/>
      <c r="AW194" s="317"/>
      <c r="AX194" s="317"/>
      <c r="AY194" s="317"/>
      <c r="AZ194" s="317"/>
      <c r="BA194" s="317"/>
      <c r="BB194" s="317"/>
      <c r="BC194" s="317"/>
      <c r="BD194" s="317"/>
      <c r="BE194" s="317"/>
      <c r="BF194" s="317"/>
      <c r="BG194" s="317"/>
      <c r="BH194" s="317"/>
      <c r="BI194" s="317"/>
      <c r="BJ194" s="317"/>
      <c r="BK194" s="317"/>
      <c r="BL194" s="317"/>
      <c r="BM194" s="317"/>
      <c r="BN194" s="317"/>
      <c r="BO194" s="317"/>
      <c r="BP194" s="317"/>
      <c r="BQ194" s="317"/>
      <c r="BR194" s="317"/>
      <c r="BS194" s="317"/>
    </row>
    <row r="195" spans="1:71" ht="12.75" x14ac:dyDescent="0.2">
      <c r="A195" s="323"/>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c r="AC195" s="317"/>
      <c r="AD195" s="317"/>
      <c r="AE195" s="317"/>
      <c r="AF195" s="317"/>
      <c r="AG195" s="317"/>
      <c r="AH195" s="317"/>
      <c r="AI195" s="317"/>
      <c r="AJ195" s="317"/>
      <c r="AK195" s="317"/>
      <c r="AL195" s="317"/>
      <c r="AM195" s="317"/>
      <c r="AN195" s="317"/>
      <c r="AO195" s="317"/>
      <c r="AP195" s="317"/>
      <c r="AQ195" s="318"/>
      <c r="AR195" s="318"/>
      <c r="AS195" s="318"/>
      <c r="AT195" s="317"/>
      <c r="AU195" s="317"/>
      <c r="AV195" s="317"/>
      <c r="AW195" s="317"/>
      <c r="AX195" s="317"/>
      <c r="AY195" s="317"/>
      <c r="AZ195" s="317"/>
      <c r="BA195" s="317"/>
      <c r="BB195" s="317"/>
      <c r="BC195" s="317"/>
      <c r="BD195" s="317"/>
      <c r="BE195" s="317"/>
      <c r="BF195" s="317"/>
      <c r="BG195" s="317"/>
      <c r="BH195" s="317"/>
      <c r="BI195" s="317"/>
      <c r="BJ195" s="317"/>
      <c r="BK195" s="317"/>
      <c r="BL195" s="317"/>
      <c r="BM195" s="317"/>
      <c r="BN195" s="317"/>
      <c r="BO195" s="317"/>
      <c r="BP195" s="317"/>
      <c r="BQ195" s="317"/>
      <c r="BR195" s="317"/>
      <c r="BS195" s="317"/>
    </row>
    <row r="196" spans="1:71" ht="12.75" x14ac:dyDescent="0.2">
      <c r="A196" s="323"/>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c r="AC196" s="317"/>
      <c r="AD196" s="317"/>
      <c r="AE196" s="317"/>
      <c r="AF196" s="317"/>
      <c r="AG196" s="317"/>
      <c r="AH196" s="317"/>
      <c r="AI196" s="317"/>
      <c r="AJ196" s="317"/>
      <c r="AK196" s="317"/>
      <c r="AL196" s="317"/>
      <c r="AM196" s="317"/>
      <c r="AN196" s="317"/>
      <c r="AO196" s="317"/>
      <c r="AP196" s="317"/>
      <c r="AQ196" s="318"/>
      <c r="AR196" s="318"/>
      <c r="AS196" s="318"/>
      <c r="AT196" s="317"/>
      <c r="AU196" s="317"/>
      <c r="AV196" s="317"/>
      <c r="AW196" s="317"/>
      <c r="AX196" s="317"/>
      <c r="AY196" s="317"/>
      <c r="AZ196" s="317"/>
      <c r="BA196" s="317"/>
      <c r="BB196" s="317"/>
      <c r="BC196" s="317"/>
      <c r="BD196" s="317"/>
      <c r="BE196" s="317"/>
      <c r="BF196" s="317"/>
      <c r="BG196" s="317"/>
      <c r="BH196" s="317"/>
      <c r="BI196" s="317"/>
      <c r="BJ196" s="317"/>
      <c r="BK196" s="317"/>
      <c r="BL196" s="317"/>
      <c r="BM196" s="317"/>
      <c r="BN196" s="317"/>
      <c r="BO196" s="317"/>
      <c r="BP196" s="317"/>
      <c r="BQ196" s="317"/>
      <c r="BR196" s="317"/>
      <c r="BS196" s="317"/>
    </row>
    <row r="197" spans="1:71" ht="12.75" x14ac:dyDescent="0.2">
      <c r="A197" s="323"/>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c r="AC197" s="317"/>
      <c r="AD197" s="317"/>
      <c r="AE197" s="317"/>
      <c r="AF197" s="317"/>
      <c r="AG197" s="317"/>
      <c r="AH197" s="317"/>
      <c r="AI197" s="317"/>
      <c r="AJ197" s="317"/>
      <c r="AK197" s="317"/>
      <c r="AL197" s="317"/>
      <c r="AM197" s="317"/>
      <c r="AN197" s="317"/>
      <c r="AO197" s="317"/>
      <c r="AP197" s="317"/>
      <c r="AQ197" s="318"/>
      <c r="AR197" s="318"/>
      <c r="AS197" s="318"/>
      <c r="AT197" s="317"/>
      <c r="AU197" s="317"/>
      <c r="AV197" s="317"/>
      <c r="AW197" s="317"/>
      <c r="AX197" s="317"/>
      <c r="AY197" s="317"/>
      <c r="AZ197" s="317"/>
      <c r="BA197" s="317"/>
      <c r="BB197" s="317"/>
      <c r="BC197" s="317"/>
      <c r="BD197" s="317"/>
      <c r="BE197" s="317"/>
      <c r="BF197" s="317"/>
      <c r="BG197" s="317"/>
      <c r="BH197" s="317"/>
      <c r="BI197" s="317"/>
      <c r="BJ197" s="317"/>
      <c r="BK197" s="317"/>
      <c r="BL197" s="317"/>
      <c r="BM197" s="317"/>
      <c r="BN197" s="317"/>
      <c r="BO197" s="317"/>
      <c r="BP197" s="317"/>
      <c r="BQ197" s="317"/>
      <c r="BR197" s="317"/>
      <c r="BS197" s="317"/>
    </row>
    <row r="198" spans="1:71" ht="12.75" x14ac:dyDescent="0.2">
      <c r="A198" s="323"/>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c r="AC198" s="317"/>
      <c r="AD198" s="317"/>
      <c r="AE198" s="317"/>
      <c r="AF198" s="317"/>
      <c r="AG198" s="317"/>
      <c r="AH198" s="317"/>
      <c r="AI198" s="317"/>
      <c r="AJ198" s="317"/>
      <c r="AK198" s="317"/>
      <c r="AL198" s="317"/>
      <c r="AM198" s="317"/>
      <c r="AN198" s="317"/>
      <c r="AO198" s="317"/>
      <c r="AP198" s="317"/>
      <c r="AQ198" s="318"/>
      <c r="AR198" s="318"/>
      <c r="AS198" s="318"/>
      <c r="AT198" s="317"/>
      <c r="AU198" s="317"/>
      <c r="AV198" s="317"/>
      <c r="AW198" s="317"/>
      <c r="AX198" s="317"/>
      <c r="AY198" s="317"/>
      <c r="AZ198" s="317"/>
      <c r="BA198" s="317"/>
      <c r="BB198" s="317"/>
      <c r="BC198" s="317"/>
      <c r="BD198" s="317"/>
      <c r="BE198" s="317"/>
      <c r="BF198" s="317"/>
      <c r="BG198" s="317"/>
      <c r="BH198" s="317"/>
      <c r="BI198" s="317"/>
      <c r="BJ198" s="317"/>
      <c r="BK198" s="317"/>
      <c r="BL198" s="317"/>
      <c r="BM198" s="317"/>
      <c r="BN198" s="317"/>
      <c r="BO198" s="317"/>
      <c r="BP198" s="317"/>
      <c r="BQ198" s="317"/>
      <c r="BR198" s="317"/>
      <c r="BS198" s="317"/>
    </row>
    <row r="199" spans="1:71" ht="12.75" x14ac:dyDescent="0.2">
      <c r="A199" s="323"/>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8"/>
      <c r="AR199" s="318"/>
      <c r="AS199" s="318"/>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row>
    <row r="200" spans="1:71" ht="12.75" x14ac:dyDescent="0.2">
      <c r="A200" s="323"/>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8"/>
      <c r="AR200" s="318"/>
      <c r="AS200" s="318"/>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row>
    <row r="201" spans="1:71" ht="12.75" x14ac:dyDescent="0.2">
      <c r="A201" s="323"/>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c r="AC201" s="317"/>
      <c r="AD201" s="317"/>
      <c r="AE201" s="317"/>
      <c r="AF201" s="317"/>
      <c r="AG201" s="317"/>
      <c r="AH201" s="317"/>
      <c r="AI201" s="317"/>
      <c r="AJ201" s="317"/>
      <c r="AK201" s="317"/>
      <c r="AL201" s="317"/>
      <c r="AM201" s="317"/>
      <c r="AN201" s="317"/>
      <c r="AO201" s="317"/>
      <c r="AP201" s="317"/>
      <c r="AQ201" s="318"/>
      <c r="AR201" s="318"/>
      <c r="AS201" s="318"/>
      <c r="AT201" s="317"/>
      <c r="AU201" s="317"/>
      <c r="AV201" s="317"/>
      <c r="AW201" s="317"/>
      <c r="AX201" s="317"/>
      <c r="AY201" s="317"/>
      <c r="AZ201" s="317"/>
      <c r="BA201" s="317"/>
      <c r="BB201" s="317"/>
      <c r="BC201" s="317"/>
      <c r="BD201" s="317"/>
      <c r="BE201" s="317"/>
      <c r="BF201" s="317"/>
      <c r="BG201" s="317"/>
      <c r="BH201" s="317"/>
      <c r="BI201" s="317"/>
      <c r="BJ201" s="317"/>
      <c r="BK201" s="317"/>
      <c r="BL201" s="317"/>
      <c r="BM201" s="317"/>
      <c r="BN201" s="317"/>
      <c r="BO201" s="317"/>
      <c r="BP201" s="317"/>
      <c r="BQ201" s="317"/>
      <c r="BR201" s="317"/>
      <c r="BS201" s="317"/>
    </row>
    <row r="202" spans="1:71" ht="12.75" x14ac:dyDescent="0.2">
      <c r="A202" s="323"/>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8"/>
      <c r="AR202" s="318"/>
      <c r="AS202" s="318"/>
      <c r="AT202" s="317"/>
      <c r="AU202" s="317"/>
      <c r="AV202" s="317"/>
      <c r="AW202" s="317"/>
      <c r="AX202" s="317"/>
      <c r="AY202" s="317"/>
      <c r="AZ202" s="317"/>
      <c r="BA202" s="317"/>
      <c r="BB202" s="317"/>
      <c r="BC202" s="317"/>
      <c r="BD202" s="317"/>
      <c r="BE202" s="317"/>
      <c r="BF202" s="317"/>
      <c r="BG202" s="317"/>
      <c r="BH202" s="317"/>
      <c r="BI202" s="317"/>
      <c r="BJ202" s="317"/>
      <c r="BK202" s="317"/>
      <c r="BL202" s="317"/>
      <c r="BM202" s="317"/>
      <c r="BN202" s="317"/>
      <c r="BO202" s="317"/>
      <c r="BP202" s="317"/>
      <c r="BQ202" s="317"/>
      <c r="BR202" s="317"/>
      <c r="BS202" s="317"/>
    </row>
    <row r="203" spans="1:71" ht="12.75" x14ac:dyDescent="0.2">
      <c r="A203" s="323"/>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c r="AC203" s="317"/>
      <c r="AD203" s="317"/>
      <c r="AE203" s="317"/>
      <c r="AF203" s="317"/>
      <c r="AG203" s="317"/>
      <c r="AH203" s="317"/>
      <c r="AI203" s="317"/>
      <c r="AJ203" s="317"/>
      <c r="AK203" s="317"/>
      <c r="AL203" s="317"/>
      <c r="AM203" s="317"/>
      <c r="AN203" s="317"/>
      <c r="AO203" s="317"/>
      <c r="AP203" s="317"/>
      <c r="AQ203" s="318"/>
      <c r="AR203" s="318"/>
      <c r="AS203" s="318"/>
      <c r="AT203" s="317"/>
      <c r="AU203" s="317"/>
      <c r="AV203" s="317"/>
      <c r="AW203" s="317"/>
      <c r="AX203" s="317"/>
      <c r="AY203" s="317"/>
      <c r="AZ203" s="317"/>
      <c r="BA203" s="317"/>
      <c r="BB203" s="317"/>
      <c r="BC203" s="317"/>
      <c r="BD203" s="317"/>
      <c r="BE203" s="317"/>
      <c r="BF203" s="317"/>
      <c r="BG203" s="317"/>
      <c r="BH203" s="317"/>
      <c r="BI203" s="317"/>
      <c r="BJ203" s="317"/>
      <c r="BK203" s="317"/>
      <c r="BL203" s="317"/>
      <c r="BM203" s="317"/>
      <c r="BN203" s="317"/>
      <c r="BO203" s="317"/>
      <c r="BP203" s="317"/>
      <c r="BQ203" s="317"/>
      <c r="BR203" s="317"/>
      <c r="BS203" s="317"/>
    </row>
    <row r="204" spans="1:71" ht="12.75" x14ac:dyDescent="0.2">
      <c r="A204" s="323"/>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c r="AC204" s="317"/>
      <c r="AD204" s="317"/>
      <c r="AE204" s="317"/>
      <c r="AF204" s="317"/>
      <c r="AG204" s="317"/>
      <c r="AH204" s="317"/>
      <c r="AI204" s="317"/>
      <c r="AJ204" s="317"/>
      <c r="AK204" s="317"/>
      <c r="AL204" s="317"/>
      <c r="AM204" s="317"/>
      <c r="AN204" s="317"/>
      <c r="AO204" s="317"/>
      <c r="AP204" s="317"/>
      <c r="AQ204" s="318"/>
      <c r="AR204" s="318"/>
      <c r="AS204" s="318"/>
      <c r="AT204" s="317"/>
      <c r="AU204" s="317"/>
      <c r="AV204" s="317"/>
      <c r="AW204" s="317"/>
      <c r="AX204" s="317"/>
      <c r="AY204" s="317"/>
      <c r="AZ204" s="317"/>
      <c r="BA204" s="317"/>
      <c r="BB204" s="317"/>
      <c r="BC204" s="317"/>
      <c r="BD204" s="317"/>
      <c r="BE204" s="317"/>
      <c r="BF204" s="317"/>
      <c r="BG204" s="317"/>
      <c r="BH204" s="317"/>
      <c r="BI204" s="317"/>
      <c r="BJ204" s="317"/>
      <c r="BK204" s="317"/>
      <c r="BL204" s="317"/>
      <c r="BM204" s="317"/>
      <c r="BN204" s="317"/>
      <c r="BO204" s="317"/>
      <c r="BP204" s="317"/>
      <c r="BQ204" s="317"/>
      <c r="BR204" s="317"/>
      <c r="BS204" s="317"/>
    </row>
    <row r="205" spans="1:71" ht="12.75" x14ac:dyDescent="0.2">
      <c r="A205" s="323"/>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7"/>
      <c r="AI205" s="317"/>
      <c r="AJ205" s="317"/>
      <c r="AK205" s="317"/>
      <c r="AL205" s="317"/>
      <c r="AM205" s="317"/>
      <c r="AN205" s="317"/>
      <c r="AO205" s="317"/>
      <c r="AP205" s="317"/>
      <c r="AQ205" s="318"/>
      <c r="AR205" s="318"/>
      <c r="AS205" s="318"/>
      <c r="AT205" s="317"/>
      <c r="AU205" s="317"/>
      <c r="AV205" s="317"/>
      <c r="AW205" s="317"/>
      <c r="AX205" s="317"/>
      <c r="AY205" s="317"/>
      <c r="AZ205" s="317"/>
      <c r="BA205" s="317"/>
      <c r="BB205" s="317"/>
      <c r="BC205" s="317"/>
      <c r="BD205" s="317"/>
      <c r="BE205" s="317"/>
      <c r="BF205" s="317"/>
      <c r="BG205" s="317"/>
      <c r="BH205" s="317"/>
      <c r="BI205" s="317"/>
      <c r="BJ205" s="317"/>
      <c r="BK205" s="317"/>
      <c r="BL205" s="317"/>
      <c r="BM205" s="317"/>
      <c r="BN205" s="317"/>
      <c r="BO205" s="317"/>
      <c r="BP205" s="317"/>
      <c r="BQ205" s="317"/>
      <c r="BR205" s="317"/>
      <c r="BS205" s="317"/>
    </row>
    <row r="206" spans="1:71" ht="12.75" x14ac:dyDescent="0.2">
      <c r="A206" s="323"/>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c r="AC206" s="317"/>
      <c r="AD206" s="317"/>
      <c r="AE206" s="317"/>
      <c r="AF206" s="317"/>
      <c r="AG206" s="317"/>
      <c r="AH206" s="317"/>
      <c r="AI206" s="317"/>
      <c r="AJ206" s="317"/>
      <c r="AK206" s="317"/>
      <c r="AL206" s="317"/>
      <c r="AM206" s="317"/>
      <c r="AN206" s="317"/>
      <c r="AO206" s="317"/>
      <c r="AP206" s="317"/>
      <c r="AQ206" s="318"/>
      <c r="AR206" s="318"/>
      <c r="AS206" s="318"/>
      <c r="AT206" s="317"/>
      <c r="AU206" s="317"/>
      <c r="AV206" s="317"/>
      <c r="AW206" s="317"/>
      <c r="AX206" s="317"/>
      <c r="AY206" s="317"/>
      <c r="AZ206" s="317"/>
      <c r="BA206" s="317"/>
      <c r="BB206" s="317"/>
      <c r="BC206" s="317"/>
      <c r="BD206" s="317"/>
      <c r="BE206" s="317"/>
      <c r="BF206" s="317"/>
      <c r="BG206" s="317"/>
      <c r="BH206" s="317"/>
      <c r="BI206" s="317"/>
      <c r="BJ206" s="317"/>
      <c r="BK206" s="317"/>
      <c r="BL206" s="317"/>
      <c r="BM206" s="317"/>
      <c r="BN206" s="317"/>
      <c r="BO206" s="317"/>
      <c r="BP206" s="317"/>
      <c r="BQ206" s="317"/>
      <c r="BR206" s="317"/>
      <c r="BS206" s="317"/>
    </row>
    <row r="207" spans="1:71" ht="12.75" x14ac:dyDescent="0.2">
      <c r="A207" s="323"/>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c r="AC207" s="317"/>
      <c r="AD207" s="317"/>
      <c r="AE207" s="317"/>
      <c r="AF207" s="317"/>
      <c r="AG207" s="317"/>
      <c r="AH207" s="317"/>
      <c r="AI207" s="317"/>
      <c r="AJ207" s="317"/>
      <c r="AK207" s="317"/>
      <c r="AL207" s="317"/>
      <c r="AM207" s="317"/>
      <c r="AN207" s="317"/>
      <c r="AO207" s="317"/>
      <c r="AP207" s="317"/>
      <c r="AQ207" s="318"/>
      <c r="AR207" s="318"/>
      <c r="AS207" s="318"/>
      <c r="AT207" s="317"/>
      <c r="AU207" s="317"/>
      <c r="AV207" s="317"/>
      <c r="AW207" s="317"/>
      <c r="AX207" s="317"/>
      <c r="AY207" s="317"/>
      <c r="AZ207" s="317"/>
      <c r="BA207" s="317"/>
      <c r="BB207" s="317"/>
      <c r="BC207" s="317"/>
      <c r="BD207" s="317"/>
      <c r="BE207" s="317"/>
      <c r="BF207" s="317"/>
      <c r="BG207" s="317"/>
      <c r="BH207" s="317"/>
      <c r="BI207" s="317"/>
      <c r="BJ207" s="317"/>
      <c r="BK207" s="317"/>
      <c r="BL207" s="317"/>
      <c r="BM207" s="317"/>
      <c r="BN207" s="317"/>
      <c r="BO207" s="317"/>
      <c r="BP207" s="317"/>
      <c r="BQ207" s="317"/>
      <c r="BR207" s="317"/>
      <c r="BS207" s="317"/>
    </row>
    <row r="208" spans="1:71" ht="12.75" x14ac:dyDescent="0.2">
      <c r="A208" s="323"/>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c r="AC208" s="317"/>
      <c r="AD208" s="317"/>
      <c r="AE208" s="317"/>
      <c r="AF208" s="317"/>
      <c r="AG208" s="317"/>
      <c r="AH208" s="317"/>
      <c r="AI208" s="317"/>
      <c r="AJ208" s="317"/>
      <c r="AK208" s="317"/>
      <c r="AL208" s="317"/>
      <c r="AM208" s="317"/>
      <c r="AN208" s="317"/>
      <c r="AO208" s="317"/>
      <c r="AP208" s="317"/>
      <c r="AQ208" s="318"/>
      <c r="AR208" s="318"/>
      <c r="AS208" s="318"/>
      <c r="AT208" s="317"/>
      <c r="AU208" s="317"/>
      <c r="AV208" s="317"/>
      <c r="AW208" s="317"/>
      <c r="AX208" s="317"/>
      <c r="AY208" s="317"/>
      <c r="AZ208" s="317"/>
      <c r="BA208" s="317"/>
      <c r="BB208" s="317"/>
      <c r="BC208" s="317"/>
      <c r="BD208" s="317"/>
      <c r="BE208" s="317"/>
      <c r="BF208" s="317"/>
      <c r="BG208" s="317"/>
      <c r="BH208" s="317"/>
      <c r="BI208" s="317"/>
      <c r="BJ208" s="317"/>
      <c r="BK208" s="317"/>
      <c r="BL208" s="317"/>
      <c r="BM208" s="317"/>
      <c r="BN208" s="317"/>
      <c r="BO208" s="317"/>
      <c r="BP208" s="317"/>
      <c r="BQ208" s="317"/>
      <c r="BR208" s="317"/>
      <c r="BS208" s="31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4" t="str">
        <f>'2. паспорт  ТП'!A4:S4</f>
        <v>Год раскрытия информации: 2018 год</v>
      </c>
      <c r="B5" s="404"/>
      <c r="C5" s="404"/>
      <c r="D5" s="404"/>
      <c r="E5" s="404"/>
      <c r="F5" s="404"/>
      <c r="G5" s="404"/>
      <c r="H5" s="404"/>
      <c r="I5" s="404"/>
      <c r="J5" s="404"/>
      <c r="K5" s="404"/>
      <c r="L5" s="40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2" t="s">
        <v>9</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7" t="s">
        <v>8</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I_140-77</v>
      </c>
      <c r="B12" s="413"/>
      <c r="C12" s="413"/>
      <c r="D12" s="413"/>
      <c r="E12" s="413"/>
      <c r="F12" s="413"/>
      <c r="G12" s="413"/>
      <c r="H12" s="413"/>
      <c r="I12" s="413"/>
      <c r="J12" s="413"/>
      <c r="K12" s="413"/>
      <c r="L12" s="413"/>
    </row>
    <row r="13" spans="1:44" x14ac:dyDescent="0.25">
      <c r="A13" s="417" t="s">
        <v>7</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Приобретение земельного участка западнее п.Холмогоровка Зеленоградского р-на Калининградская обл</v>
      </c>
      <c r="B15" s="413"/>
      <c r="C15" s="413"/>
      <c r="D15" s="413"/>
      <c r="E15" s="413"/>
      <c r="F15" s="413"/>
      <c r="G15" s="413"/>
      <c r="H15" s="413"/>
      <c r="I15" s="413"/>
      <c r="J15" s="413"/>
      <c r="K15" s="413"/>
      <c r="L15" s="413"/>
    </row>
    <row r="16" spans="1:44" x14ac:dyDescent="0.25">
      <c r="A16" s="417" t="s">
        <v>6</v>
      </c>
      <c r="B16" s="417"/>
      <c r="C16" s="417"/>
      <c r="D16" s="417"/>
      <c r="E16" s="417"/>
      <c r="F16" s="417"/>
      <c r="G16" s="417"/>
      <c r="H16" s="417"/>
      <c r="I16" s="417"/>
      <c r="J16" s="417"/>
      <c r="K16" s="417"/>
      <c r="L16" s="417"/>
    </row>
    <row r="17" spans="1:12" ht="15.75" customHeight="1" x14ac:dyDescent="0.25">
      <c r="L17" s="97"/>
    </row>
    <row r="18" spans="1:12" x14ac:dyDescent="0.25">
      <c r="K18" s="96"/>
    </row>
    <row r="19" spans="1:12" ht="15.75" customHeight="1" x14ac:dyDescent="0.25">
      <c r="A19" s="482" t="s">
        <v>503</v>
      </c>
      <c r="B19" s="482"/>
      <c r="C19" s="482"/>
      <c r="D19" s="482"/>
      <c r="E19" s="482"/>
      <c r="F19" s="482"/>
      <c r="G19" s="482"/>
      <c r="H19" s="482"/>
      <c r="I19" s="482"/>
      <c r="J19" s="482"/>
      <c r="K19" s="482"/>
      <c r="L19" s="482"/>
    </row>
    <row r="20" spans="1:12" x14ac:dyDescent="0.25">
      <c r="A20" s="69"/>
      <c r="B20" s="69"/>
      <c r="C20" s="95"/>
      <c r="D20" s="95"/>
      <c r="E20" s="95"/>
      <c r="F20" s="95"/>
      <c r="G20" s="95"/>
      <c r="H20" s="95"/>
      <c r="I20" s="95"/>
      <c r="J20" s="95"/>
      <c r="K20" s="95"/>
      <c r="L20" s="95"/>
    </row>
    <row r="21" spans="1:12" ht="28.5" customHeight="1" x14ac:dyDescent="0.25">
      <c r="A21" s="472" t="s">
        <v>222</v>
      </c>
      <c r="B21" s="472" t="s">
        <v>221</v>
      </c>
      <c r="C21" s="478" t="s">
        <v>435</v>
      </c>
      <c r="D21" s="478"/>
      <c r="E21" s="478"/>
      <c r="F21" s="478"/>
      <c r="G21" s="478"/>
      <c r="H21" s="478"/>
      <c r="I21" s="473" t="s">
        <v>220</v>
      </c>
      <c r="J21" s="475" t="s">
        <v>437</v>
      </c>
      <c r="K21" s="472" t="s">
        <v>219</v>
      </c>
      <c r="L21" s="474" t="s">
        <v>436</v>
      </c>
    </row>
    <row r="22" spans="1:12" ht="58.5" customHeight="1" x14ac:dyDescent="0.25">
      <c r="A22" s="472"/>
      <c r="B22" s="472"/>
      <c r="C22" s="479" t="s">
        <v>2</v>
      </c>
      <c r="D22" s="479"/>
      <c r="E22" s="480" t="s">
        <v>593</v>
      </c>
      <c r="F22" s="481"/>
      <c r="G22" s="480" t="s">
        <v>599</v>
      </c>
      <c r="H22" s="481"/>
      <c r="I22" s="473"/>
      <c r="J22" s="476"/>
      <c r="K22" s="472"/>
      <c r="L22" s="474"/>
    </row>
    <row r="23" spans="1:12" ht="31.5" x14ac:dyDescent="0.25">
      <c r="A23" s="472"/>
      <c r="B23" s="472"/>
      <c r="C23" s="94" t="s">
        <v>218</v>
      </c>
      <c r="D23" s="94" t="s">
        <v>217</v>
      </c>
      <c r="E23" s="94" t="s">
        <v>218</v>
      </c>
      <c r="F23" s="94" t="s">
        <v>217</v>
      </c>
      <c r="G23" s="94" t="s">
        <v>218</v>
      </c>
      <c r="H23" s="94" t="s">
        <v>217</v>
      </c>
      <c r="I23" s="473"/>
      <c r="J23" s="477"/>
      <c r="K23" s="472"/>
      <c r="L23" s="474"/>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442</v>
      </c>
      <c r="C26" s="359">
        <v>0</v>
      </c>
      <c r="D26" s="360">
        <v>0</v>
      </c>
      <c r="E26" s="361" t="s">
        <v>539</v>
      </c>
      <c r="F26" s="361" t="s">
        <v>539</v>
      </c>
      <c r="G26" s="361" t="s">
        <v>539</v>
      </c>
      <c r="H26" s="361" t="s">
        <v>539</v>
      </c>
      <c r="I26" s="361"/>
      <c r="J26" s="361"/>
      <c r="K26" s="87"/>
      <c r="L26" s="87"/>
    </row>
    <row r="27" spans="1:12" s="72" customFormat="1" ht="39" customHeight="1" x14ac:dyDescent="0.25">
      <c r="A27" s="89" t="s">
        <v>214</v>
      </c>
      <c r="B27" s="93" t="s">
        <v>444</v>
      </c>
      <c r="C27" s="359">
        <v>0</v>
      </c>
      <c r="D27" s="360">
        <v>0</v>
      </c>
      <c r="E27" s="361" t="s">
        <v>539</v>
      </c>
      <c r="F27" s="361" t="s">
        <v>539</v>
      </c>
      <c r="G27" s="361" t="s">
        <v>539</v>
      </c>
      <c r="H27" s="361" t="s">
        <v>539</v>
      </c>
      <c r="I27" s="361"/>
      <c r="J27" s="361"/>
      <c r="K27" s="87"/>
      <c r="L27" s="87"/>
    </row>
    <row r="28" spans="1:12" s="72" customFormat="1" ht="70.5" customHeight="1" x14ac:dyDescent="0.25">
      <c r="A28" s="89" t="s">
        <v>443</v>
      </c>
      <c r="B28" s="93" t="s">
        <v>448</v>
      </c>
      <c r="C28" s="359">
        <v>0</v>
      </c>
      <c r="D28" s="360">
        <v>0</v>
      </c>
      <c r="E28" s="361" t="s">
        <v>539</v>
      </c>
      <c r="F28" s="361" t="s">
        <v>539</v>
      </c>
      <c r="G28" s="361" t="s">
        <v>539</v>
      </c>
      <c r="H28" s="361" t="s">
        <v>539</v>
      </c>
      <c r="I28" s="361"/>
      <c r="J28" s="361"/>
      <c r="K28" s="87"/>
      <c r="L28" s="87"/>
    </row>
    <row r="29" spans="1:12" s="72" customFormat="1" ht="54" customHeight="1" x14ac:dyDescent="0.25">
      <c r="A29" s="89" t="s">
        <v>213</v>
      </c>
      <c r="B29" s="93" t="s">
        <v>447</v>
      </c>
      <c r="C29" s="359">
        <v>0</v>
      </c>
      <c r="D29" s="360">
        <v>0</v>
      </c>
      <c r="E29" s="361" t="s">
        <v>539</v>
      </c>
      <c r="F29" s="361" t="s">
        <v>539</v>
      </c>
      <c r="G29" s="361" t="s">
        <v>539</v>
      </c>
      <c r="H29" s="361" t="s">
        <v>539</v>
      </c>
      <c r="I29" s="361"/>
      <c r="J29" s="361"/>
      <c r="K29" s="87"/>
      <c r="L29" s="87"/>
    </row>
    <row r="30" spans="1:12" s="72" customFormat="1" ht="42" customHeight="1" x14ac:dyDescent="0.25">
      <c r="A30" s="89" t="s">
        <v>212</v>
      </c>
      <c r="B30" s="93" t="s">
        <v>449</v>
      </c>
      <c r="C30" s="359">
        <v>0</v>
      </c>
      <c r="D30" s="360">
        <v>0</v>
      </c>
      <c r="E30" s="361" t="s">
        <v>539</v>
      </c>
      <c r="F30" s="361" t="s">
        <v>539</v>
      </c>
      <c r="G30" s="361" t="s">
        <v>539</v>
      </c>
      <c r="H30" s="361" t="s">
        <v>539</v>
      </c>
      <c r="I30" s="361"/>
      <c r="J30" s="361"/>
      <c r="K30" s="87"/>
      <c r="L30" s="87"/>
    </row>
    <row r="31" spans="1:12" s="72" customFormat="1" ht="37.5" customHeight="1" x14ac:dyDescent="0.25">
      <c r="A31" s="89" t="s">
        <v>211</v>
      </c>
      <c r="B31" s="88" t="s">
        <v>445</v>
      </c>
      <c r="C31" s="359">
        <v>0</v>
      </c>
      <c r="D31" s="360">
        <v>0</v>
      </c>
      <c r="E31" s="361" t="s">
        <v>539</v>
      </c>
      <c r="F31" s="361" t="s">
        <v>539</v>
      </c>
      <c r="G31" s="361" t="s">
        <v>539</v>
      </c>
      <c r="H31" s="361" t="s">
        <v>539</v>
      </c>
      <c r="I31" s="361"/>
      <c r="J31" s="361"/>
      <c r="K31" s="87"/>
      <c r="L31" s="87"/>
    </row>
    <row r="32" spans="1:12" s="72" customFormat="1" ht="31.5" x14ac:dyDescent="0.25">
      <c r="A32" s="89" t="s">
        <v>209</v>
      </c>
      <c r="B32" s="88" t="s">
        <v>450</v>
      </c>
      <c r="C32" s="359">
        <v>0</v>
      </c>
      <c r="D32" s="360">
        <v>0</v>
      </c>
      <c r="E32" s="361" t="s">
        <v>539</v>
      </c>
      <c r="F32" s="361" t="s">
        <v>539</v>
      </c>
      <c r="G32" s="361" t="s">
        <v>539</v>
      </c>
      <c r="H32" s="361" t="s">
        <v>539</v>
      </c>
      <c r="I32" s="361"/>
      <c r="J32" s="361"/>
      <c r="K32" s="87"/>
      <c r="L32" s="87"/>
    </row>
    <row r="33" spans="1:12" s="72" customFormat="1" ht="37.5" customHeight="1" x14ac:dyDescent="0.25">
      <c r="A33" s="89" t="s">
        <v>461</v>
      </c>
      <c r="B33" s="88" t="s">
        <v>374</v>
      </c>
      <c r="C33" s="359">
        <v>0</v>
      </c>
      <c r="D33" s="360">
        <v>0</v>
      </c>
      <c r="E33" s="361" t="s">
        <v>539</v>
      </c>
      <c r="F33" s="361" t="s">
        <v>539</v>
      </c>
      <c r="G33" s="361" t="s">
        <v>539</v>
      </c>
      <c r="H33" s="361" t="s">
        <v>539</v>
      </c>
      <c r="I33" s="361"/>
      <c r="J33" s="361"/>
      <c r="K33" s="87"/>
      <c r="L33" s="87"/>
    </row>
    <row r="34" spans="1:12" s="72" customFormat="1" ht="47.25" customHeight="1" x14ac:dyDescent="0.25">
      <c r="A34" s="89" t="s">
        <v>462</v>
      </c>
      <c r="B34" s="88" t="s">
        <v>454</v>
      </c>
      <c r="C34" s="359">
        <v>0</v>
      </c>
      <c r="D34" s="360">
        <v>0</v>
      </c>
      <c r="E34" s="361" t="s">
        <v>539</v>
      </c>
      <c r="F34" s="361" t="s">
        <v>539</v>
      </c>
      <c r="G34" s="361" t="s">
        <v>539</v>
      </c>
      <c r="H34" s="361" t="s">
        <v>539</v>
      </c>
      <c r="I34" s="361"/>
      <c r="J34" s="361"/>
      <c r="K34" s="91"/>
      <c r="L34" s="87"/>
    </row>
    <row r="35" spans="1:12" s="72" customFormat="1" ht="49.5" customHeight="1" x14ac:dyDescent="0.25">
      <c r="A35" s="89" t="s">
        <v>463</v>
      </c>
      <c r="B35" s="88" t="s">
        <v>210</v>
      </c>
      <c r="C35" s="359">
        <v>0</v>
      </c>
      <c r="D35" s="360">
        <v>0</v>
      </c>
      <c r="E35" s="361" t="s">
        <v>539</v>
      </c>
      <c r="F35" s="361" t="s">
        <v>539</v>
      </c>
      <c r="G35" s="361" t="s">
        <v>539</v>
      </c>
      <c r="H35" s="361" t="s">
        <v>539</v>
      </c>
      <c r="I35" s="361"/>
      <c r="J35" s="361"/>
      <c r="K35" s="91"/>
      <c r="L35" s="87"/>
    </row>
    <row r="36" spans="1:12" ht="37.5" customHeight="1" x14ac:dyDescent="0.25">
      <c r="A36" s="89" t="s">
        <v>464</v>
      </c>
      <c r="B36" s="88" t="s">
        <v>446</v>
      </c>
      <c r="C36" s="359">
        <v>0</v>
      </c>
      <c r="D36" s="363">
        <v>0</v>
      </c>
      <c r="E36" s="361" t="s">
        <v>539</v>
      </c>
      <c r="F36" s="361" t="s">
        <v>539</v>
      </c>
      <c r="G36" s="361" t="s">
        <v>539</v>
      </c>
      <c r="H36" s="361" t="s">
        <v>539</v>
      </c>
      <c r="I36" s="361"/>
      <c r="J36" s="361"/>
      <c r="K36" s="87"/>
      <c r="L36" s="87"/>
    </row>
    <row r="37" spans="1:12" x14ac:dyDescent="0.25">
      <c r="A37" s="89" t="s">
        <v>465</v>
      </c>
      <c r="B37" s="88" t="s">
        <v>208</v>
      </c>
      <c r="C37" s="359">
        <v>0</v>
      </c>
      <c r="D37" s="363">
        <v>0</v>
      </c>
      <c r="E37" s="361" t="s">
        <v>539</v>
      </c>
      <c r="F37" s="361" t="s">
        <v>539</v>
      </c>
      <c r="G37" s="361" t="s">
        <v>539</v>
      </c>
      <c r="H37" s="361" t="s">
        <v>539</v>
      </c>
      <c r="I37" s="361"/>
      <c r="J37" s="361"/>
      <c r="K37" s="87"/>
      <c r="L37" s="87"/>
    </row>
    <row r="38" spans="1:12" x14ac:dyDescent="0.25">
      <c r="A38" s="89" t="s">
        <v>466</v>
      </c>
      <c r="B38" s="90" t="s">
        <v>207</v>
      </c>
      <c r="C38" s="359"/>
      <c r="D38" s="363"/>
      <c r="E38" s="361"/>
      <c r="F38" s="365"/>
      <c r="G38" s="361"/>
      <c r="H38" s="365"/>
      <c r="I38" s="364"/>
      <c r="J38" s="364"/>
      <c r="K38" s="87"/>
      <c r="L38" s="87"/>
    </row>
    <row r="39" spans="1:12" ht="63" x14ac:dyDescent="0.25">
      <c r="A39" s="89">
        <v>2</v>
      </c>
      <c r="B39" s="88" t="s">
        <v>451</v>
      </c>
      <c r="C39" s="366">
        <v>0</v>
      </c>
      <c r="D39" s="363">
        <v>0</v>
      </c>
      <c r="E39" s="361" t="s">
        <v>539</v>
      </c>
      <c r="F39" s="361" t="s">
        <v>539</v>
      </c>
      <c r="G39" s="361" t="s">
        <v>539</v>
      </c>
      <c r="H39" s="361" t="s">
        <v>539</v>
      </c>
      <c r="I39" s="361"/>
      <c r="J39" s="361"/>
      <c r="K39" s="87"/>
      <c r="L39" s="87"/>
    </row>
    <row r="40" spans="1:12" ht="33.75" customHeight="1" x14ac:dyDescent="0.25">
      <c r="A40" s="89" t="s">
        <v>206</v>
      </c>
      <c r="B40" s="88" t="s">
        <v>453</v>
      </c>
      <c r="C40" s="359">
        <v>0</v>
      </c>
      <c r="D40" s="363">
        <v>0</v>
      </c>
      <c r="E40" s="362" t="s">
        <v>539</v>
      </c>
      <c r="F40" s="362" t="s">
        <v>539</v>
      </c>
      <c r="G40" s="362" t="s">
        <v>539</v>
      </c>
      <c r="H40" s="362" t="s">
        <v>539</v>
      </c>
      <c r="I40" s="361"/>
      <c r="J40" s="361"/>
      <c r="K40" s="87"/>
      <c r="L40" s="87"/>
    </row>
    <row r="41" spans="1:12" ht="63" customHeight="1" x14ac:dyDescent="0.25">
      <c r="A41" s="89" t="s">
        <v>205</v>
      </c>
      <c r="B41" s="90" t="s">
        <v>534</v>
      </c>
      <c r="C41" s="359"/>
      <c r="D41" s="363"/>
      <c r="E41" s="362"/>
      <c r="F41" s="362"/>
      <c r="G41" s="362"/>
      <c r="H41" s="362"/>
      <c r="I41" s="220"/>
      <c r="J41" s="220"/>
      <c r="K41" s="87"/>
      <c r="L41" s="87"/>
    </row>
    <row r="42" spans="1:12" ht="58.5" customHeight="1" x14ac:dyDescent="0.25">
      <c r="A42" s="89">
        <v>3</v>
      </c>
      <c r="B42" s="88" t="s">
        <v>452</v>
      </c>
      <c r="C42" s="366">
        <v>0</v>
      </c>
      <c r="D42" s="363">
        <v>0</v>
      </c>
      <c r="E42" s="361" t="s">
        <v>539</v>
      </c>
      <c r="F42" s="361" t="s">
        <v>539</v>
      </c>
      <c r="G42" s="361" t="s">
        <v>539</v>
      </c>
      <c r="H42" s="361" t="s">
        <v>539</v>
      </c>
      <c r="I42" s="361"/>
      <c r="J42" s="361"/>
      <c r="K42" s="87"/>
      <c r="L42" s="87"/>
    </row>
    <row r="43" spans="1:12" ht="34.5" customHeight="1" x14ac:dyDescent="0.25">
      <c r="A43" s="89" t="s">
        <v>204</v>
      </c>
      <c r="B43" s="88" t="s">
        <v>202</v>
      </c>
      <c r="C43" s="359">
        <v>0</v>
      </c>
      <c r="D43" s="363">
        <v>0</v>
      </c>
      <c r="E43" s="361" t="s">
        <v>539</v>
      </c>
      <c r="F43" s="361" t="s">
        <v>539</v>
      </c>
      <c r="G43" s="361" t="s">
        <v>539</v>
      </c>
      <c r="H43" s="361" t="s">
        <v>539</v>
      </c>
      <c r="I43" s="361"/>
      <c r="J43" s="361"/>
      <c r="K43" s="87"/>
      <c r="L43" s="87"/>
    </row>
    <row r="44" spans="1:12" ht="24.75" customHeight="1" x14ac:dyDescent="0.25">
      <c r="A44" s="89" t="s">
        <v>203</v>
      </c>
      <c r="B44" s="88" t="s">
        <v>200</v>
      </c>
      <c r="C44" s="359">
        <v>0</v>
      </c>
      <c r="D44" s="363">
        <v>0</v>
      </c>
      <c r="E44" s="361" t="s">
        <v>539</v>
      </c>
      <c r="F44" s="361" t="s">
        <v>539</v>
      </c>
      <c r="G44" s="361" t="s">
        <v>539</v>
      </c>
      <c r="H44" s="361" t="s">
        <v>539</v>
      </c>
      <c r="I44" s="361"/>
      <c r="J44" s="361"/>
      <c r="K44" s="87"/>
      <c r="L44" s="87"/>
    </row>
    <row r="45" spans="1:12" ht="90.75" customHeight="1" x14ac:dyDescent="0.25">
      <c r="A45" s="89" t="s">
        <v>201</v>
      </c>
      <c r="B45" s="88" t="s">
        <v>457</v>
      </c>
      <c r="C45" s="359">
        <v>0</v>
      </c>
      <c r="D45" s="363">
        <v>0</v>
      </c>
      <c r="E45" s="362" t="s">
        <v>539</v>
      </c>
      <c r="F45" s="362" t="s">
        <v>539</v>
      </c>
      <c r="G45" s="362" t="s">
        <v>539</v>
      </c>
      <c r="H45" s="362" t="s">
        <v>539</v>
      </c>
      <c r="I45" s="361"/>
      <c r="J45" s="361"/>
      <c r="K45" s="87"/>
      <c r="L45" s="87"/>
    </row>
    <row r="46" spans="1:12" ht="167.25" customHeight="1" x14ac:dyDescent="0.25">
      <c r="A46" s="89" t="s">
        <v>199</v>
      </c>
      <c r="B46" s="88" t="s">
        <v>455</v>
      </c>
      <c r="C46" s="359">
        <v>0</v>
      </c>
      <c r="D46" s="363">
        <v>0</v>
      </c>
      <c r="E46" s="362" t="s">
        <v>539</v>
      </c>
      <c r="F46" s="362" t="s">
        <v>539</v>
      </c>
      <c r="G46" s="362" t="s">
        <v>539</v>
      </c>
      <c r="H46" s="362" t="s">
        <v>539</v>
      </c>
      <c r="I46" s="361"/>
      <c r="J46" s="361"/>
      <c r="K46" s="87"/>
      <c r="L46" s="87"/>
    </row>
    <row r="47" spans="1:12" ht="30.75" customHeight="1" x14ac:dyDescent="0.25">
      <c r="A47" s="89" t="s">
        <v>197</v>
      </c>
      <c r="B47" s="88" t="s">
        <v>198</v>
      </c>
      <c r="C47" s="359">
        <v>0</v>
      </c>
      <c r="D47" s="363">
        <v>0</v>
      </c>
      <c r="E47" s="361" t="s">
        <v>539</v>
      </c>
      <c r="F47" s="361" t="s">
        <v>539</v>
      </c>
      <c r="G47" s="361" t="s">
        <v>539</v>
      </c>
      <c r="H47" s="361" t="s">
        <v>539</v>
      </c>
      <c r="I47" s="361"/>
      <c r="J47" s="361"/>
      <c r="K47" s="87"/>
      <c r="L47" s="87"/>
    </row>
    <row r="48" spans="1:12" ht="37.5" customHeight="1" x14ac:dyDescent="0.25">
      <c r="A48" s="89" t="s">
        <v>467</v>
      </c>
      <c r="B48" s="90" t="s">
        <v>196</v>
      </c>
      <c r="C48" s="359"/>
      <c r="D48" s="363"/>
      <c r="E48" s="362"/>
      <c r="F48" s="367"/>
      <c r="G48" s="362"/>
      <c r="H48" s="367"/>
      <c r="I48" s="220"/>
      <c r="J48" s="220"/>
      <c r="K48" s="87"/>
      <c r="L48" s="87"/>
    </row>
    <row r="49" spans="1:12" ht="35.25" customHeight="1" x14ac:dyDescent="0.25">
      <c r="A49" s="89">
        <v>4</v>
      </c>
      <c r="B49" s="88" t="s">
        <v>194</v>
      </c>
      <c r="C49" s="366">
        <v>0</v>
      </c>
      <c r="D49" s="363">
        <v>0</v>
      </c>
      <c r="E49" s="361" t="s">
        <v>539</v>
      </c>
      <c r="F49" s="361" t="s">
        <v>539</v>
      </c>
      <c r="G49" s="361" t="s">
        <v>539</v>
      </c>
      <c r="H49" s="361" t="s">
        <v>539</v>
      </c>
      <c r="I49" s="361"/>
      <c r="J49" s="361"/>
      <c r="K49" s="87"/>
      <c r="L49" s="87"/>
    </row>
    <row r="50" spans="1:12" ht="86.25" customHeight="1" x14ac:dyDescent="0.25">
      <c r="A50" s="89" t="s">
        <v>195</v>
      </c>
      <c r="B50" s="88" t="s">
        <v>456</v>
      </c>
      <c r="C50" s="366">
        <v>0</v>
      </c>
      <c r="D50" s="363">
        <v>0</v>
      </c>
      <c r="E50" s="361" t="s">
        <v>539</v>
      </c>
      <c r="F50" s="361" t="s">
        <v>539</v>
      </c>
      <c r="G50" s="361" t="s">
        <v>539</v>
      </c>
      <c r="H50" s="361" t="s">
        <v>539</v>
      </c>
      <c r="I50" s="361"/>
      <c r="J50" s="361"/>
      <c r="K50" s="87"/>
      <c r="L50" s="87"/>
    </row>
    <row r="51" spans="1:12" ht="77.25" customHeight="1" x14ac:dyDescent="0.25">
      <c r="A51" s="89" t="s">
        <v>193</v>
      </c>
      <c r="B51" s="88" t="s">
        <v>458</v>
      </c>
      <c r="C51" s="359">
        <v>0</v>
      </c>
      <c r="D51" s="363">
        <v>0</v>
      </c>
      <c r="E51" s="361" t="s">
        <v>539</v>
      </c>
      <c r="F51" s="361" t="s">
        <v>539</v>
      </c>
      <c r="G51" s="361" t="s">
        <v>539</v>
      </c>
      <c r="H51" s="361" t="s">
        <v>539</v>
      </c>
      <c r="I51" s="361"/>
      <c r="J51" s="361"/>
      <c r="K51" s="87"/>
      <c r="L51" s="87"/>
    </row>
    <row r="52" spans="1:12" ht="71.25" customHeight="1" x14ac:dyDescent="0.25">
      <c r="A52" s="89" t="s">
        <v>191</v>
      </c>
      <c r="B52" s="88" t="s">
        <v>192</v>
      </c>
      <c r="C52" s="359">
        <v>0</v>
      </c>
      <c r="D52" s="363">
        <v>0</v>
      </c>
      <c r="E52" s="361" t="s">
        <v>539</v>
      </c>
      <c r="F52" s="361" t="s">
        <v>539</v>
      </c>
      <c r="G52" s="361" t="s">
        <v>539</v>
      </c>
      <c r="H52" s="361" t="s">
        <v>539</v>
      </c>
      <c r="I52" s="361"/>
      <c r="J52" s="361"/>
      <c r="K52" s="87"/>
      <c r="L52" s="87"/>
    </row>
    <row r="53" spans="1:12" ht="48" customHeight="1" x14ac:dyDescent="0.25">
      <c r="A53" s="89" t="s">
        <v>189</v>
      </c>
      <c r="B53" s="149" t="s">
        <v>459</v>
      </c>
      <c r="C53" s="359">
        <v>0</v>
      </c>
      <c r="D53" s="363">
        <v>0</v>
      </c>
      <c r="E53" s="362">
        <v>43190</v>
      </c>
      <c r="F53" s="362">
        <v>43190</v>
      </c>
      <c r="G53" s="362"/>
      <c r="H53" s="362"/>
      <c r="I53" s="363">
        <v>100</v>
      </c>
      <c r="J53" s="363">
        <v>100</v>
      </c>
      <c r="K53" s="87"/>
      <c r="L53" s="87"/>
    </row>
    <row r="54" spans="1:12" ht="46.5" customHeight="1" x14ac:dyDescent="0.25">
      <c r="A54" s="89" t="s">
        <v>460</v>
      </c>
      <c r="B54" s="88" t="s">
        <v>190</v>
      </c>
      <c r="C54" s="359">
        <v>0</v>
      </c>
      <c r="D54" s="363">
        <v>0</v>
      </c>
      <c r="E54" s="361" t="s">
        <v>539</v>
      </c>
      <c r="F54" s="361" t="s">
        <v>539</v>
      </c>
      <c r="G54" s="361" t="s">
        <v>539</v>
      </c>
      <c r="H54" s="361" t="s">
        <v>539</v>
      </c>
      <c r="I54" s="361"/>
      <c r="J54" s="361"/>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2018-04-27T08:37:35Z</dcterms:modified>
</cp:coreProperties>
</file>