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S52" i="15" l="1"/>
  <c r="S42" i="15"/>
  <c r="S41" i="15"/>
  <c r="S40" i="15"/>
  <c r="S38" i="15"/>
  <c r="S37" i="15"/>
  <c r="S36" i="15"/>
  <c r="S39" i="15"/>
  <c r="R54" i="15" l="1"/>
  <c r="R55" i="15"/>
  <c r="S55" i="15"/>
  <c r="R53" i="15"/>
  <c r="R45" i="15"/>
  <c r="S45" i="15"/>
  <c r="S54" i="15" s="1"/>
  <c r="R46" i="15"/>
  <c r="S46" i="15"/>
  <c r="R47" i="15"/>
  <c r="S47" i="15"/>
  <c r="R48" i="15"/>
  <c r="S48" i="15"/>
  <c r="R49" i="15"/>
  <c r="S49" i="15"/>
  <c r="R50" i="15"/>
  <c r="R57" i="15" s="1"/>
  <c r="S50" i="15"/>
  <c r="S57" i="15" s="1"/>
  <c r="S44" i="15"/>
  <c r="S53" i="15" s="1"/>
  <c r="R44" i="15"/>
  <c r="R56" i="15" l="1"/>
  <c r="S56" i="15"/>
  <c r="B27" i="22"/>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G140" i="25"/>
  <c r="F141" i="25"/>
  <c r="D73" i="25" s="1"/>
  <c r="D85" i="25" s="1"/>
  <c r="D99" i="25" s="1"/>
  <c r="B99" i="25" l="1"/>
  <c r="C61" i="25"/>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P136" i="25"/>
  <c r="M48" i="25"/>
  <c r="H141" i="25"/>
  <c r="F73" i="25" s="1"/>
  <c r="F85" i="25" s="1"/>
  <c r="F99" i="25" s="1"/>
  <c r="D53" i="25"/>
  <c r="C80" i="25"/>
  <c r="C66" i="25"/>
  <c r="C68" i="25" s="1"/>
  <c r="C79" i="25"/>
  <c r="E76" i="25" l="1"/>
  <c r="D80" i="25"/>
  <c r="D66" i="25"/>
  <c r="D68" i="25" s="1"/>
  <c r="Q136" i="25"/>
  <c r="N48" i="25"/>
  <c r="F74" i="25"/>
  <c r="F52" i="25"/>
  <c r="G58" i="25"/>
  <c r="F47" i="25"/>
  <c r="F61" i="25" s="1"/>
  <c r="F60" i="25" s="1"/>
  <c r="D55" i="25"/>
  <c r="E53" i="25" s="1"/>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D71" i="25" s="1"/>
  <c r="I58" i="25"/>
  <c r="H47" i="25"/>
  <c r="H61" i="25" s="1"/>
  <c r="H60" i="25" s="1"/>
  <c r="H74" i="25"/>
  <c r="H52" i="25"/>
  <c r="F55"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C84" i="25"/>
  <c r="C89" i="25" s="1"/>
  <c r="C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4" i="25" l="1"/>
  <c r="D89" i="25" s="1"/>
  <c r="D88" i="25"/>
  <c r="E78" i="25"/>
  <c r="E83" i="25" s="1"/>
  <c r="E86" i="25" s="1"/>
  <c r="E87" i="25" s="1"/>
  <c r="E72" i="25"/>
  <c r="F70" i="25"/>
  <c r="F71" i="25" s="1"/>
  <c r="F72" i="25" s="1"/>
  <c r="G55" i="25"/>
  <c r="U136" i="25"/>
  <c r="R48" i="25"/>
  <c r="N140" i="25"/>
  <c r="J76" i="25"/>
  <c r="K67" i="25"/>
  <c r="J74" i="25"/>
  <c r="J52" i="25"/>
  <c r="K58" i="25"/>
  <c r="J47" i="25"/>
  <c r="J61" i="25" s="1"/>
  <c r="J60" i="25" s="1"/>
  <c r="D87" i="25"/>
  <c r="C87" i="25"/>
  <c r="C90" i="25" s="1"/>
  <c r="J109" i="25"/>
  <c r="I108" i="25"/>
  <c r="I50" i="25" s="1"/>
  <c r="I59" i="25" s="1"/>
  <c r="G75" i="25"/>
  <c r="O137" i="25"/>
  <c r="L49" i="25"/>
  <c r="M141" i="25"/>
  <c r="K73" i="25" s="1"/>
  <c r="K85" i="25" s="1"/>
  <c r="K99" i="25" s="1"/>
  <c r="H80" i="25"/>
  <c r="H66" i="25"/>
  <c r="H68" i="25" s="1"/>
  <c r="E84" i="25" l="1"/>
  <c r="E89" i="25" s="1"/>
  <c r="E88" i="25"/>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O83" i="25" s="1"/>
  <c r="P77" i="25"/>
  <c r="P70" i="25"/>
  <c r="X108" i="25"/>
  <c r="X50" i="25" s="1"/>
  <c r="X59" i="25" s="1"/>
  <c r="Y109" i="25"/>
  <c r="Y74" i="25"/>
  <c r="Y52" i="25"/>
  <c r="Z58" i="25"/>
  <c r="Y47" i="25"/>
  <c r="Y61" i="25" s="1"/>
  <c r="Y60" i="25" s="1"/>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N55" i="25"/>
  <c r="AO53" i="25" s="1"/>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<sst xmlns="http://schemas.openxmlformats.org/spreadsheetml/2006/main" count="1067" uniqueCount="622">
  <si>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</si>
  <si>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</si>
  <si>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</si>
  <si>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</si>
  <si>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</si>
  <si>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</si>
  <si>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</si>
  <si>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</si>
  <si>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</si>
  <si>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</si>
  <si>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</si>
  <si>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</si>
  <si>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</si>
  <si>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</si>
  <si>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</si>
  <si>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</si>
  <si>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</si>
  <si>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</si>
  <si>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</si>
  <si>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</si>
  <si>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</si>
  <si>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</si>
  <si>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</si>
  <si>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</si>
  <si>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</si>
  <si>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</si>
  <si>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</si>
  <si>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</si>
  <si>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</si>
  <si>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</si>
  <si>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</si>
  <si>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</si>
  <si>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</si>
  <si>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</si>
  <si>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</si>
  <si>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</si>
  <si>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</si>
  <si>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</si>
  <si>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</si>
  <si>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</si>
  <si>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</si>
  <si>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</si>
  <si>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</si>
  <si>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</si>
  <si>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</si>
  <si>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</si>
  <si>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</si>
  <si>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</si>
  <si>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</si>
  <si>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</si>
  <si>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</si>
  <si>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</si>
  <si>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</si>
  <si>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</si>
  <si>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</si>
  <si>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</si>
  <si>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</si>
  <si>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</si>
  <si>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</si>
  <si>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</si>
  <si>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</si>
  <si>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</si>
  <si>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</si>
  <si>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</si>
  <si>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</si>
  <si>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</si>
  <si>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</si>
  <si>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</si>
  <si>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</si>
  <si>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</si>
  <si>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</si>
  <si>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</si>
  <si>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</si>
  <si>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</si>
  <si>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</si>
  <si>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</si>
  <si>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</si>
  <si>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</si>
  <si>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</si>
  <si>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</si>
  <si>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</si>
  <si>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</si>
  <si>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</si>
  <si>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</si>
  <si>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</si>
  <si>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</si>
  <si>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</si>
  <si>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</si>
  <si>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</si>
  <si>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</si>
  <si>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</si>
  <si>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</si>
  <si>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</si>
  <si>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</si>
  <si>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</si>
  <si>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</si>
  <si>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</si>
  <si>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</si>
  <si>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</si>
  <si>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</si>
  <si>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</si>
  <si>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</si>
  <si>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</si>
  <si>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</si>
  <si>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</si>
  <si>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</si>
  <si>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</si>
  <si>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</si>
  <si>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</si>
  <si>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</si>
  <si>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</si>
  <si>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</si>
  <si>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</si>
  <si>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</si>
  <si>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</si>
  <si>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</si>
  <si>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</si>
  <si>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</si>
  <si>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</si>
  <si>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</si>
  <si>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</si>
  <si>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</si>
  <si>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</si>
  <si>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</si>
  <si>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</si>
  <si>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</si>
  <si>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</si>
  <si>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</si>
  <si>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</si>
  <si>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</si>
  <si>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</si>
  <si>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</si>
  <si>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</si>
  <si>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</si>
  <si>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</si>
  <si>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</si>
  <si>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</si>
  <si>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</si>
  <si>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</si>
  <si>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</si>
  <si>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</si>
  <si>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</si>
  <si>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</si>
  <si>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</si>
  <si>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</si>
  <si>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</si>
  <si>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</si>
  <si>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</si>
  <si>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</si>
  <si>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</si>
  <si>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</si>
  <si>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</si>
  <si>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</si>
  <si>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</si>
  <si>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</si>
  <si>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</si>
  <si>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</si>
  <si>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</si>
  <si>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</si>
  <si>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</si>
  <si>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</si>
  <si>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</si>
  <si>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</si>
  <si>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</si>
  <si>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</si>
  <si>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</si>
  <si>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</si>
  <si>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</si>
  <si>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</si>
  <si>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</si>
  <si>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</si>
  <si>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</si>
  <si>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</si>
  <si>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</si>
  <si>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</si>
  <si>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</si>
  <si>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</si>
  <si>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</si>
  <si>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</si>
  <si>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</si>
  <si>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</si>
  <si>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</si>
  <si>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</si>
  <si>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</si>
  <si>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</si>
  <si>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</si>
  <si>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</si>
  <si>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</si>
  <si>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</si>
  <si>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</si>
  <si>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</si>
  <si>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</si>
  <si>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</si>
  <si>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</si>
  <si>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</si>
  <si>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</si>
  <si>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</si>
  <si>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</si>
  <si>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</si>
  <si>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</si>
  <si>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</si>
  <si>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</si>
  <si>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</si>
  <si>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</si>
  <si>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</si>
  <si>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</si>
  <si>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</si>
  <si>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</si>
  <si>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</si>
  <si>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</si>
  <si>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</si>
  <si>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</si>
  <si>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</si>
  <si>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</si>
  <si>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</si>
  <si>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</si>
  <si>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</si>
  <si>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</si>
  <si>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</si>
  <si>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</si>
  <si>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</si>
  <si>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</si>
  <si>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</si>
  <si>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</si>
  <si>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</si>
  <si>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</si>
  <si>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</si>
  <si>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</si>
  <si>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</si>
  <si>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</si>
  <si>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</si>
  <si>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</si>
  <si>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</si>
  <si>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</si>
  <si>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</si>
  <si>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</si>
  <si>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</si>
  <si>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</si>
  <si>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</si>
  <si>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</si>
  <si>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</si>
  <si>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</si>
  <si>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</si>
  <si>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</si>
  <si>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</si>
  <si>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</si>
  <si>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</si>
  <si>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</si>
  <si>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</si>
  <si>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</si>
  <si>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</si>
  <si>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</si>
  <si>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</si>
  <si>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</si>
  <si>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</si>
  <si>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</si>
  <si>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</si>
  <si>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</si>
  <si>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</si>
  <si>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</si>
  <si>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</si>
  <si>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</si>
  <si>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</si>
  <si>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</si>
  <si>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</si>
  <si>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</si>
  <si>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</si>
  <si>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</si>
  <si>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</si>
  <si>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</si>
  <si>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</si>
  <si>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</si>
  <si>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</si>
  <si>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</si>
  <si>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</si>
  <si>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</si>
  <si>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</si>
  <si>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</si>
  <si>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</si>
  <si>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</si>
  <si>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</si>
  <si>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</si>
  <si>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</si>
  <si>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</si>
  <si>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</si>
  <si>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</si>
  <si>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</si>
  <si>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</si>
  <si>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</si>
  <si>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</si>
  <si>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</si>
  <si>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</si>
  <si>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</si>
  <si>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</si>
  <si>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</si>
  <si>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</si>
  <si>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</si>
  <si>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</si>
  <si>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</si>
  <si>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</si>
  <si>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</si>
  <si>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</si>
  <si>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</si>
  <si>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</si>
  <si>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</si>
  <si>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</si>
  <si>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</si>
  <si>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</si>
  <si>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</si>
  <si>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</si>
  <si>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</si>
  <si>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</si>
  <si>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</si>
  <si>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</si>
  <si>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</si>
  <si>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</si>
  <si>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</si>
  <si>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</si>
  <si>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</si>
  <si>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</si>
  <si>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</si>
  <si>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</si>
  <si>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</si>
  <si>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</si>
  <si>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</si>
  <si>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</si>
  <si>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</si>
  <si>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</si>
  <si>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</si>
  <si>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</si>
  <si>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</si>
  <si>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</si>
  <si>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</si>
  <si>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</si>
  <si>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</si>
  <si>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</si>
  <si>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</si>
  <si>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</si>
  <si>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</si>
  <si>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</si>
  <si>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</si>
  <si>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</si>
  <si>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</si>
  <si>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</si>
  <si>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</si>
  <si>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</si>
  <si>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</si>
  <si>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</si>
  <si>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</si>
  <si>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</si>
  <si>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</si>
  <si>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</si>
  <si>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</si>
  <si>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</si>
  <si>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</si>
  <si>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</si>
  <si>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</si>
  <si>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</si>
  <si>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</si>
  <si>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</si>
  <si>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</si>
  <si>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</si>
  <si>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</si>
  <si>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</si>
  <si>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</si>
  <si>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</si>
  <si>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</si>
  <si>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</si>
  <si>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</si>
  <si>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</si>
  <si>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</si>
  <si>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</si>
  <si>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</si>
  <si>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</si>
  <si>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</si>
  <si>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</si>
  <si>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</si>
  <si>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</si>
  <si>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</si>
  <si>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</si>
  <si>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</si>
  <si>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</si>
  <si>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</si>
  <si>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</si>
  <si>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</si>
  <si>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</si>
  <si>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</si>
  <si>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</si>
  <si>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</si>
  <si>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</si>
  <si>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</si>
  <si>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</si>
  <si>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</si>
  <si>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</si>
  <si>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</si>
  <si>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</si>
  <si>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</si>
  <si>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</si>
  <si>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</si>
  <si>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</si>
  <si>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</si>
  <si>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</si>
  <si>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</si>
  <si>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</si>
  <si>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</si>
  <si>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</si>
  <si>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</si>
  <si>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</si>
  <si>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</si>
  <si>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</si>
  <si>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</si>
  <si>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</si>
  <si>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</si>
  <si>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</si>
  <si>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</si>
  <si>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</si>
  <si>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</si>
  <si>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</si>
  <si>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</si>
  <si>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</si>
  <si>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</si>
  <si>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</si>
  <si>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</si>
  <si>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</si>
  <si>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</si>
  <si>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</si>
  <si>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</si>
  <si>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</si>
  <si>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</si>
  <si>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</si>
  <si>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</si>
  <si>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</si>
  <si>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</si>
  <si>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</si>
  <si>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</si>
  <si>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</si>
  <si>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</si>
  <si>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</si>
  <si>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</si>
  <si>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</si>
  <si>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</si>
  <si>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</si>
  <si>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</si>
  <si>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</si>
  <si>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</si>
  <si>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</si>
  <si>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</si>
  <si>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</si>
  <si>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</si>
  <si>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</si>
  <si>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</si>
  <si>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</si>
  <si>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</si>
  <si>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</si>
  <si>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</si>
  <si>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</si>
  <si>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</si>
  <si>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</si>
  <si>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</si>
  <si>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</si>
  <si>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</si>
  <si>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</si>
  <si>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</si>
  <si>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</si>
  <si>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</si>
  <si>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</si>
  <si>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</si>
  <si>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</si>
  <si>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</si>
  <si>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</si>
  <si>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</si>
  <si>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</si>
  <si>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</si>
  <si>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</si>
  <si>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</si>
  <si>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</si>
  <si>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</si>
  <si>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</si>
  <si>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</si>
  <si>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</si>
  <si>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</si>
  <si>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</si>
  <si>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</si>
  <si>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</si>
  <si>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</si>
  <si>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</si>
  <si>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</si>
  <si>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</si>
  <si>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</si>
  <si>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</si>
  <si>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</si>
  <si>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</si>
  <si>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</si>
  <si>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</si>
  <si>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</si>
  <si>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</si>
  <si>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</si>
  <si>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</si>
  <si>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</si>
  <si>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</si>
  <si>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</si>
  <si>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</si>
  <si>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</si>
  <si>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</si>
  <si>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</si>
  <si>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</si>
  <si>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</si>
  <si>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</si>
  <si>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</si>
  <si>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</si>
  <si>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</si>
  <si>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</si>
  <si>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</si>
  <si>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</si>
  <si>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</si>
  <si>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</si>
  <si>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</si>
  <si>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</si>
  <si>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</si>
  <si>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</si>
  <si>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</si>
  <si>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</si>
  <si>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</si>
  <si>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</si>
  <si>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</si>
  <si>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</si>
  <si>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</si>
  <si>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</si>
  <si>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</si>
  <si>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</si>
  <si>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</si>
  <si>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</si>
  <si>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</si>
  <si>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</si>
  <si>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</si>
  <si>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</si>
  <si>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</si>
  <si>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</si>
  <si>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</si>
  <si>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</si>
  <si>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</si>
  <si>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</si>
  <si>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</si>
  <si>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</si>
  <si>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</si>
  <si>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</si>
  <si>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</si>
  <si>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</si>
  <si>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</si>
  <si>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</si>
  <si>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</si>
  <si>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</si>
  <si>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</si>
  <si>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</si>
  <si>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</si>
  <si>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</si>
  <si>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</si>
  <si>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</si>
  <si>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</si>
  <si>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</si>
  <si>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</si>
  <si>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</si>
  <si>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</si>
  <si>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</si>
  <si>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</si>
  <si>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</si>
  <si>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</si>
  <si>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</si>
  <si>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</si>
  <si>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</si>
  <si>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</si>
  <si>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</si>
  <si>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</si>
  <si>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</si>
  <si>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</si>
  <si>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</si>
  <si>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</si>
  <si>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</si>
  <si>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</si>
  <si>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</si>
  <si>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</si>
  <si>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</si>
  <si>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</si>
  <si>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</si>
  <si>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</si>
  <si>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</si>
  <si>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</si>
  <si>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</si>
  <si>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</si>
  <si>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</si>
  <si>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</si>
  <si>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</si>
  <si>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</si>
  <si>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</si>
  <si>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</si>
  <si>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</si>
  <si>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</si>
  <si>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</si>
  <si>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</si>
  <si>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</si>
  <si>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</si>
  <si>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</si>
  <si>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</si>
  <si>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</si>
  <si>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</si>
  <si>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</si>
  <si>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</si>
  <si>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</si>
  <si>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</si>
  <si>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</si>
  <si>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</si>
  <si>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</si>
  <si>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</si>
  <si>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</si>
  <si>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Светлогорский  городской округ</t>
  </si>
  <si>
    <t>I_140-84</t>
  </si>
  <si>
    <t>Приобретение электросетевого комплекса г.Светлогорск  Калининградской обл</t>
  </si>
  <si>
    <t>Приобретение электросетевого комплекса г.Светлогорск  Калининградской обл.: ЩРН-250 ТП124-3, ПУ</t>
  </si>
  <si>
    <t>договор безвозмездной передачи электросетевого имущества с Дацышиной Г.А. от 29.03.2018 № 44</t>
  </si>
  <si>
    <r>
      <t>Другое</t>
    </r>
    <r>
      <rPr>
        <vertAlign val="superscript"/>
        <sz val="12"/>
        <color rgb="FF000000"/>
        <rFont val="Times New Roman"/>
        <family val="1"/>
        <charset val="204"/>
      </rPr>
      <t>3)</t>
    </r>
    <r>
      <rPr>
        <sz val="12"/>
        <color rgb="FF000000"/>
        <rFont val="Times New Roman"/>
        <family val="1"/>
        <charset val="204"/>
      </rPr>
      <t>, т.у.</t>
    </r>
  </si>
  <si>
    <t>Другое, т.у.</t>
  </si>
  <si>
    <t>договор безвозмездной передачи электросетевого имущества с Дацышиной Г.А. от 29.03.2018 № 44 в ценах 2018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</si>
</sst>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-501.62749334094377</c:v>
                </c:pt>
                <c:pt idx="1">
                  <c:v>-52.944753005879235</c:v>
                </c:pt>
                <c:pt idx="2">
                  <c:v>-46.266543151462059</c:v>
                </c:pt>
                <c:pt idx="3">
                  <c:v>-40.409418647608014</c:v>
                </c:pt>
                <c:pt idx="4">
                  <c:v>-35.2763083656736</c:v>
                </c:pt>
                <c:pt idx="5">
                  <c:v>-30.780890753845576</c:v>
                </c:pt>
                <c:pt idx="6">
                  <c:v>-26.846544846533636</c:v>
                </c:pt>
                <c:pt idx="7">
                  <c:v>-23.405374252731249</c:v>
                </c:pt>
                <c:pt idx="8">
                  <c:v>-20.397305976085104</c:v>
                </c:pt>
                <c:pt idx="9">
                  <c:v>-17.769263674157692</c:v>
                </c:pt>
                <c:pt idx="10">
                  <c:v>-15.47441336215868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-501.62749334094377</c:v>
                </c:pt>
                <c:pt idx="1">
                  <c:v>-554.57224634682302</c:v>
                </c:pt>
                <c:pt idx="2">
                  <c:v>-600.83878949828511</c:v>
                </c:pt>
                <c:pt idx="3">
                  <c:v>-641.24820814589316</c:v>
                </c:pt>
                <c:pt idx="4">
                  <c:v>-676.52451651156673</c:v>
                </c:pt>
                <c:pt idx="5">
                  <c:v>-707.30540726541233</c:v>
                </c:pt>
                <c:pt idx="6">
                  <c:v>-734.151952111946</c:v>
                </c:pt>
                <c:pt idx="7">
                  <c:v>-757.55732636467724</c:v>
                </c:pt>
                <c:pt idx="8">
                  <c:v>-777.95463234076237</c:v>
                </c:pt>
                <c:pt idx="9">
                  <c:v>-795.72389601492011</c:v>
                </c:pt>
                <c:pt idx="10">
                  <c:v>-811.19830937707877</c:v>
                </c:pt>
              </c:numCache>
            </c:numRef>
          </c:val>
          <c:smooth val="0"/>
        </c:ser>
        <c:dLbls>
          <c:showLegendKey val="0"/>
          <c:showVal val="0"/>
          <c:showCatName val="0"/>
          <c:showSerName val="0"/>
          <c:showPercent val="0"/>
          <c:showBubbleSize val="0"/>
        </c:dLbls>
        <c:smooth val="0"/>
        <c:axId val="479332656"/>
        <c:axId val="479333048"/>
      </c:lineChart>
      <c:catAx>
        <c:axId val="47933265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9333048"/>
        <c:crosses val="autoZero"/>
        <c:auto val="1"/>
        <c:lblAlgn val="ctr"/>
        <c:lblOffset val="100"/>
        <c:noMultiLvlLbl val="0"/>
      </c:catAx>
      <c:valAx>
        <c:axId val="4793330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93326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9" zoomScaleSheetLayoutView="100" workbookViewId="0">
      <selection activeCell="C27" sqref="C27"/>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615</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616</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614</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электросетевого комплекса г.Светлогорск  Калининградской обл.: ЩРН-250 ТП124-3, ПУ</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R53" sqref="R53"/>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3" t="str">
        <f>'1. паспорт местоположение'!A12:C12</f>
        <v>I_140-84</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3" t="str">
        <f>'1. паспорт местоположение'!A15</f>
        <v>Приобретение электросетевого комплекса г.Светлогорск  Калининградской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4" t="s">
        <v>503</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91" t="s">
        <v>188</v>
      </c>
      <c r="B20" s="491" t="s">
        <v>187</v>
      </c>
      <c r="C20" s="472" t="s">
        <v>186</v>
      </c>
      <c r="D20" s="472"/>
      <c r="E20" s="493" t="s">
        <v>185</v>
      </c>
      <c r="F20" s="493"/>
      <c r="G20" s="499"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5" t="s">
        <v>184</v>
      </c>
      <c r="AC20" s="496"/>
      <c r="AD20" s="83"/>
      <c r="AE20" s="83"/>
      <c r="AF20" s="83"/>
    </row>
    <row r="21" spans="1:32" ht="99.75" customHeight="1" x14ac:dyDescent="0.25">
      <c r="A21" s="492"/>
      <c r="B21" s="492"/>
      <c r="C21" s="472"/>
      <c r="D21" s="472"/>
      <c r="E21" s="493"/>
      <c r="F21" s="493"/>
      <c r="G21" s="500"/>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7"/>
      <c r="AC21" s="498"/>
    </row>
    <row r="22" spans="1:32" ht="89.25" customHeight="1" x14ac:dyDescent="0.25">
      <c r="A22" s="479"/>
      <c r="B22" s="479"/>
      <c r="C22" s="368" t="s">
        <v>2</v>
      </c>
      <c r="D22" s="368" t="s">
        <v>182</v>
      </c>
      <c r="E22" s="369" t="s">
        <v>593</v>
      </c>
      <c r="F22" s="370" t="s">
        <v>599</v>
      </c>
      <c r="G22" s="501"/>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v>
      </c>
      <c r="S24" s="357">
        <f t="shared" ref="S24:AA24" si="2">SUM(S25:S29)</f>
        <v>0</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v>
      </c>
      <c r="S28" s="358">
        <v>0</v>
      </c>
      <c r="T28" s="358">
        <v>0</v>
      </c>
      <c r="U28" s="358">
        <v>0</v>
      </c>
      <c r="V28" s="358">
        <v>0</v>
      </c>
      <c r="W28" s="358">
        <v>0</v>
      </c>
      <c r="X28" s="358">
        <v>0</v>
      </c>
      <c r="Y28" s="358">
        <v>0</v>
      </c>
      <c r="Z28" s="358">
        <v>0</v>
      </c>
      <c r="AA28" s="358">
        <v>0</v>
      </c>
      <c r="AB28" s="357">
        <f t="shared" si="3"/>
        <v>0</v>
      </c>
      <c r="AC28" s="357">
        <f t="shared" si="4"/>
        <v>0</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0</v>
      </c>
      <c r="S30" s="357">
        <f t="shared" si="5"/>
        <v>0</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0</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0</v>
      </c>
      <c r="S33" s="358">
        <v>0</v>
      </c>
      <c r="T33" s="358">
        <v>0</v>
      </c>
      <c r="U33" s="358">
        <v>0</v>
      </c>
      <c r="V33" s="358">
        <v>0</v>
      </c>
      <c r="W33" s="358">
        <v>0</v>
      </c>
      <c r="X33" s="358">
        <v>0</v>
      </c>
      <c r="Y33" s="358">
        <v>0</v>
      </c>
      <c r="Z33" s="358">
        <v>0</v>
      </c>
      <c r="AA33" s="358">
        <v>0</v>
      </c>
      <c r="AB33" s="357">
        <f t="shared" si="3"/>
        <v>0</v>
      </c>
      <c r="AC33" s="357">
        <f t="shared" si="4"/>
        <v>0</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f t="shared" ref="S36:S38" si="6">R36</f>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f t="shared" si="6"/>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f t="shared" si="6"/>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f>R39</f>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f t="shared" ref="S40:S42" si="7">R40</f>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f t="shared" si="7"/>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619</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1</v>
      </c>
      <c r="S42" s="358">
        <f t="shared" si="7"/>
        <v>1</v>
      </c>
      <c r="T42" s="358">
        <v>0</v>
      </c>
      <c r="U42" s="358">
        <v>0</v>
      </c>
      <c r="V42" s="358">
        <v>0</v>
      </c>
      <c r="W42" s="358">
        <v>0</v>
      </c>
      <c r="X42" s="358">
        <v>0</v>
      </c>
      <c r="Y42" s="358">
        <v>0</v>
      </c>
      <c r="Z42" s="358">
        <v>0</v>
      </c>
      <c r="AA42" s="358">
        <v>0</v>
      </c>
      <c r="AB42" s="357">
        <f t="shared" si="3"/>
        <v>0</v>
      </c>
      <c r="AC42" s="357">
        <f t="shared" si="4"/>
        <v>1</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f>R36</f>
        <v>0</v>
      </c>
      <c r="S44" s="358">
        <f>S36</f>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f t="shared" ref="R45:S45" si="8">R37</f>
        <v>0</v>
      </c>
      <c r="S45" s="358">
        <f t="shared" si="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f t="shared" ref="R46:S46" si="9">R38</f>
        <v>0</v>
      </c>
      <c r="S46" s="358">
        <f t="shared" si="9"/>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f t="shared" ref="R47:S47" si="10">R39</f>
        <v>0</v>
      </c>
      <c r="S47" s="358">
        <f t="shared" si="10"/>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11">N40</f>
        <v>0</v>
      </c>
      <c r="O48" s="358">
        <f t="shared" ref="O48" si="12">O40</f>
        <v>0</v>
      </c>
      <c r="P48" s="358">
        <v>0</v>
      </c>
      <c r="Q48" s="358">
        <v>0</v>
      </c>
      <c r="R48" s="358">
        <f t="shared" ref="R48:S48" si="13">R40</f>
        <v>0</v>
      </c>
      <c r="S48" s="358">
        <f t="shared" si="13"/>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11"/>
        <v>0</v>
      </c>
      <c r="O49" s="358">
        <f t="shared" ref="O49" si="14">O41</f>
        <v>0</v>
      </c>
      <c r="P49" s="358">
        <v>0</v>
      </c>
      <c r="Q49" s="358">
        <v>0</v>
      </c>
      <c r="R49" s="358">
        <f t="shared" ref="R49:S49" si="15">R41</f>
        <v>0</v>
      </c>
      <c r="S49" s="358">
        <f t="shared" si="15"/>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619</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f t="shared" ref="R50:S50" si="16">R42</f>
        <v>1</v>
      </c>
      <c r="S50" s="358">
        <f t="shared" si="16"/>
        <v>1</v>
      </c>
      <c r="T50" s="358">
        <v>0</v>
      </c>
      <c r="U50" s="358">
        <v>0</v>
      </c>
      <c r="V50" s="358">
        <v>0</v>
      </c>
      <c r="W50" s="358">
        <v>0</v>
      </c>
      <c r="X50" s="358">
        <v>0</v>
      </c>
      <c r="Y50" s="358">
        <v>0</v>
      </c>
      <c r="Z50" s="358">
        <v>0</v>
      </c>
      <c r="AA50" s="358">
        <v>0</v>
      </c>
      <c r="AB50" s="357">
        <f t="shared" si="3"/>
        <v>0</v>
      </c>
      <c r="AC50" s="357">
        <f t="shared" si="4"/>
        <v>1</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2.7529999999999998E-3</v>
      </c>
      <c r="S52" s="358">
        <f>R52</f>
        <v>2.7529999999999998E-3</v>
      </c>
      <c r="T52" s="358">
        <v>0</v>
      </c>
      <c r="U52" s="358">
        <v>0</v>
      </c>
      <c r="V52" s="358">
        <v>0</v>
      </c>
      <c r="W52" s="358">
        <v>0</v>
      </c>
      <c r="X52" s="358">
        <v>0</v>
      </c>
      <c r="Y52" s="358">
        <v>0</v>
      </c>
      <c r="Z52" s="358">
        <v>0</v>
      </c>
      <c r="AA52" s="358">
        <v>0</v>
      </c>
      <c r="AB52" s="357">
        <f t="shared" si="3"/>
        <v>0</v>
      </c>
      <c r="AC52" s="357">
        <f t="shared" si="4"/>
        <v>2.7529999999999998E-3</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f>R44</f>
        <v>0</v>
      </c>
      <c r="S53" s="358">
        <f>S44</f>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f t="shared" ref="R54:S54" si="17">R45</f>
        <v>0</v>
      </c>
      <c r="S54" s="358">
        <f t="shared" si="17"/>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f t="shared" ref="R55:S55" si="18">R46</f>
        <v>0</v>
      </c>
      <c r="S55" s="358">
        <f t="shared" si="1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f>R47+R48+R49</f>
        <v>0</v>
      </c>
      <c r="S56" s="358">
        <f>S47+S48+S49</f>
        <v>0</v>
      </c>
      <c r="T56" s="358">
        <v>0</v>
      </c>
      <c r="U56" s="358">
        <v>0</v>
      </c>
      <c r="V56" s="358">
        <v>0</v>
      </c>
      <c r="W56" s="358">
        <v>0</v>
      </c>
      <c r="X56" s="358">
        <v>0</v>
      </c>
      <c r="Y56" s="358">
        <v>0</v>
      </c>
      <c r="Z56" s="358">
        <v>0</v>
      </c>
      <c r="AA56" s="358">
        <v>0</v>
      </c>
      <c r="AB56" s="357">
        <f t="shared" si="3"/>
        <v>0</v>
      </c>
      <c r="AC56" s="357">
        <f t="shared" si="4"/>
        <v>0</v>
      </c>
    </row>
    <row r="57" spans="1:29" ht="18.75" x14ac:dyDescent="0.25">
      <c r="A57" s="78" t="s">
        <v>132</v>
      </c>
      <c r="B57" s="77" t="s">
        <v>619</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1</v>
      </c>
      <c r="S57" s="358">
        <f>S50</f>
        <v>1</v>
      </c>
      <c r="T57" s="358">
        <v>0</v>
      </c>
      <c r="U57" s="358">
        <v>0</v>
      </c>
      <c r="V57" s="358">
        <v>0</v>
      </c>
      <c r="W57" s="358">
        <v>0</v>
      </c>
      <c r="X57" s="358">
        <v>0</v>
      </c>
      <c r="Y57" s="358">
        <v>0</v>
      </c>
      <c r="Z57" s="358">
        <v>0</v>
      </c>
      <c r="AA57" s="358">
        <v>0</v>
      </c>
      <c r="AB57" s="357">
        <f t="shared" si="3"/>
        <v>0</v>
      </c>
      <c r="AC57" s="357">
        <f t="shared" si="4"/>
        <v>1</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6"/>
      <c r="C75" s="486"/>
      <c r="D75" s="486"/>
      <c r="E75" s="486"/>
      <c r="F75" s="486"/>
      <c r="G75" s="486"/>
      <c r="H75" s="486"/>
      <c r="I75" s="486"/>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7"/>
      <c r="C77" s="487"/>
      <c r="D77" s="487"/>
      <c r="E77" s="487"/>
      <c r="F77" s="487"/>
      <c r="G77" s="487"/>
      <c r="H77" s="487"/>
      <c r="I77" s="487"/>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6" priority="43" operator="notEqual">
      <formula>0</formula>
    </cfRule>
  </conditionalFormatting>
  <conditionalFormatting sqref="H27:I29 L29:AA29 H58:AA64 H40:J40 H42:J44 H41:I41 H49:I49 H50:J53 H48:J48 H47:I47 H39:I39 H46:J46 P54:Q54 H55:J57 H33:M33 M52 L27:M28 N27:O27 H34:AA38 P52:Q52 L51:R51 L46:O50 H24:AA26 H30:AA32 P27:AA28 O33:AA33 L39:AA44 T45:AA57 P45:S50 L53:S53 L55:Q56 R54:S56 L57:S57 S36:S42">
    <cfRule type="cellIs" dxfId="35" priority="42" operator="notEqual">
      <formula>0</formula>
    </cfRule>
  </conditionalFormatting>
  <conditionalFormatting sqref="C24:D44 C46:D53 C45 C55:D64 C54">
    <cfRule type="cellIs" dxfId="34" priority="41" operator="notEqual">
      <formula>0</formula>
    </cfRule>
  </conditionalFormatting>
  <conditionalFormatting sqref="J27:K29">
    <cfRule type="cellIs" dxfId="33" priority="40" operator="notEqual">
      <formula>0</formula>
    </cfRule>
  </conditionalFormatting>
  <conditionalFormatting sqref="AB24:AC64">
    <cfRule type="cellIs" dxfId="32" priority="39" operator="notEqual">
      <formula>0</formula>
    </cfRule>
  </conditionalFormatting>
  <conditionalFormatting sqref="L52">
    <cfRule type="cellIs" dxfId="31" priority="38" operator="notEqual">
      <formula>0</formula>
    </cfRule>
  </conditionalFormatting>
  <conditionalFormatting sqref="J41">
    <cfRule type="cellIs" dxfId="30" priority="37" operator="notEqual">
      <formula>0</formula>
    </cfRule>
  </conditionalFormatting>
  <conditionalFormatting sqref="J49">
    <cfRule type="cellIs" dxfId="29" priority="36" operator="notEqual">
      <formula>0</formula>
    </cfRule>
  </conditionalFormatting>
  <conditionalFormatting sqref="K57">
    <cfRule type="cellIs" dxfId="28" priority="35" operator="notEqual">
      <formula>0</formula>
    </cfRule>
  </conditionalFormatting>
  <conditionalFormatting sqref="K40 K42:K44 K50:K51 K48 K53 K46 K55">
    <cfRule type="cellIs" dxfId="27" priority="34" operator="notEqual">
      <formula>0</formula>
    </cfRule>
  </conditionalFormatting>
  <conditionalFormatting sqref="K41">
    <cfRule type="cellIs" dxfId="26" priority="33" operator="notEqual">
      <formula>0</formula>
    </cfRule>
  </conditionalFormatting>
  <conditionalFormatting sqref="K49">
    <cfRule type="cellIs" dxfId="25" priority="32" operator="notEqual">
      <formula>0</formula>
    </cfRule>
  </conditionalFormatting>
  <conditionalFormatting sqref="K56">
    <cfRule type="cellIs" dxfId="24" priority="31" operator="notEqual">
      <formula>0</formula>
    </cfRule>
  </conditionalFormatting>
  <conditionalFormatting sqref="J47">
    <cfRule type="cellIs" dxfId="23" priority="30" operator="notEqual">
      <formula>0</formula>
    </cfRule>
  </conditionalFormatting>
  <conditionalFormatting sqref="K47">
    <cfRule type="cellIs" dxfId="22" priority="29" operator="notEqual">
      <formula>0</formula>
    </cfRule>
  </conditionalFormatting>
  <conditionalFormatting sqref="J39">
    <cfRule type="cellIs" dxfId="21" priority="28" operator="notEqual">
      <formula>0</formula>
    </cfRule>
  </conditionalFormatting>
  <conditionalFormatting sqref="K39">
    <cfRule type="cellIs" dxfId="20" priority="27" operator="notEqual">
      <formula>0</formula>
    </cfRule>
  </conditionalFormatting>
  <conditionalFormatting sqref="K52">
    <cfRule type="cellIs" dxfId="19" priority="26" operator="notEqual">
      <formula>0</formula>
    </cfRule>
  </conditionalFormatting>
  <conditionalFormatting sqref="G45">
    <cfRule type="cellIs" dxfId="18" priority="25" operator="notEqual">
      <formula>0</formula>
    </cfRule>
  </conditionalFormatting>
  <conditionalFormatting sqref="H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O54">
    <cfRule type="cellIs" dxfId="14" priority="21" operator="notEqual">
      <formula>0</formula>
    </cfRule>
  </conditionalFormatting>
  <conditionalFormatting sqref="D54">
    <cfRule type="cellIs" dxfId="13" priority="20" operator="notEqual">
      <formula>0</formula>
    </cfRule>
  </conditionalFormatting>
  <conditionalFormatting sqref="E24:F24">
    <cfRule type="cellIs" dxfId="12" priority="18" operator="notEqual">
      <formula>0</formula>
    </cfRule>
  </conditionalFormatting>
  <conditionalFormatting sqref="E58:F64 E51:F51 E25:F43">
    <cfRule type="cellIs" dxfId="11" priority="17" operator="notEqual">
      <formula>0</formula>
    </cfRule>
  </conditionalFormatting>
  <conditionalFormatting sqref="F44 F50">
    <cfRule type="cellIs" dxfId="10" priority="16" operator="notEqual">
      <formula>0</formula>
    </cfRule>
  </conditionalFormatting>
  <conditionalFormatting sqref="F45:F49">
    <cfRule type="cellIs" dxfId="9" priority="15" operator="notEqual">
      <formula>0</formula>
    </cfRule>
  </conditionalFormatting>
  <conditionalFormatting sqref="E44:E50">
    <cfRule type="cellIs" dxfId="8" priority="14" operator="notEqual">
      <formula>0</formula>
    </cfRule>
  </conditionalFormatting>
  <conditionalFormatting sqref="E52:F52 F53:F57">
    <cfRule type="cellIs" dxfId="7" priority="13" operator="notEqual">
      <formula>0</formula>
    </cfRule>
  </conditionalFormatting>
  <conditionalFormatting sqref="E53:E57">
    <cfRule type="cellIs" dxfId="6" priority="12" operator="notEqual">
      <formula>0</formula>
    </cfRule>
  </conditionalFormatting>
  <conditionalFormatting sqref="O28">
    <cfRule type="cellIs" dxfId="5" priority="10" operator="notEqual">
      <formula>0</formula>
    </cfRule>
  </conditionalFormatting>
  <conditionalFormatting sqref="N28">
    <cfRule type="cellIs" dxfId="4" priority="9" operator="notEqual">
      <formula>0</formula>
    </cfRule>
  </conditionalFormatting>
  <conditionalFormatting sqref="N33">
    <cfRule type="cellIs" dxfId="3" priority="6" operator="notEqual">
      <formula>0</formula>
    </cfRule>
  </conditionalFormatting>
  <conditionalFormatting sqref="N52:O52">
    <cfRule type="cellIs" dxfId="2" priority="5" operator="notEqual">
      <formula>0</formula>
    </cfRule>
  </conditionalFormatting>
  <conditionalFormatting sqref="S51">
    <cfRule type="cellIs" dxfId="1" priority="4" operator="notEqual">
      <formula>0</formula>
    </cfRule>
  </conditionalFormatting>
  <conditionalFormatting sqref="R52:S52">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3" sqref="L23:L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8</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I_140-84</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7</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Приобретение электросетевого комплекса г.Светлогорск  Калининградской обл</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6</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16" t="s">
        <v>516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07" t="s">
        <v>52</v>
      </c>
      <c r="B22" s="518" t="s">
        <v>24</v>
      </c>
      <c r="C22" s="507" t="s">
        <v>51</v>
      </c>
      <c r="D22" s="507" t="s">
        <v>50</v>
      </c>
      <c r="E22" s="521" t="s">
        <v>527</v>
      </c>
      <c r="F22" s="522"/>
      <c r="G22" s="522"/>
      <c r="H22" s="522"/>
      <c r="I22" s="522"/>
      <c r="J22" s="522"/>
      <c r="K22" s="522"/>
      <c r="L22" s="523"/>
      <c r="M22" s="507" t="s">
        <v>49</v>
      </c>
      <c r="N22" s="507" t="s">
        <v>48</v>
      </c>
      <c r="O22" s="507" t="s">
        <v>47</v>
      </c>
      <c r="P22" s="502" t="s">
        <v>260</v>
      </c>
      <c r="Q22" s="502" t="s">
        <v>46</v>
      </c>
      <c r="R22" s="502" t="s">
        <v>45</v>
      </c>
      <c r="S22" s="502" t="s">
        <v>44</v>
      </c>
      <c r="T22" s="502"/>
      <c r="U22" s="524" t="s">
        <v>43</v>
      </c>
      <c r="V22" s="524" t="s">
        <v>42</v>
      </c>
      <c r="W22" s="502" t="s">
        <v>41</v>
      </c>
      <c r="X22" s="502" t="s">
        <v>40</v>
      </c>
      <c r="Y22" s="502" t="s">
        <v>39</v>
      </c>
      <c r="Z22" s="509" t="s">
        <v>38</v>
      </c>
      <c r="AA22" s="502" t="s">
        <v>37</v>
      </c>
      <c r="AB22" s="502" t="s">
        <v>36</v>
      </c>
      <c r="AC22" s="502" t="s">
        <v>35</v>
      </c>
      <c r="AD22" s="502" t="s">
        <v>34</v>
      </c>
      <c r="AE22" s="502" t="s">
        <v>33</v>
      </c>
      <c r="AF22" s="502" t="s">
        <v>32</v>
      </c>
      <c r="AG22" s="502"/>
      <c r="AH22" s="502"/>
      <c r="AI22" s="502"/>
      <c r="AJ22" s="502"/>
      <c r="AK22" s="502"/>
      <c r="AL22" s="502" t="s">
        <v>31</v>
      </c>
      <c r="AM22" s="502"/>
      <c r="AN22" s="502"/>
      <c r="AO22" s="502"/>
      <c r="AP22" s="502" t="s">
        <v>30</v>
      </c>
      <c r="AQ22" s="502"/>
      <c r="AR22" s="502" t="s">
        <v>29</v>
      </c>
      <c r="AS22" s="502" t="s">
        <v>28</v>
      </c>
      <c r="AT22" s="502" t="s">
        <v>27</v>
      </c>
      <c r="AU22" s="502" t="s">
        <v>26</v>
      </c>
      <c r="AV22" s="510" t="s">
        <v>25</v>
      </c>
    </row>
    <row r="23" spans="1:48" s="25" customFormat="1" ht="64.5" customHeight="1" x14ac:dyDescent="0.25">
      <c r="A23" s="517"/>
      <c r="B23" s="519"/>
      <c r="C23" s="517"/>
      <c r="D23" s="517"/>
      <c r="E23" s="512" t="s">
        <v>23</v>
      </c>
      <c r="F23" s="503" t="s">
        <v>130</v>
      </c>
      <c r="G23" s="503" t="s">
        <v>129</v>
      </c>
      <c r="H23" s="503" t="s">
        <v>128</v>
      </c>
      <c r="I23" s="505" t="s">
        <v>437</v>
      </c>
      <c r="J23" s="505" t="s">
        <v>438</v>
      </c>
      <c r="K23" s="505" t="s">
        <v>439</v>
      </c>
      <c r="L23" s="503" t="s">
        <v>620</v>
      </c>
      <c r="M23" s="517"/>
      <c r="N23" s="517"/>
      <c r="O23" s="517"/>
      <c r="P23" s="502"/>
      <c r="Q23" s="502"/>
      <c r="R23" s="502"/>
      <c r="S23" s="514" t="s">
        <v>2</v>
      </c>
      <c r="T23" s="514" t="s">
        <v>11</v>
      </c>
      <c r="U23" s="524"/>
      <c r="V23" s="524"/>
      <c r="W23" s="502"/>
      <c r="X23" s="502"/>
      <c r="Y23" s="502"/>
      <c r="Z23" s="502"/>
      <c r="AA23" s="502"/>
      <c r="AB23" s="502"/>
      <c r="AC23" s="502"/>
      <c r="AD23" s="502"/>
      <c r="AE23" s="502"/>
      <c r="AF23" s="502" t="s">
        <v>22</v>
      </c>
      <c r="AG23" s="502"/>
      <c r="AH23" s="502" t="s">
        <v>21</v>
      </c>
      <c r="AI23" s="502"/>
      <c r="AJ23" s="507" t="s">
        <v>20</v>
      </c>
      <c r="AK23" s="507" t="s">
        <v>19</v>
      </c>
      <c r="AL23" s="507" t="s">
        <v>18</v>
      </c>
      <c r="AM23" s="507" t="s">
        <v>17</v>
      </c>
      <c r="AN23" s="507" t="s">
        <v>16</v>
      </c>
      <c r="AO23" s="507" t="s">
        <v>15</v>
      </c>
      <c r="AP23" s="507" t="s">
        <v>14</v>
      </c>
      <c r="AQ23" s="525" t="s">
        <v>11</v>
      </c>
      <c r="AR23" s="502"/>
      <c r="AS23" s="502"/>
      <c r="AT23" s="502"/>
      <c r="AU23" s="502"/>
      <c r="AV23" s="511"/>
    </row>
    <row r="24" spans="1:48" s="25"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42" t="s">
        <v>13</v>
      </c>
      <c r="AG24" s="142" t="s">
        <v>12</v>
      </c>
      <c r="AH24" s="143" t="s">
        <v>2</v>
      </c>
      <c r="AI24" s="143" t="s">
        <v>11</v>
      </c>
      <c r="AJ24" s="508"/>
      <c r="AK24" s="508"/>
      <c r="AL24" s="508"/>
      <c r="AM24" s="508"/>
      <c r="AN24" s="508"/>
      <c r="AO24" s="508"/>
      <c r="AP24" s="508"/>
      <c r="AQ24" s="526"/>
      <c r="AR24" s="502"/>
      <c r="AS24" s="502"/>
      <c r="AT24" s="502"/>
      <c r="AU24" s="502"/>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0</v>
      </c>
      <c r="L26" s="377">
        <f>'6.2. Паспорт фин осв ввод'!AC57</f>
        <v>1</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0" zoomScale="90" zoomScaleNormal="90" zoomScaleSheetLayoutView="90" workbookViewId="0">
      <selection activeCell="B28" sqref="B28"/>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32" t="str">
        <f>'1. паспорт местоположение'!A5:C5</f>
        <v>Год раскрытия информации: 2018 год</v>
      </c>
      <c r="B5" s="532"/>
      <c r="C5" s="86"/>
      <c r="D5" s="86"/>
      <c r="E5" s="86"/>
      <c r="F5" s="86"/>
      <c r="G5" s="86"/>
      <c r="H5" s="86"/>
    </row>
    <row r="6" spans="1:8" ht="18.75" x14ac:dyDescent="0.3">
      <c r="A6" s="147"/>
      <c r="B6" s="147"/>
      <c r="C6" s="147"/>
      <c r="D6" s="147"/>
      <c r="E6" s="147"/>
      <c r="F6" s="147"/>
      <c r="G6" s="147"/>
      <c r="H6" s="147"/>
    </row>
    <row r="7" spans="1:8" ht="18.75" x14ac:dyDescent="0.25">
      <c r="A7" s="412" t="s">
        <v>9</v>
      </c>
      <c r="B7" s="412"/>
      <c r="C7" s="146"/>
      <c r="D7" s="146"/>
      <c r="E7" s="146"/>
      <c r="F7" s="146"/>
      <c r="G7" s="146"/>
      <c r="H7" s="146"/>
    </row>
    <row r="8" spans="1:8" ht="18.75" x14ac:dyDescent="0.25">
      <c r="A8" s="146"/>
      <c r="B8" s="146"/>
      <c r="C8" s="146"/>
      <c r="D8" s="146"/>
      <c r="E8" s="146"/>
      <c r="F8" s="146"/>
      <c r="G8" s="146"/>
      <c r="H8" s="146"/>
    </row>
    <row r="9" spans="1:8" x14ac:dyDescent="0.25">
      <c r="A9" s="413" t="str">
        <f>'1. паспорт местоположение'!A9:C9</f>
        <v>Акционерное общество "Янтарьэнерго" ДЗО  ПАО "Россети"</v>
      </c>
      <c r="B9" s="413"/>
      <c r="C9" s="144"/>
      <c r="D9" s="144"/>
      <c r="E9" s="144"/>
      <c r="F9" s="144"/>
      <c r="G9" s="144"/>
      <c r="H9" s="144"/>
    </row>
    <row r="10" spans="1:8" x14ac:dyDescent="0.25">
      <c r="A10" s="417" t="s">
        <v>8</v>
      </c>
      <c r="B10" s="417"/>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3" t="str">
        <f>'1. паспорт местоположение'!A12:C12</f>
        <v>I_140-84</v>
      </c>
      <c r="B12" s="413"/>
      <c r="C12" s="144"/>
      <c r="D12" s="144"/>
      <c r="E12" s="144"/>
      <c r="F12" s="144"/>
      <c r="G12" s="144"/>
      <c r="H12" s="144"/>
    </row>
    <row r="13" spans="1:8" x14ac:dyDescent="0.25">
      <c r="A13" s="417" t="s">
        <v>7</v>
      </c>
      <c r="B13" s="417"/>
      <c r="C13" s="145"/>
      <c r="D13" s="145"/>
      <c r="E13" s="145"/>
      <c r="F13" s="145"/>
      <c r="G13" s="145"/>
      <c r="H13" s="145"/>
    </row>
    <row r="14" spans="1:8" ht="18.75" x14ac:dyDescent="0.25">
      <c r="A14" s="10"/>
      <c r="B14" s="10"/>
      <c r="C14" s="10"/>
      <c r="D14" s="10"/>
      <c r="E14" s="10"/>
      <c r="F14" s="10"/>
      <c r="G14" s="10"/>
      <c r="H14" s="10"/>
    </row>
    <row r="15" spans="1:8" x14ac:dyDescent="0.25">
      <c r="A15" s="413" t="str">
        <f>'1. паспорт местоположение'!A15:C15</f>
        <v>Приобретение электросетевого комплекса г.Светлогорск  Калининградской обл</v>
      </c>
      <c r="B15" s="413"/>
      <c r="C15" s="144"/>
      <c r="D15" s="144"/>
      <c r="E15" s="144"/>
      <c r="F15" s="144"/>
      <c r="G15" s="144"/>
      <c r="H15" s="144"/>
    </row>
    <row r="16" spans="1:8" x14ac:dyDescent="0.25">
      <c r="A16" s="417" t="s">
        <v>6</v>
      </c>
      <c r="B16" s="417"/>
      <c r="C16" s="145"/>
      <c r="D16" s="145"/>
      <c r="E16" s="145"/>
      <c r="F16" s="145"/>
      <c r="G16" s="145"/>
      <c r="H16" s="145"/>
    </row>
    <row r="17" spans="1:2" x14ac:dyDescent="0.25">
      <c r="B17" s="118"/>
    </row>
    <row r="18" spans="1:2" ht="33.75" customHeight="1" x14ac:dyDescent="0.25">
      <c r="A18" s="530" t="s">
        <v>517</v>
      </c>
      <c r="B18" s="531"/>
    </row>
    <row r="19" spans="1:2" x14ac:dyDescent="0.25">
      <c r="B19" s="42"/>
    </row>
    <row r="20" spans="1:2" ht="16.5" thickBot="1" x14ac:dyDescent="0.3">
      <c r="B20" s="119"/>
    </row>
    <row r="21" spans="1:2" ht="49.5" customHeight="1" thickBot="1" x14ac:dyDescent="0.3">
      <c r="A21" s="120" t="s">
        <v>385</v>
      </c>
      <c r="B21" s="121" t="str">
        <f>A15</f>
        <v>Приобретение электросетевого комплекса г.Светлогорск  Калининградской обл</v>
      </c>
    </row>
    <row r="22" spans="1:2" ht="16.5" thickBot="1" x14ac:dyDescent="0.3">
      <c r="A22" s="120" t="s">
        <v>386</v>
      </c>
      <c r="B22" s="121"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0" t="s">
        <v>351</v>
      </c>
      <c r="B23" s="122" t="s">
        <v>594</v>
      </c>
    </row>
    <row r="24" spans="1:2" ht="16.5" thickBot="1" x14ac:dyDescent="0.3">
      <c r="A24" s="120" t="s">
        <v>387</v>
      </c>
      <c r="B24" s="122">
        <v>0</v>
      </c>
    </row>
    <row r="25" spans="1:2" ht="16.5" thickBot="1" x14ac:dyDescent="0.3">
      <c r="A25" s="123" t="s">
        <v>388</v>
      </c>
      <c r="B25" s="121">
        <v>2018</v>
      </c>
    </row>
    <row r="26" spans="1:2" ht="16.5" thickBot="1" x14ac:dyDescent="0.3">
      <c r="A26" s="226" t="s">
        <v>389</v>
      </c>
      <c r="B26" s="211" t="s">
        <v>597</v>
      </c>
    </row>
    <row r="27" spans="1:2" ht="29.25" thickBot="1" x14ac:dyDescent="0.3">
      <c r="A27" s="228" t="s">
        <v>612</v>
      </c>
      <c r="B27" s="399">
        <f>'6.2. Паспорт фин осв ввод'!R52</f>
        <v>2.7529999999999998E-3</v>
      </c>
    </row>
    <row r="28" spans="1:2" ht="16.5" thickBot="1" x14ac:dyDescent="0.3">
      <c r="A28" s="227" t="s">
        <v>390</v>
      </c>
      <c r="B28" s="227" t="s">
        <v>600</v>
      </c>
    </row>
    <row r="29" spans="1:2" ht="29.25" thickBot="1" x14ac:dyDescent="0.3">
      <c r="A29" s="131" t="s">
        <v>613</v>
      </c>
      <c r="B29" s="396">
        <f>B30</f>
        <v>2.7529999999999998E-3</v>
      </c>
    </row>
    <row r="30" spans="1:2" ht="29.25" thickBot="1" x14ac:dyDescent="0.3">
      <c r="A30" s="131" t="s">
        <v>391</v>
      </c>
      <c r="B30" s="396">
        <f>B32+B37+B42</f>
        <v>2.7529999999999998E-3</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2.7529999999999998E-3</v>
      </c>
    </row>
    <row r="43" spans="1:2" ht="45.75" thickBot="1" x14ac:dyDescent="0.3">
      <c r="A43" s="385" t="s">
        <v>621</v>
      </c>
      <c r="B43" s="400">
        <v>2.7529999999999998E-3</v>
      </c>
    </row>
    <row r="44" spans="1:2" ht="16.5" thickBot="1" x14ac:dyDescent="0.3">
      <c r="A44" s="126" t="s">
        <v>395</v>
      </c>
      <c r="B44" s="374">
        <f>B43/B27</f>
        <v>1</v>
      </c>
    </row>
    <row r="45" spans="1:2" ht="16.5" thickBot="1" x14ac:dyDescent="0.3">
      <c r="A45" s="126" t="s">
        <v>396</v>
      </c>
      <c r="B45" s="396"/>
    </row>
    <row r="46" spans="1:2" ht="16.5" thickBot="1" x14ac:dyDescent="0.3">
      <c r="A46" s="126" t="s">
        <v>397</v>
      </c>
      <c r="B46" s="396"/>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0</v>
      </c>
    </row>
    <row r="57" spans="1:2" ht="16.5" thickBot="1" x14ac:dyDescent="0.3">
      <c r="A57" s="123" t="s">
        <v>405</v>
      </c>
      <c r="B57" s="397">
        <f>B45+B49</f>
        <v>0</v>
      </c>
    </row>
    <row r="58" spans="1:2" ht="16.5" thickBot="1" x14ac:dyDescent="0.3">
      <c r="A58" s="123" t="s">
        <v>406</v>
      </c>
      <c r="B58" s="375">
        <f>B59/B27</f>
        <v>0</v>
      </c>
    </row>
    <row r="59" spans="1:2" ht="16.5" thickBot="1" x14ac:dyDescent="0.3">
      <c r="A59" s="124" t="s">
        <v>407</v>
      </c>
      <c r="B59" s="398">
        <f>B46+B50</f>
        <v>0</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безвозмездной передачи электросетевого имущества с Дацышиной Г.А. от 29.03.2018 № 44</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7" t="s">
        <v>428</v>
      </c>
    </row>
    <row r="78" spans="1:2" x14ac:dyDescent="0.25">
      <c r="A78" s="129" t="s">
        <v>429</v>
      </c>
      <c r="B78" s="528"/>
    </row>
    <row r="79" spans="1:2" x14ac:dyDescent="0.25">
      <c r="A79" s="129" t="s">
        <v>430</v>
      </c>
      <c r="B79" s="528"/>
    </row>
    <row r="80" spans="1:2" x14ac:dyDescent="0.25">
      <c r="A80" s="129" t="s">
        <v>431</v>
      </c>
      <c r="B80" s="528"/>
    </row>
    <row r="81" spans="1:2" x14ac:dyDescent="0.25">
      <c r="A81" s="129" t="s">
        <v>432</v>
      </c>
      <c r="B81" s="528"/>
    </row>
    <row r="82" spans="1:2" ht="16.5" thickBot="1" x14ac:dyDescent="0.3">
      <c r="A82" s="137" t="s">
        <v>433</v>
      </c>
      <c r="B82" s="529"/>
    </row>
    <row r="85" spans="1:2" x14ac:dyDescent="0.25">
      <c r="A85" s="138"/>
      <c r="B85" s="139"/>
    </row>
    <row r="86" spans="1:2" x14ac:dyDescent="0.25">
      <c r="B86" s="140"/>
    </row>
    <row r="87" spans="1:2" x14ac:dyDescent="0.25">
      <c r="B87" s="141"/>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9</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8</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I_140-84</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7</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2"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2" customFormat="1" ht="15" customHeight="1" x14ac:dyDescent="0.2">
      <c r="A15" s="417" t="s">
        <v>6</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492</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11" t="s">
        <v>5</v>
      </c>
      <c r="B19" s="411" t="s">
        <v>99</v>
      </c>
      <c r="C19" s="414" t="s">
        <v>384</v>
      </c>
      <c r="D19" s="411" t="s">
        <v>383</v>
      </c>
      <c r="E19" s="411" t="s">
        <v>98</v>
      </c>
      <c r="F19" s="411" t="s">
        <v>97</v>
      </c>
      <c r="G19" s="411" t="s">
        <v>379</v>
      </c>
      <c r="H19" s="411" t="s">
        <v>96</v>
      </c>
      <c r="I19" s="411" t="s">
        <v>95</v>
      </c>
      <c r="J19" s="411" t="s">
        <v>94</v>
      </c>
      <c r="K19" s="411" t="s">
        <v>93</v>
      </c>
      <c r="L19" s="411" t="s">
        <v>92</v>
      </c>
      <c r="M19" s="411" t="s">
        <v>91</v>
      </c>
      <c r="N19" s="411" t="s">
        <v>90</v>
      </c>
      <c r="O19" s="411" t="s">
        <v>89</v>
      </c>
      <c r="P19" s="411" t="s">
        <v>88</v>
      </c>
      <c r="Q19" s="411" t="s">
        <v>382</v>
      </c>
      <c r="R19" s="411"/>
      <c r="S19" s="416" t="s">
        <v>486</v>
      </c>
      <c r="T19" s="3"/>
      <c r="U19" s="3"/>
      <c r="V19" s="3"/>
      <c r="W19" s="3"/>
      <c r="X19" s="3"/>
      <c r="Y19" s="3"/>
    </row>
    <row r="20" spans="1:28" s="2" customFormat="1" ht="180.75" customHeight="1" x14ac:dyDescent="0.2">
      <c r="A20" s="411"/>
      <c r="B20" s="411"/>
      <c r="C20" s="415"/>
      <c r="D20" s="411"/>
      <c r="E20" s="411"/>
      <c r="F20" s="411"/>
      <c r="G20" s="411"/>
      <c r="H20" s="411"/>
      <c r="I20" s="411"/>
      <c r="J20" s="411"/>
      <c r="K20" s="411"/>
      <c r="L20" s="411"/>
      <c r="M20" s="411"/>
      <c r="N20" s="411"/>
      <c r="O20" s="411"/>
      <c r="P20" s="411"/>
      <c r="Q20" s="40" t="s">
        <v>380</v>
      </c>
      <c r="R20" s="41" t="s">
        <v>381</v>
      </c>
      <c r="S20" s="416"/>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8</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I_140-84</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7</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2" customFormat="1" ht="12" x14ac:dyDescent="0.2">
      <c r="A16" s="413" t="str">
        <f>'1. паспорт местоположение'!A15</f>
        <v>Приобретение электросетевого комплекса г.Светлогорск  Калининградской обл</v>
      </c>
      <c r="B16" s="413"/>
      <c r="C16" s="413"/>
      <c r="D16" s="413"/>
      <c r="E16" s="413"/>
      <c r="F16" s="413"/>
      <c r="G16" s="413"/>
      <c r="H16" s="413"/>
      <c r="I16" s="413"/>
      <c r="J16" s="413"/>
      <c r="K16" s="413"/>
      <c r="L16" s="413"/>
      <c r="M16" s="413"/>
      <c r="N16" s="413"/>
      <c r="O16" s="413"/>
      <c r="P16" s="413"/>
      <c r="Q16" s="413"/>
      <c r="R16" s="413"/>
      <c r="S16" s="413"/>
      <c r="T16" s="413"/>
    </row>
    <row r="17" spans="1:113" s="2" customFormat="1" ht="15" customHeight="1" x14ac:dyDescent="0.2">
      <c r="A17" s="417" t="s">
        <v>6</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6" t="s">
        <v>497</v>
      </c>
      <c r="B19" s="436"/>
      <c r="C19" s="436"/>
      <c r="D19" s="436"/>
      <c r="E19" s="436"/>
      <c r="F19" s="436"/>
      <c r="G19" s="436"/>
      <c r="H19" s="436"/>
      <c r="I19" s="436"/>
      <c r="J19" s="436"/>
      <c r="K19" s="436"/>
      <c r="L19" s="436"/>
      <c r="M19" s="436"/>
      <c r="N19" s="436"/>
      <c r="O19" s="436"/>
      <c r="P19" s="436"/>
      <c r="Q19" s="436"/>
      <c r="R19" s="436"/>
      <c r="S19" s="436"/>
      <c r="T19" s="436"/>
    </row>
    <row r="20" spans="1:113" s="58"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5</v>
      </c>
      <c r="B21" s="423" t="s">
        <v>223</v>
      </c>
      <c r="C21" s="424"/>
      <c r="D21" s="427" t="s">
        <v>121</v>
      </c>
      <c r="E21" s="423" t="s">
        <v>526</v>
      </c>
      <c r="F21" s="424"/>
      <c r="G21" s="423" t="s">
        <v>274</v>
      </c>
      <c r="H21" s="424"/>
      <c r="I21" s="423" t="s">
        <v>120</v>
      </c>
      <c r="J21" s="424"/>
      <c r="K21" s="427" t="s">
        <v>119</v>
      </c>
      <c r="L21" s="423" t="s">
        <v>118</v>
      </c>
      <c r="M21" s="424"/>
      <c r="N21" s="423" t="s">
        <v>522</v>
      </c>
      <c r="O21" s="424"/>
      <c r="P21" s="427" t="s">
        <v>117</v>
      </c>
      <c r="Q21" s="433" t="s">
        <v>116</v>
      </c>
      <c r="R21" s="434"/>
      <c r="S21" s="433" t="s">
        <v>115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0" t="s">
        <v>114</v>
      </c>
      <c r="R22" s="110" t="s">
        <v>496</v>
      </c>
      <c r="S22" s="110" t="s">
        <v>113</v>
      </c>
      <c r="T22" s="110" t="s">
        <v>112</v>
      </c>
    </row>
    <row r="23" spans="1:113" ht="51.75" customHeight="1" x14ac:dyDescent="0.25">
      <c r="A23" s="432"/>
      <c r="B23" s="157" t="s">
        <v>110</v>
      </c>
      <c r="C23" s="157" t="s">
        <v>111</v>
      </c>
      <c r="D23" s="428"/>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22" t="s">
        <v>532</v>
      </c>
      <c r="C30" s="422"/>
      <c r="D30" s="422"/>
      <c r="E30" s="422"/>
      <c r="F30" s="422"/>
      <c r="G30" s="422"/>
      <c r="H30" s="422"/>
      <c r="I30" s="422"/>
      <c r="J30" s="422"/>
      <c r="K30" s="422"/>
      <c r="L30" s="422"/>
      <c r="M30" s="422"/>
      <c r="N30" s="422"/>
      <c r="O30" s="422"/>
      <c r="P30" s="422"/>
      <c r="Q30" s="422"/>
      <c r="R30" s="422"/>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8</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I_140-84</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7</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3" t="str">
        <f>'1. паспорт местоположение'!A15</f>
        <v>Приобретение электросетевого комплекса г.Светлогорск  Калининградской обл</v>
      </c>
      <c r="F15" s="413"/>
      <c r="G15" s="413"/>
      <c r="H15" s="413"/>
      <c r="I15" s="413"/>
      <c r="J15" s="413"/>
      <c r="K15" s="413"/>
      <c r="L15" s="413"/>
      <c r="M15" s="413"/>
      <c r="N15" s="413"/>
      <c r="O15" s="413"/>
      <c r="P15" s="413"/>
      <c r="Q15" s="413"/>
      <c r="R15" s="413"/>
      <c r="S15" s="413"/>
      <c r="T15" s="413"/>
      <c r="U15" s="413"/>
      <c r="V15" s="413"/>
      <c r="W15" s="413"/>
      <c r="X15" s="413"/>
      <c r="Y15" s="413"/>
    </row>
    <row r="16" spans="1:27" s="2" customFormat="1" ht="15" customHeight="1" x14ac:dyDescent="0.2">
      <c r="E16" s="417" t="s">
        <v>6</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499</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8" customFormat="1" ht="21" customHeight="1" x14ac:dyDescent="0.25"/>
    <row r="21" spans="1:27" ht="15.75" customHeight="1" x14ac:dyDescent="0.25">
      <c r="A21" s="438" t="s">
        <v>5</v>
      </c>
      <c r="B21" s="441" t="s">
        <v>506</v>
      </c>
      <c r="C21" s="442"/>
      <c r="D21" s="441" t="s">
        <v>508</v>
      </c>
      <c r="E21" s="442"/>
      <c r="F21" s="433" t="s">
        <v>93</v>
      </c>
      <c r="G21" s="435"/>
      <c r="H21" s="435"/>
      <c r="I21" s="434"/>
      <c r="J21" s="438" t="s">
        <v>509</v>
      </c>
      <c r="K21" s="441" t="s">
        <v>510</v>
      </c>
      <c r="L21" s="442"/>
      <c r="M21" s="441" t="s">
        <v>511</v>
      </c>
      <c r="N21" s="442"/>
      <c r="O21" s="441" t="s">
        <v>498</v>
      </c>
      <c r="P21" s="442"/>
      <c r="Q21" s="441" t="s">
        <v>126</v>
      </c>
      <c r="R21" s="442"/>
      <c r="S21" s="438" t="s">
        <v>125</v>
      </c>
      <c r="T21" s="438" t="s">
        <v>512</v>
      </c>
      <c r="U21" s="438" t="s">
        <v>507</v>
      </c>
      <c r="V21" s="441" t="s">
        <v>124</v>
      </c>
      <c r="W21" s="442"/>
      <c r="X21" s="433" t="s">
        <v>116</v>
      </c>
      <c r="Y21" s="435"/>
      <c r="Z21" s="433" t="s">
        <v>115</v>
      </c>
      <c r="AA21" s="435"/>
    </row>
    <row r="22" spans="1:27" ht="216" customHeight="1" x14ac:dyDescent="0.25">
      <c r="A22" s="439"/>
      <c r="B22" s="443"/>
      <c r="C22" s="444"/>
      <c r="D22" s="443"/>
      <c r="E22" s="444"/>
      <c r="F22" s="433" t="s">
        <v>123</v>
      </c>
      <c r="G22" s="434"/>
      <c r="H22" s="433" t="s">
        <v>122</v>
      </c>
      <c r="I22" s="434"/>
      <c r="J22" s="440"/>
      <c r="K22" s="443"/>
      <c r="L22" s="444"/>
      <c r="M22" s="443"/>
      <c r="N22" s="444"/>
      <c r="O22" s="443"/>
      <c r="P22" s="444"/>
      <c r="Q22" s="443"/>
      <c r="R22" s="444"/>
      <c r="S22" s="440"/>
      <c r="T22" s="440"/>
      <c r="U22" s="440"/>
      <c r="V22" s="443"/>
      <c r="W22" s="444"/>
      <c r="X22" s="110" t="s">
        <v>114</v>
      </c>
      <c r="Y22" s="110" t="s">
        <v>496</v>
      </c>
      <c r="Z22" s="110" t="s">
        <v>113</v>
      </c>
      <c r="AA22" s="110" t="s">
        <v>112</v>
      </c>
    </row>
    <row r="23" spans="1:27" ht="60" customHeight="1" x14ac:dyDescent="0.25">
      <c r="A23" s="440"/>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2" t="s">
        <v>9</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"Янтарьэнерго"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8</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I_140-84</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7</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2" customFormat="1" ht="12" x14ac:dyDescent="0.2">
      <c r="A15" s="413" t="str">
        <f>'1. паспорт местоположение'!A15</f>
        <v>Приобретение электросетевого комплекса г.Светлогорск  Калининградской обл</v>
      </c>
      <c r="B15" s="413"/>
      <c r="C15" s="413"/>
      <c r="D15" s="7"/>
      <c r="E15" s="7"/>
      <c r="F15" s="7"/>
      <c r="G15" s="7"/>
      <c r="H15" s="7"/>
      <c r="I15" s="7"/>
      <c r="J15" s="7"/>
      <c r="K15" s="7"/>
      <c r="L15" s="7"/>
      <c r="M15" s="7"/>
      <c r="N15" s="7"/>
      <c r="O15" s="7"/>
      <c r="P15" s="7"/>
      <c r="Q15" s="7"/>
      <c r="R15" s="7"/>
      <c r="S15" s="7"/>
      <c r="T15" s="7"/>
      <c r="U15" s="7"/>
    </row>
    <row r="16" spans="1:29" s="2" customFormat="1" ht="15" customHeight="1" x14ac:dyDescent="0.2">
      <c r="A16" s="417" t="s">
        <v>6</v>
      </c>
      <c r="B16" s="417"/>
      <c r="C16" s="417"/>
      <c r="D16" s="5"/>
      <c r="E16" s="5"/>
      <c r="F16" s="5"/>
      <c r="G16" s="5"/>
      <c r="H16" s="5"/>
      <c r="I16" s="5"/>
      <c r="J16" s="5"/>
      <c r="K16" s="5"/>
      <c r="L16" s="5"/>
      <c r="M16" s="5"/>
      <c r="N16" s="5"/>
      <c r="O16" s="5"/>
      <c r="P16" s="5"/>
      <c r="Q16" s="5"/>
      <c r="R16" s="5"/>
      <c r="S16" s="5"/>
      <c r="T16" s="5"/>
      <c r="U16" s="5"/>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491</v>
      </c>
      <c r="B18" s="420"/>
      <c r="C18" s="42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617</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v>2.7529999999999998E-3</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618</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2"/>
      <c r="AB6" s="152"/>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2"/>
      <c r="AB7" s="152"/>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3"/>
      <c r="AB8" s="153"/>
    </row>
    <row r="9" spans="1:28" ht="15.75"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4"/>
      <c r="AB9" s="154"/>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2"/>
      <c r="AB10" s="152"/>
    </row>
    <row r="11" spans="1:28" x14ac:dyDescent="0.25">
      <c r="A11" s="413" t="str">
        <f>'1. паспорт местоположение'!A12:C12</f>
        <v>I_140-84</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3"/>
      <c r="AB11" s="153"/>
    </row>
    <row r="12" spans="1:28" ht="15.75"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4"/>
      <c r="AB12" s="154"/>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3" t="str">
        <f>'1. паспорт местоположение'!A15</f>
        <v>Приобретение электросетевого комплекса г.Светлогорск  Калининградской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3"/>
      <c r="AB14" s="153"/>
    </row>
    <row r="15" spans="1:28" ht="15.75"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4"/>
      <c r="AB15" s="154"/>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2"/>
      <c r="AB16" s="162"/>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2"/>
      <c r="AB17" s="162"/>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2"/>
      <c r="AB18" s="162"/>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523</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2" t="s">
        <v>9</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2"/>
      <c r="Q9" s="12"/>
      <c r="R9" s="12"/>
      <c r="S9" s="12"/>
      <c r="T9" s="12"/>
      <c r="U9" s="12"/>
      <c r="V9" s="12"/>
      <c r="W9" s="12"/>
      <c r="X9" s="12"/>
      <c r="Y9" s="12"/>
      <c r="Z9" s="12"/>
    </row>
    <row r="10" spans="1:28" s="11" customFormat="1" ht="18.75" x14ac:dyDescent="0.2">
      <c r="A10" s="417" t="s">
        <v>8</v>
      </c>
      <c r="B10" s="417"/>
      <c r="C10" s="417"/>
      <c r="D10" s="417"/>
      <c r="E10" s="417"/>
      <c r="F10" s="417"/>
      <c r="G10" s="417"/>
      <c r="H10" s="417"/>
      <c r="I10" s="417"/>
      <c r="J10" s="417"/>
      <c r="K10" s="417"/>
      <c r="L10" s="417"/>
      <c r="M10" s="417"/>
      <c r="N10" s="417"/>
      <c r="O10" s="417"/>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13" t="str">
        <f>'1. паспорт местоположение'!A12:C12</f>
        <v>I_140-84</v>
      </c>
      <c r="B12" s="413"/>
      <c r="C12" s="413"/>
      <c r="D12" s="413"/>
      <c r="E12" s="413"/>
      <c r="F12" s="413"/>
      <c r="G12" s="413"/>
      <c r="H12" s="413"/>
      <c r="I12" s="413"/>
      <c r="J12" s="413"/>
      <c r="K12" s="413"/>
      <c r="L12" s="413"/>
      <c r="M12" s="413"/>
      <c r="N12" s="413"/>
      <c r="O12" s="413"/>
      <c r="P12" s="12"/>
      <c r="Q12" s="12"/>
      <c r="R12" s="12"/>
      <c r="S12" s="12"/>
      <c r="T12" s="12"/>
      <c r="U12" s="12"/>
      <c r="V12" s="12"/>
      <c r="W12" s="12"/>
      <c r="X12" s="12"/>
      <c r="Y12" s="12"/>
      <c r="Z12" s="12"/>
    </row>
    <row r="13" spans="1:28" s="11" customFormat="1" ht="18.75" x14ac:dyDescent="0.2">
      <c r="A13" s="417" t="s">
        <v>7</v>
      </c>
      <c r="B13" s="417"/>
      <c r="C13" s="417"/>
      <c r="D13" s="417"/>
      <c r="E13" s="417"/>
      <c r="F13" s="417"/>
      <c r="G13" s="417"/>
      <c r="H13" s="417"/>
      <c r="I13" s="417"/>
      <c r="J13" s="417"/>
      <c r="K13" s="417"/>
      <c r="L13" s="417"/>
      <c r="M13" s="417"/>
      <c r="N13" s="417"/>
      <c r="O13" s="417"/>
      <c r="P13" s="12"/>
      <c r="Q13" s="12"/>
      <c r="R13" s="12"/>
      <c r="S13" s="12"/>
      <c r="T13" s="12"/>
      <c r="U13" s="12"/>
      <c r="V13" s="12"/>
      <c r="W13" s="12"/>
      <c r="X13" s="12"/>
      <c r="Y13" s="12"/>
      <c r="Z13" s="12"/>
    </row>
    <row r="14" spans="1:28" s="8" customFormat="1" ht="15.75" customHeight="1" x14ac:dyDescent="0.2">
      <c r="A14" s="418"/>
      <c r="B14" s="418"/>
      <c r="C14" s="418"/>
      <c r="D14" s="418"/>
      <c r="E14" s="418"/>
      <c r="F14" s="418"/>
      <c r="G14" s="418"/>
      <c r="H14" s="418"/>
      <c r="I14" s="418"/>
      <c r="J14" s="418"/>
      <c r="K14" s="418"/>
      <c r="L14" s="418"/>
      <c r="M14" s="418"/>
      <c r="N14" s="418"/>
      <c r="O14" s="418"/>
      <c r="P14" s="9"/>
      <c r="Q14" s="9"/>
      <c r="R14" s="9"/>
      <c r="S14" s="9"/>
      <c r="T14" s="9"/>
      <c r="U14" s="9"/>
      <c r="V14" s="9"/>
      <c r="W14" s="9"/>
      <c r="X14" s="9"/>
      <c r="Y14" s="9"/>
      <c r="Z14" s="9"/>
    </row>
    <row r="15" spans="1:28" s="2" customFormat="1" ht="12" x14ac:dyDescent="0.2">
      <c r="A15" s="413" t="str">
        <f>'1. паспорт местоположение'!A15</f>
        <v>Приобретение электросетевого комплекса г.Светлогорск  Калининградской обл</v>
      </c>
      <c r="B15" s="413"/>
      <c r="C15" s="413"/>
      <c r="D15" s="413"/>
      <c r="E15" s="413"/>
      <c r="F15" s="413"/>
      <c r="G15" s="413"/>
      <c r="H15" s="413"/>
      <c r="I15" s="413"/>
      <c r="J15" s="413"/>
      <c r="K15" s="413"/>
      <c r="L15" s="413"/>
      <c r="M15" s="413"/>
      <c r="N15" s="413"/>
      <c r="O15" s="413"/>
      <c r="P15" s="7"/>
      <c r="Q15" s="7"/>
      <c r="R15" s="7"/>
      <c r="S15" s="7"/>
      <c r="T15" s="7"/>
      <c r="U15" s="7"/>
      <c r="V15" s="7"/>
      <c r="W15" s="7"/>
      <c r="X15" s="7"/>
      <c r="Y15" s="7"/>
      <c r="Z15" s="7"/>
    </row>
    <row r="16" spans="1:28" s="2" customFormat="1" ht="15" customHeight="1" x14ac:dyDescent="0.2">
      <c r="A16" s="417" t="s">
        <v>6</v>
      </c>
      <c r="B16" s="417"/>
      <c r="C16" s="417"/>
      <c r="D16" s="417"/>
      <c r="E16" s="417"/>
      <c r="F16" s="417"/>
      <c r="G16" s="417"/>
      <c r="H16" s="417"/>
      <c r="I16" s="417"/>
      <c r="J16" s="417"/>
      <c r="K16" s="417"/>
      <c r="L16" s="417"/>
      <c r="M16" s="417"/>
      <c r="N16" s="417"/>
      <c r="O16" s="417"/>
      <c r="P16" s="5"/>
      <c r="Q16" s="5"/>
      <c r="R16" s="5"/>
      <c r="S16" s="5"/>
      <c r="T16" s="5"/>
      <c r="U16" s="5"/>
      <c r="V16" s="5"/>
      <c r="W16" s="5"/>
      <c r="X16" s="5"/>
      <c r="Y16" s="5"/>
      <c r="Z16" s="5"/>
    </row>
    <row r="17" spans="1:26" s="2" customFormat="1" ht="15" customHeight="1" x14ac:dyDescent="0.2">
      <c r="A17" s="419"/>
      <c r="B17" s="419"/>
      <c r="C17" s="419"/>
      <c r="D17" s="419"/>
      <c r="E17" s="419"/>
      <c r="F17" s="419"/>
      <c r="G17" s="419"/>
      <c r="H17" s="419"/>
      <c r="I17" s="419"/>
      <c r="J17" s="419"/>
      <c r="K17" s="419"/>
      <c r="L17" s="419"/>
      <c r="M17" s="419"/>
      <c r="N17" s="419"/>
      <c r="O17" s="419"/>
      <c r="P17" s="3"/>
      <c r="Q17" s="3"/>
      <c r="R17" s="3"/>
      <c r="S17" s="3"/>
      <c r="T17" s="3"/>
      <c r="U17" s="3"/>
      <c r="V17" s="3"/>
      <c r="W17" s="3"/>
    </row>
    <row r="18" spans="1:26" s="2" customFormat="1" ht="91.5" customHeight="1" x14ac:dyDescent="0.2">
      <c r="A18" s="452" t="s">
        <v>500</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2" customFormat="1" ht="78" customHeight="1" x14ac:dyDescent="0.2">
      <c r="A19" s="411" t="s">
        <v>5</v>
      </c>
      <c r="B19" s="411" t="s">
        <v>87</v>
      </c>
      <c r="C19" s="411" t="s">
        <v>86</v>
      </c>
      <c r="D19" s="411" t="s">
        <v>75</v>
      </c>
      <c r="E19" s="453" t="s">
        <v>85</v>
      </c>
      <c r="F19" s="454"/>
      <c r="G19" s="454"/>
      <c r="H19" s="454"/>
      <c r="I19" s="455"/>
      <c r="J19" s="411" t="s">
        <v>84</v>
      </c>
      <c r="K19" s="411"/>
      <c r="L19" s="411"/>
      <c r="M19" s="411"/>
      <c r="N19" s="411"/>
      <c r="O19" s="411"/>
      <c r="P19" s="3"/>
      <c r="Q19" s="3"/>
      <c r="R19" s="3"/>
      <c r="S19" s="3"/>
      <c r="T19" s="3"/>
      <c r="U19" s="3"/>
      <c r="V19" s="3"/>
      <c r="W19" s="3"/>
    </row>
    <row r="20" spans="1:26" s="2" customFormat="1" ht="51" customHeight="1" x14ac:dyDescent="0.2">
      <c r="A20" s="411"/>
      <c r="B20" s="411"/>
      <c r="C20" s="411"/>
      <c r="D20" s="411"/>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61" t="str">
        <f>'1. паспорт местоположение'!A5:C5</f>
        <v>Год раскрытия информации: 2018 год</v>
      </c>
      <c r="B5" s="461"/>
      <c r="C5" s="461"/>
      <c r="D5" s="461"/>
      <c r="E5" s="461"/>
      <c r="F5" s="461"/>
      <c r="G5" s="461"/>
      <c r="H5" s="46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2" t="s">
        <v>9</v>
      </c>
      <c r="B7" s="412"/>
      <c r="C7" s="412"/>
      <c r="D7" s="412"/>
      <c r="E7" s="412"/>
      <c r="F7" s="412"/>
      <c r="G7" s="412"/>
      <c r="H7" s="412"/>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7" t="s">
        <v>8</v>
      </c>
      <c r="B10" s="417"/>
      <c r="C10" s="417"/>
      <c r="D10" s="417"/>
      <c r="E10" s="417"/>
      <c r="F10" s="417"/>
      <c r="G10" s="417"/>
      <c r="H10" s="417"/>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36" t="str">
        <f>'1. паспорт местоположение'!A12:C12</f>
        <v>I_140-84</v>
      </c>
      <c r="B12" s="436"/>
      <c r="C12" s="436"/>
      <c r="D12" s="436"/>
      <c r="E12" s="436"/>
      <c r="F12" s="436"/>
      <c r="G12" s="436"/>
      <c r="H12" s="436"/>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7" t="s">
        <v>7</v>
      </c>
      <c r="B13" s="417"/>
      <c r="C13" s="417"/>
      <c r="D13" s="417"/>
      <c r="E13" s="417"/>
      <c r="F13" s="417"/>
      <c r="G13" s="417"/>
      <c r="H13" s="417"/>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36" t="str">
        <f>'1. паспорт местоположение'!A15</f>
        <v>Приобретение электросетевого комплекса г.Светлогорск  Калининградской обл</v>
      </c>
      <c r="B15" s="436"/>
      <c r="C15" s="436"/>
      <c r="D15" s="436"/>
      <c r="E15" s="436"/>
      <c r="F15" s="436"/>
      <c r="G15" s="436"/>
      <c r="H15" s="436"/>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7" t="s">
        <v>6</v>
      </c>
      <c r="B16" s="417"/>
      <c r="C16" s="417"/>
      <c r="D16" s="417"/>
      <c r="E16" s="417"/>
      <c r="F16" s="417"/>
      <c r="G16" s="417"/>
      <c r="H16" s="417"/>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36" t="s">
        <v>501</v>
      </c>
      <c r="B18" s="436"/>
      <c r="C18" s="436"/>
      <c r="D18" s="436"/>
      <c r="E18" s="436"/>
      <c r="F18" s="436"/>
      <c r="G18" s="436"/>
      <c r="H18" s="436"/>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2333.0508474576268</v>
      </c>
    </row>
    <row r="26" spans="1:44" x14ac:dyDescent="0.2">
      <c r="A26" s="253" t="s">
        <v>347</v>
      </c>
      <c r="B26" s="254">
        <v>0</v>
      </c>
    </row>
    <row r="27" spans="1:44" x14ac:dyDescent="0.2">
      <c r="A27" s="253" t="s">
        <v>345</v>
      </c>
      <c r="B27" s="254">
        <f>$B$123</f>
        <v>30</v>
      </c>
      <c r="D27" s="246" t="s">
        <v>348</v>
      </c>
    </row>
    <row r="28" spans="1:44" ht="16.149999999999999" customHeight="1" thickBot="1" x14ac:dyDescent="0.25">
      <c r="A28" s="255" t="s">
        <v>343</v>
      </c>
      <c r="B28" s="256">
        <v>1</v>
      </c>
      <c r="D28" s="456" t="s">
        <v>346</v>
      </c>
      <c r="E28" s="457"/>
      <c r="F28" s="458"/>
      <c r="G28" s="459" t="str">
        <f>IF(SUM(B89:L89)=0,"не окупается",SUM(B89:L89))</f>
        <v>не окупается</v>
      </c>
      <c r="H28" s="460"/>
    </row>
    <row r="29" spans="1:44" ht="15.6" customHeight="1" x14ac:dyDescent="0.2">
      <c r="A29" s="251" t="s">
        <v>341</v>
      </c>
      <c r="B29" s="252">
        <f>$B$126*$B$127</f>
        <v>82.589999999999989</v>
      </c>
      <c r="D29" s="456" t="s">
        <v>344</v>
      </c>
      <c r="E29" s="457"/>
      <c r="F29" s="458"/>
      <c r="G29" s="459" t="str">
        <f>IF(SUM(B90:L90)=0,"не окупается",SUM(B90:L90))</f>
        <v>не окупается</v>
      </c>
      <c r="H29" s="460"/>
    </row>
    <row r="30" spans="1:44" ht="27.6" customHeight="1" x14ac:dyDescent="0.2">
      <c r="A30" s="253" t="s">
        <v>544</v>
      </c>
      <c r="B30" s="254">
        <v>1</v>
      </c>
      <c r="D30" s="456" t="s">
        <v>342</v>
      </c>
      <c r="E30" s="457"/>
      <c r="F30" s="458"/>
      <c r="G30" s="464">
        <f>L87</f>
        <v>-811.19830937707877</v>
      </c>
      <c r="H30" s="465"/>
    </row>
    <row r="31" spans="1:44" x14ac:dyDescent="0.2">
      <c r="A31" s="253" t="s">
        <v>340</v>
      </c>
      <c r="B31" s="254">
        <v>1</v>
      </c>
      <c r="D31" s="466"/>
      <c r="E31" s="467"/>
      <c r="F31" s="468"/>
      <c r="G31" s="466"/>
      <c r="H31" s="468"/>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2752.9499999999994</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2752.9499999999994</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-90.190262160000003</v>
      </c>
      <c r="D60" s="279">
        <f>SUM(D61:D65)</f>
        <v>-93.978253170719995</v>
      </c>
      <c r="E60" s="279">
        <f t="shared" si="9"/>
        <v>-97.925339803890239</v>
      </c>
      <c r="F60" s="279">
        <f t="shared" si="9"/>
        <v>-102.03820407565364</v>
      </c>
      <c r="G60" s="279">
        <f t="shared" si="9"/>
        <v>-106.32380864683108</v>
      </c>
      <c r="H60" s="279">
        <f t="shared" si="9"/>
        <v>-110.78940860999799</v>
      </c>
      <c r="I60" s="279">
        <f t="shared" si="9"/>
        <v>-115.44256377161791</v>
      </c>
      <c r="J60" s="279">
        <f t="shared" si="9"/>
        <v>-120.29115145002588</v>
      </c>
      <c r="K60" s="279">
        <f t="shared" si="9"/>
        <v>-125.34337981092698</v>
      </c>
      <c r="L60" s="279">
        <f t="shared" si="9"/>
        <v>-130.6078017629859</v>
      </c>
      <c r="M60" s="279">
        <f t="shared" si="9"/>
        <v>-136.09332943703131</v>
      </c>
      <c r="N60" s="279">
        <f t="shared" si="9"/>
        <v>-141.80924927338665</v>
      </c>
      <c r="O60" s="279">
        <f t="shared" si="9"/>
        <v>-147.76523774286889</v>
      </c>
      <c r="P60" s="279">
        <f t="shared" si="9"/>
        <v>-153.9713777280694</v>
      </c>
      <c r="Q60" s="279">
        <f t="shared" si="9"/>
        <v>-160.43817559264832</v>
      </c>
      <c r="R60" s="279">
        <f t="shared" si="9"/>
        <v>-167.17657896753954</v>
      </c>
      <c r="S60" s="279">
        <f t="shared" si="9"/>
        <v>-174.19799528417622</v>
      </c>
      <c r="T60" s="279">
        <f t="shared" si="9"/>
        <v>-181.5143110861116</v>
      </c>
      <c r="U60" s="279">
        <f t="shared" si="9"/>
        <v>-189.1379121517283</v>
      </c>
      <c r="V60" s="279">
        <f t="shared" si="9"/>
        <v>-197.0817044621009</v>
      </c>
      <c r="W60" s="279">
        <f t="shared" si="9"/>
        <v>-205.35913604950915</v>
      </c>
      <c r="X60" s="279">
        <f t="shared" si="9"/>
        <v>-213.98421976358856</v>
      </c>
      <c r="Y60" s="279">
        <f t="shared" si="9"/>
        <v>-222.97155699365928</v>
      </c>
      <c r="Z60" s="279">
        <f t="shared" si="9"/>
        <v>-232.33636238739297</v>
      </c>
      <c r="AA60" s="279">
        <f t="shared" ref="AA60:AP60" si="10">SUM(AA61:AA65)</f>
        <v>-242.09448960766346</v>
      </c>
      <c r="AB60" s="279">
        <f t="shared" si="10"/>
        <v>-252.26245817118536</v>
      </c>
      <c r="AC60" s="279">
        <f t="shared" si="10"/>
        <v>-262.85748141437517</v>
      </c>
      <c r="AD60" s="279">
        <f t="shared" si="10"/>
        <v>-273.89749563377893</v>
      </c>
      <c r="AE60" s="279">
        <f t="shared" si="10"/>
        <v>-285.40119045039768</v>
      </c>
      <c r="AF60" s="279">
        <f t="shared" si="10"/>
        <v>-297.38804044931442</v>
      </c>
      <c r="AG60" s="279">
        <f t="shared" si="10"/>
        <v>-309.87833814818561</v>
      </c>
      <c r="AH60" s="279">
        <f t="shared" si="10"/>
        <v>-322.89322835040946</v>
      </c>
      <c r="AI60" s="279">
        <f t="shared" si="10"/>
        <v>-336.45474394112665</v>
      </c>
      <c r="AJ60" s="279">
        <f t="shared" si="10"/>
        <v>-350.58584318665396</v>
      </c>
      <c r="AK60" s="279">
        <f t="shared" si="10"/>
        <v>-365.31044860049337</v>
      </c>
      <c r="AL60" s="279">
        <f t="shared" si="10"/>
        <v>-380.65348744171411</v>
      </c>
      <c r="AM60" s="279">
        <f t="shared" si="10"/>
        <v>-396.6409339142661</v>
      </c>
      <c r="AN60" s="279">
        <f t="shared" si="10"/>
        <v>-413.2998531386653</v>
      </c>
      <c r="AO60" s="279">
        <f t="shared" si="10"/>
        <v>-430.65844697048931</v>
      </c>
      <c r="AP60" s="279">
        <f t="shared" si="10"/>
        <v>-448.74610174324988</v>
      </c>
    </row>
    <row r="61" spans="1:45" x14ac:dyDescent="0.2">
      <c r="A61" s="287" t="s">
        <v>319</v>
      </c>
      <c r="B61" s="279"/>
      <c r="C61" s="279">
        <f>-IF(C$47&lt;=$B$30,0,$B$29*(1+C$49)*$B$28)</f>
        <v>-90.190262160000003</v>
      </c>
      <c r="D61" s="279">
        <f>-IF(D$47&lt;=$B$30,0,$B$29*(1+D$49)*$B$28)</f>
        <v>-93.978253170719995</v>
      </c>
      <c r="E61" s="279">
        <f t="shared" ref="E61:AP61" si="11">-IF(E$47&lt;=$B$30,0,$B$29*(1+E$49)*$B$28)</f>
        <v>-97.925339803890239</v>
      </c>
      <c r="F61" s="279">
        <f t="shared" si="11"/>
        <v>-102.03820407565364</v>
      </c>
      <c r="G61" s="279">
        <f t="shared" si="11"/>
        <v>-106.32380864683108</v>
      </c>
      <c r="H61" s="279">
        <f t="shared" si="11"/>
        <v>-110.78940860999799</v>
      </c>
      <c r="I61" s="279">
        <f t="shared" si="11"/>
        <v>-115.44256377161791</v>
      </c>
      <c r="J61" s="279">
        <f t="shared" si="11"/>
        <v>-120.29115145002588</v>
      </c>
      <c r="K61" s="279">
        <f t="shared" si="11"/>
        <v>-125.34337981092698</v>
      </c>
      <c r="L61" s="279">
        <f t="shared" si="11"/>
        <v>-130.6078017629859</v>
      </c>
      <c r="M61" s="279">
        <f t="shared" si="11"/>
        <v>-136.09332943703131</v>
      </c>
      <c r="N61" s="279">
        <f t="shared" si="11"/>
        <v>-141.80924927338665</v>
      </c>
      <c r="O61" s="279">
        <f t="shared" si="11"/>
        <v>-147.76523774286889</v>
      </c>
      <c r="P61" s="279">
        <f t="shared" si="11"/>
        <v>-153.9713777280694</v>
      </c>
      <c r="Q61" s="279">
        <f t="shared" si="11"/>
        <v>-160.43817559264832</v>
      </c>
      <c r="R61" s="279">
        <f t="shared" si="11"/>
        <v>-167.17657896753954</v>
      </c>
      <c r="S61" s="279">
        <f t="shared" si="11"/>
        <v>-174.19799528417622</v>
      </c>
      <c r="T61" s="279">
        <f t="shared" si="11"/>
        <v>-181.5143110861116</v>
      </c>
      <c r="U61" s="279">
        <f t="shared" si="11"/>
        <v>-189.1379121517283</v>
      </c>
      <c r="V61" s="279">
        <f t="shared" si="11"/>
        <v>-197.0817044621009</v>
      </c>
      <c r="W61" s="279">
        <f t="shared" si="11"/>
        <v>-205.35913604950915</v>
      </c>
      <c r="X61" s="279">
        <f t="shared" si="11"/>
        <v>-213.98421976358856</v>
      </c>
      <c r="Y61" s="279">
        <f t="shared" si="11"/>
        <v>-222.97155699365928</v>
      </c>
      <c r="Z61" s="279">
        <f t="shared" si="11"/>
        <v>-232.33636238739297</v>
      </c>
      <c r="AA61" s="279">
        <f t="shared" si="11"/>
        <v>-242.09448960766346</v>
      </c>
      <c r="AB61" s="279">
        <f t="shared" si="11"/>
        <v>-252.26245817118536</v>
      </c>
      <c r="AC61" s="279">
        <f t="shared" si="11"/>
        <v>-262.85748141437517</v>
      </c>
      <c r="AD61" s="279">
        <f t="shared" si="11"/>
        <v>-273.89749563377893</v>
      </c>
      <c r="AE61" s="279">
        <f t="shared" si="11"/>
        <v>-285.40119045039768</v>
      </c>
      <c r="AF61" s="279">
        <f t="shared" si="11"/>
        <v>-297.38804044931442</v>
      </c>
      <c r="AG61" s="279">
        <f t="shared" si="11"/>
        <v>-309.87833814818561</v>
      </c>
      <c r="AH61" s="279">
        <f t="shared" si="11"/>
        <v>-322.89322835040946</v>
      </c>
      <c r="AI61" s="279">
        <f t="shared" si="11"/>
        <v>-336.45474394112665</v>
      </c>
      <c r="AJ61" s="279">
        <f t="shared" si="11"/>
        <v>-350.58584318665396</v>
      </c>
      <c r="AK61" s="279">
        <f t="shared" si="11"/>
        <v>-365.31044860049337</v>
      </c>
      <c r="AL61" s="279">
        <f t="shared" si="11"/>
        <v>-380.65348744171411</v>
      </c>
      <c r="AM61" s="279">
        <f t="shared" si="11"/>
        <v>-396.6409339142661</v>
      </c>
      <c r="AN61" s="279">
        <f t="shared" si="11"/>
        <v>-413.2998531386653</v>
      </c>
      <c r="AO61" s="279">
        <f t="shared" si="11"/>
        <v>-430.65844697048931</v>
      </c>
      <c r="AP61" s="279">
        <f t="shared" si="11"/>
        <v>-448.74610174324988</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2752.9499999999994</v>
      </c>
      <c r="C66" s="286">
        <f t="shared" si="12"/>
        <v>-90.190262160000003</v>
      </c>
      <c r="D66" s="286">
        <f t="shared" si="12"/>
        <v>-93.978253170719995</v>
      </c>
      <c r="E66" s="286">
        <f t="shared" si="12"/>
        <v>-97.925339803890239</v>
      </c>
      <c r="F66" s="286">
        <f t="shared" si="12"/>
        <v>-102.03820407565364</v>
      </c>
      <c r="G66" s="286">
        <f t="shared" si="12"/>
        <v>-106.32380864683108</v>
      </c>
      <c r="H66" s="286">
        <f t="shared" si="12"/>
        <v>-110.78940860999799</v>
      </c>
      <c r="I66" s="286">
        <f t="shared" si="12"/>
        <v>-115.44256377161791</v>
      </c>
      <c r="J66" s="286">
        <f t="shared" si="12"/>
        <v>-120.29115145002588</v>
      </c>
      <c r="K66" s="286">
        <f t="shared" si="12"/>
        <v>-125.34337981092698</v>
      </c>
      <c r="L66" s="286">
        <f t="shared" si="12"/>
        <v>-130.6078017629859</v>
      </c>
      <c r="M66" s="286">
        <f t="shared" si="12"/>
        <v>-136.09332943703131</v>
      </c>
      <c r="N66" s="286">
        <f t="shared" si="12"/>
        <v>-141.80924927338665</v>
      </c>
      <c r="O66" s="286">
        <f t="shared" si="12"/>
        <v>-147.76523774286889</v>
      </c>
      <c r="P66" s="286">
        <f t="shared" si="12"/>
        <v>-153.9713777280694</v>
      </c>
      <c r="Q66" s="286">
        <f t="shared" si="12"/>
        <v>-160.43817559264832</v>
      </c>
      <c r="R66" s="286">
        <f t="shared" si="12"/>
        <v>-167.17657896753954</v>
      </c>
      <c r="S66" s="286">
        <f t="shared" si="12"/>
        <v>-174.19799528417622</v>
      </c>
      <c r="T66" s="286">
        <f t="shared" si="12"/>
        <v>-181.5143110861116</v>
      </c>
      <c r="U66" s="286">
        <f t="shared" si="12"/>
        <v>-189.1379121517283</v>
      </c>
      <c r="V66" s="286">
        <f t="shared" si="12"/>
        <v>-197.0817044621009</v>
      </c>
      <c r="W66" s="286">
        <f t="shared" si="12"/>
        <v>-205.35913604950915</v>
      </c>
      <c r="X66" s="286">
        <f t="shared" si="12"/>
        <v>-213.98421976358856</v>
      </c>
      <c r="Y66" s="286">
        <f t="shared" si="12"/>
        <v>-222.97155699365928</v>
      </c>
      <c r="Z66" s="286">
        <f t="shared" si="12"/>
        <v>-232.33636238739297</v>
      </c>
      <c r="AA66" s="286">
        <f t="shared" si="12"/>
        <v>-242.09448960766346</v>
      </c>
      <c r="AB66" s="286">
        <f t="shared" si="12"/>
        <v>-252.26245817118536</v>
      </c>
      <c r="AC66" s="286">
        <f t="shared" si="12"/>
        <v>-262.85748141437517</v>
      </c>
      <c r="AD66" s="286">
        <f t="shared" si="12"/>
        <v>-273.89749563377893</v>
      </c>
      <c r="AE66" s="286">
        <f t="shared" si="12"/>
        <v>-285.40119045039768</v>
      </c>
      <c r="AF66" s="286">
        <f t="shared" si="12"/>
        <v>-297.38804044931442</v>
      </c>
      <c r="AG66" s="286">
        <f t="shared" si="12"/>
        <v>-309.87833814818561</v>
      </c>
      <c r="AH66" s="286">
        <f t="shared" si="12"/>
        <v>-322.89322835040946</v>
      </c>
      <c r="AI66" s="286">
        <f t="shared" si="12"/>
        <v>-336.45474394112665</v>
      </c>
      <c r="AJ66" s="286">
        <f t="shared" si="12"/>
        <v>-350.58584318665396</v>
      </c>
      <c r="AK66" s="286">
        <f t="shared" si="12"/>
        <v>-365.31044860049337</v>
      </c>
      <c r="AL66" s="286">
        <f t="shared" si="12"/>
        <v>-380.65348744171411</v>
      </c>
      <c r="AM66" s="286">
        <f t="shared" si="12"/>
        <v>-396.6409339142661</v>
      </c>
      <c r="AN66" s="286">
        <f t="shared" si="12"/>
        <v>-413.2998531386653</v>
      </c>
      <c r="AO66" s="286">
        <f t="shared" si="12"/>
        <v>-430.65844697048931</v>
      </c>
      <c r="AP66" s="286">
        <f>AP59+AP60</f>
        <v>-448.74610174324988</v>
      </c>
    </row>
    <row r="67" spans="1:45" x14ac:dyDescent="0.2">
      <c r="A67" s="287" t="s">
        <v>312</v>
      </c>
      <c r="B67" s="289"/>
      <c r="C67" s="279">
        <f>-($B$25)*1.18*$B$28/$B$27</f>
        <v>-91.766666666666652</v>
      </c>
      <c r="D67" s="279">
        <f>C67</f>
        <v>-91.766666666666652</v>
      </c>
      <c r="E67" s="279">
        <f t="shared" ref="E67:AP67" si="13">D67</f>
        <v>-91.766666666666652</v>
      </c>
      <c r="F67" s="279">
        <f t="shared" si="13"/>
        <v>-91.766666666666652</v>
      </c>
      <c r="G67" s="279">
        <f t="shared" si="13"/>
        <v>-91.766666666666652</v>
      </c>
      <c r="H67" s="279">
        <f t="shared" si="13"/>
        <v>-91.766666666666652</v>
      </c>
      <c r="I67" s="279">
        <f t="shared" si="13"/>
        <v>-91.766666666666652</v>
      </c>
      <c r="J67" s="279">
        <f t="shared" si="13"/>
        <v>-91.766666666666652</v>
      </c>
      <c r="K67" s="279">
        <f t="shared" si="13"/>
        <v>-91.766666666666652</v>
      </c>
      <c r="L67" s="279">
        <f t="shared" si="13"/>
        <v>-91.766666666666652</v>
      </c>
      <c r="M67" s="279">
        <f t="shared" si="13"/>
        <v>-91.766666666666652</v>
      </c>
      <c r="N67" s="279">
        <f t="shared" si="13"/>
        <v>-91.766666666666652</v>
      </c>
      <c r="O67" s="279">
        <f t="shared" si="13"/>
        <v>-91.766666666666652</v>
      </c>
      <c r="P67" s="279">
        <f t="shared" si="13"/>
        <v>-91.766666666666652</v>
      </c>
      <c r="Q67" s="279">
        <f t="shared" si="13"/>
        <v>-91.766666666666652</v>
      </c>
      <c r="R67" s="279">
        <f t="shared" si="13"/>
        <v>-91.766666666666652</v>
      </c>
      <c r="S67" s="279">
        <f t="shared" si="13"/>
        <v>-91.766666666666652</v>
      </c>
      <c r="T67" s="279">
        <f t="shared" si="13"/>
        <v>-91.766666666666652</v>
      </c>
      <c r="U67" s="279">
        <f t="shared" si="13"/>
        <v>-91.766666666666652</v>
      </c>
      <c r="V67" s="279">
        <f t="shared" si="13"/>
        <v>-91.766666666666652</v>
      </c>
      <c r="W67" s="279">
        <f t="shared" si="13"/>
        <v>-91.766666666666652</v>
      </c>
      <c r="X67" s="279">
        <f t="shared" si="13"/>
        <v>-91.766666666666652</v>
      </c>
      <c r="Y67" s="279">
        <f t="shared" si="13"/>
        <v>-91.766666666666652</v>
      </c>
      <c r="Z67" s="279">
        <f t="shared" si="13"/>
        <v>-91.766666666666652</v>
      </c>
      <c r="AA67" s="279">
        <f t="shared" si="13"/>
        <v>-91.766666666666652</v>
      </c>
      <c r="AB67" s="279">
        <f t="shared" si="13"/>
        <v>-91.766666666666652</v>
      </c>
      <c r="AC67" s="279">
        <f t="shared" si="13"/>
        <v>-91.766666666666652</v>
      </c>
      <c r="AD67" s="279">
        <f t="shared" si="13"/>
        <v>-91.766666666666652</v>
      </c>
      <c r="AE67" s="279">
        <f t="shared" si="13"/>
        <v>-91.766666666666652</v>
      </c>
      <c r="AF67" s="279">
        <f t="shared" si="13"/>
        <v>-91.766666666666652</v>
      </c>
      <c r="AG67" s="279">
        <f t="shared" si="13"/>
        <v>-91.766666666666652</v>
      </c>
      <c r="AH67" s="279">
        <f t="shared" si="13"/>
        <v>-91.766666666666652</v>
      </c>
      <c r="AI67" s="279">
        <f t="shared" si="13"/>
        <v>-91.766666666666652</v>
      </c>
      <c r="AJ67" s="279">
        <f t="shared" si="13"/>
        <v>-91.766666666666652</v>
      </c>
      <c r="AK67" s="279">
        <f t="shared" si="13"/>
        <v>-91.766666666666652</v>
      </c>
      <c r="AL67" s="279">
        <f t="shared" si="13"/>
        <v>-91.766666666666652</v>
      </c>
      <c r="AM67" s="279">
        <f t="shared" si="13"/>
        <v>-91.766666666666652</v>
      </c>
      <c r="AN67" s="279">
        <f t="shared" si="13"/>
        <v>-91.766666666666652</v>
      </c>
      <c r="AO67" s="279">
        <f t="shared" si="13"/>
        <v>-91.766666666666652</v>
      </c>
      <c r="AP67" s="279">
        <f t="shared" si="13"/>
        <v>-91.766666666666652</v>
      </c>
      <c r="AQ67" s="290">
        <f>SUM(B67:AA67)/1.18</f>
        <v>-1944.2090395480222</v>
      </c>
      <c r="AR67" s="291">
        <f>SUM(B67:AF67)/1.18</f>
        <v>-2333.0508474576259</v>
      </c>
      <c r="AS67" s="291">
        <f>SUM(B67:AP67)/1.18</f>
        <v>-3110.7344632768327</v>
      </c>
    </row>
    <row r="68" spans="1:45" ht="28.5" x14ac:dyDescent="0.2">
      <c r="A68" s="288" t="s">
        <v>313</v>
      </c>
      <c r="B68" s="286">
        <f t="shared" ref="B68:J68" si="14">B66+B67</f>
        <v>2752.9499999999994</v>
      </c>
      <c r="C68" s="286">
        <f>C66+C67</f>
        <v>-181.95692882666665</v>
      </c>
      <c r="D68" s="286">
        <f>D66+D67</f>
        <v>-185.74491983738665</v>
      </c>
      <c r="E68" s="286">
        <f t="shared" si="14"/>
        <v>-189.69200647055689</v>
      </c>
      <c r="F68" s="286">
        <f>F66+C67</f>
        <v>-193.8048707423203</v>
      </c>
      <c r="G68" s="286">
        <f t="shared" si="14"/>
        <v>-198.09047531349773</v>
      </c>
      <c r="H68" s="286">
        <f t="shared" si="14"/>
        <v>-202.55607527666464</v>
      </c>
      <c r="I68" s="286">
        <f t="shared" si="14"/>
        <v>-207.20923043828458</v>
      </c>
      <c r="J68" s="286">
        <f t="shared" si="14"/>
        <v>-212.05781811669254</v>
      </c>
      <c r="K68" s="286">
        <f>K66+K67</f>
        <v>-217.11004647759364</v>
      </c>
      <c r="L68" s="286">
        <f>L66+L67</f>
        <v>-222.37446842965255</v>
      </c>
      <c r="M68" s="286">
        <f t="shared" ref="M68:AO68" si="15">M66+M67</f>
        <v>-227.85999610369797</v>
      </c>
      <c r="N68" s="286">
        <f t="shared" si="15"/>
        <v>-233.57591594005331</v>
      </c>
      <c r="O68" s="286">
        <f t="shared" si="15"/>
        <v>-239.53190440953554</v>
      </c>
      <c r="P68" s="286">
        <f t="shared" si="15"/>
        <v>-245.73804439473605</v>
      </c>
      <c r="Q68" s="286">
        <f t="shared" si="15"/>
        <v>-252.20484225931497</v>
      </c>
      <c r="R68" s="286">
        <f t="shared" si="15"/>
        <v>-258.94324563420616</v>
      </c>
      <c r="S68" s="286">
        <f t="shared" si="15"/>
        <v>-265.96466195084287</v>
      </c>
      <c r="T68" s="286">
        <f t="shared" si="15"/>
        <v>-273.28097775277826</v>
      </c>
      <c r="U68" s="286">
        <f t="shared" si="15"/>
        <v>-280.90457881839495</v>
      </c>
      <c r="V68" s="286">
        <f t="shared" si="15"/>
        <v>-288.84837112876755</v>
      </c>
      <c r="W68" s="286">
        <f t="shared" si="15"/>
        <v>-297.12580271617583</v>
      </c>
      <c r="X68" s="286">
        <f t="shared" si="15"/>
        <v>-305.75088643025521</v>
      </c>
      <c r="Y68" s="286">
        <f t="shared" si="15"/>
        <v>-314.73822366032596</v>
      </c>
      <c r="Z68" s="286">
        <f t="shared" si="15"/>
        <v>-324.10302905405962</v>
      </c>
      <c r="AA68" s="286">
        <f t="shared" si="15"/>
        <v>-333.86115627433014</v>
      </c>
      <c r="AB68" s="286">
        <f t="shared" si="15"/>
        <v>-344.02912483785201</v>
      </c>
      <c r="AC68" s="286">
        <f t="shared" si="15"/>
        <v>-354.62414808104182</v>
      </c>
      <c r="AD68" s="286">
        <f t="shared" si="15"/>
        <v>-365.66416230044558</v>
      </c>
      <c r="AE68" s="286">
        <f t="shared" si="15"/>
        <v>-377.16785711706433</v>
      </c>
      <c r="AF68" s="286">
        <f t="shared" si="15"/>
        <v>-389.15470711598107</v>
      </c>
      <c r="AG68" s="286">
        <f t="shared" si="15"/>
        <v>-401.64500481485226</v>
      </c>
      <c r="AH68" s="286">
        <f t="shared" si="15"/>
        <v>-414.65989501707611</v>
      </c>
      <c r="AI68" s="286">
        <f t="shared" si="15"/>
        <v>-428.2214106077933</v>
      </c>
      <c r="AJ68" s="286">
        <f t="shared" si="15"/>
        <v>-442.35250985332061</v>
      </c>
      <c r="AK68" s="286">
        <f t="shared" si="15"/>
        <v>-457.07711526716002</v>
      </c>
      <c r="AL68" s="286">
        <f t="shared" si="15"/>
        <v>-472.42015410838076</v>
      </c>
      <c r="AM68" s="286">
        <f t="shared" si="15"/>
        <v>-488.40760058093275</v>
      </c>
      <c r="AN68" s="286">
        <f t="shared" si="15"/>
        <v>-505.06651980533195</v>
      </c>
      <c r="AO68" s="286">
        <f t="shared" si="15"/>
        <v>-522.42511363715596</v>
      </c>
      <c r="AP68" s="286">
        <f>AP66+AP67</f>
        <v>-540.51276840991659</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2752.9499999999994</v>
      </c>
      <c r="C70" s="286">
        <f t="shared" si="17"/>
        <v>-181.95692882666665</v>
      </c>
      <c r="D70" s="286">
        <f t="shared" si="17"/>
        <v>-185.74491983738665</v>
      </c>
      <c r="E70" s="286">
        <f t="shared" si="17"/>
        <v>-189.69200647055689</v>
      </c>
      <c r="F70" s="286">
        <f t="shared" si="17"/>
        <v>-193.8048707423203</v>
      </c>
      <c r="G70" s="286">
        <f t="shared" si="17"/>
        <v>-198.09047531349773</v>
      </c>
      <c r="H70" s="286">
        <f t="shared" si="17"/>
        <v>-202.55607527666464</v>
      </c>
      <c r="I70" s="286">
        <f t="shared" si="17"/>
        <v>-207.20923043828458</v>
      </c>
      <c r="J70" s="286">
        <f t="shared" si="17"/>
        <v>-212.05781811669254</v>
      </c>
      <c r="K70" s="286">
        <f t="shared" si="17"/>
        <v>-217.11004647759364</v>
      </c>
      <c r="L70" s="286">
        <f t="shared" si="17"/>
        <v>-222.37446842965255</v>
      </c>
      <c r="M70" s="286">
        <f t="shared" si="17"/>
        <v>-227.85999610369797</v>
      </c>
      <c r="N70" s="286">
        <f t="shared" si="17"/>
        <v>-233.57591594005331</v>
      </c>
      <c r="O70" s="286">
        <f t="shared" si="17"/>
        <v>-239.53190440953554</v>
      </c>
      <c r="P70" s="286">
        <f t="shared" si="17"/>
        <v>-245.73804439473605</v>
      </c>
      <c r="Q70" s="286">
        <f t="shared" si="17"/>
        <v>-252.20484225931497</v>
      </c>
      <c r="R70" s="286">
        <f t="shared" si="17"/>
        <v>-258.94324563420616</v>
      </c>
      <c r="S70" s="286">
        <f t="shared" si="17"/>
        <v>-265.96466195084287</v>
      </c>
      <c r="T70" s="286">
        <f t="shared" si="17"/>
        <v>-273.28097775277826</v>
      </c>
      <c r="U70" s="286">
        <f t="shared" si="17"/>
        <v>-280.90457881839495</v>
      </c>
      <c r="V70" s="286">
        <f t="shared" si="17"/>
        <v>-288.84837112876755</v>
      </c>
      <c r="W70" s="286">
        <f t="shared" si="17"/>
        <v>-297.12580271617583</v>
      </c>
      <c r="X70" s="286">
        <f t="shared" si="17"/>
        <v>-305.75088643025521</v>
      </c>
      <c r="Y70" s="286">
        <f t="shared" si="17"/>
        <v>-314.73822366032596</v>
      </c>
      <c r="Z70" s="286">
        <f t="shared" si="17"/>
        <v>-324.10302905405962</v>
      </c>
      <c r="AA70" s="286">
        <f t="shared" si="17"/>
        <v>-333.86115627433014</v>
      </c>
      <c r="AB70" s="286">
        <f t="shared" si="17"/>
        <v>-344.02912483785201</v>
      </c>
      <c r="AC70" s="286">
        <f t="shared" si="17"/>
        <v>-354.62414808104182</v>
      </c>
      <c r="AD70" s="286">
        <f t="shared" si="17"/>
        <v>-365.66416230044558</v>
      </c>
      <c r="AE70" s="286">
        <f t="shared" si="17"/>
        <v>-377.16785711706433</v>
      </c>
      <c r="AF70" s="286">
        <f t="shared" si="17"/>
        <v>-389.15470711598107</v>
      </c>
      <c r="AG70" s="286">
        <f t="shared" si="17"/>
        <v>-401.64500481485226</v>
      </c>
      <c r="AH70" s="286">
        <f t="shared" si="17"/>
        <v>-414.65989501707611</v>
      </c>
      <c r="AI70" s="286">
        <f t="shared" si="17"/>
        <v>-428.2214106077933</v>
      </c>
      <c r="AJ70" s="286">
        <f t="shared" si="17"/>
        <v>-442.35250985332061</v>
      </c>
      <c r="AK70" s="286">
        <f t="shared" si="17"/>
        <v>-457.07711526716002</v>
      </c>
      <c r="AL70" s="286">
        <f t="shared" si="17"/>
        <v>-472.42015410838076</v>
      </c>
      <c r="AM70" s="286">
        <f t="shared" si="17"/>
        <v>-488.40760058093275</v>
      </c>
      <c r="AN70" s="286">
        <f t="shared" si="17"/>
        <v>-505.06651980533195</v>
      </c>
      <c r="AO70" s="286">
        <f t="shared" si="17"/>
        <v>-522.42511363715596</v>
      </c>
      <c r="AP70" s="286">
        <f>AP68+AP69</f>
        <v>-540.51276840991659</v>
      </c>
    </row>
    <row r="71" spans="1:45" x14ac:dyDescent="0.2">
      <c r="A71" s="287" t="s">
        <v>310</v>
      </c>
      <c r="B71" s="279">
        <f t="shared" ref="B71:AP71" si="18">-B70*$B$36</f>
        <v>-550.58999999999992</v>
      </c>
      <c r="C71" s="279">
        <f t="shared" si="18"/>
        <v>36.391385765333332</v>
      </c>
      <c r="D71" s="279">
        <f t="shared" si="18"/>
        <v>37.148983967477328</v>
      </c>
      <c r="E71" s="279">
        <f t="shared" si="18"/>
        <v>37.93840129411138</v>
      </c>
      <c r="F71" s="279">
        <f t="shared" si="18"/>
        <v>38.760974148464065</v>
      </c>
      <c r="G71" s="279">
        <f t="shared" si="18"/>
        <v>39.618095062699552</v>
      </c>
      <c r="H71" s="279">
        <f t="shared" si="18"/>
        <v>40.511215055332933</v>
      </c>
      <c r="I71" s="279">
        <f t="shared" si="18"/>
        <v>41.44184608765692</v>
      </c>
      <c r="J71" s="279">
        <f t="shared" si="18"/>
        <v>42.411563623338509</v>
      </c>
      <c r="K71" s="279">
        <f t="shared" si="18"/>
        <v>43.422009295518734</v>
      </c>
      <c r="L71" s="279">
        <f t="shared" si="18"/>
        <v>44.47489368593051</v>
      </c>
      <c r="M71" s="279">
        <f t="shared" si="18"/>
        <v>45.571999220739599</v>
      </c>
      <c r="N71" s="279">
        <f t="shared" si="18"/>
        <v>46.715183188010663</v>
      </c>
      <c r="O71" s="279">
        <f t="shared" si="18"/>
        <v>47.906380881907111</v>
      </c>
      <c r="P71" s="279">
        <f t="shared" si="18"/>
        <v>49.14760887894721</v>
      </c>
      <c r="Q71" s="279">
        <f t="shared" si="18"/>
        <v>50.440968451863</v>
      </c>
      <c r="R71" s="279">
        <f t="shared" si="18"/>
        <v>51.788649126841236</v>
      </c>
      <c r="S71" s="279">
        <f t="shared" si="18"/>
        <v>53.192932390168579</v>
      </c>
      <c r="T71" s="279">
        <f t="shared" si="18"/>
        <v>54.656195550555651</v>
      </c>
      <c r="U71" s="279">
        <f t="shared" si="18"/>
        <v>56.180915763678996</v>
      </c>
      <c r="V71" s="279">
        <f t="shared" si="18"/>
        <v>57.769674225753512</v>
      </c>
      <c r="W71" s="279">
        <f t="shared" si="18"/>
        <v>59.425160543235165</v>
      </c>
      <c r="X71" s="279">
        <f t="shared" si="18"/>
        <v>61.150177286051047</v>
      </c>
      <c r="Y71" s="279">
        <f t="shared" si="18"/>
        <v>62.947644732065193</v>
      </c>
      <c r="Z71" s="279">
        <f t="shared" si="18"/>
        <v>64.820605810811927</v>
      </c>
      <c r="AA71" s="279">
        <f t="shared" si="18"/>
        <v>66.772231254866028</v>
      </c>
      <c r="AB71" s="279">
        <f t="shared" si="18"/>
        <v>68.805824967570402</v>
      </c>
      <c r="AC71" s="279">
        <f t="shared" si="18"/>
        <v>70.92482961620837</v>
      </c>
      <c r="AD71" s="279">
        <f t="shared" si="18"/>
        <v>73.132832460089119</v>
      </c>
      <c r="AE71" s="279">
        <f t="shared" si="18"/>
        <v>75.433571423412872</v>
      </c>
      <c r="AF71" s="279">
        <f t="shared" si="18"/>
        <v>77.830941423196222</v>
      </c>
      <c r="AG71" s="279">
        <f t="shared" si="18"/>
        <v>80.329000962970454</v>
      </c>
      <c r="AH71" s="279">
        <f t="shared" si="18"/>
        <v>82.931979003415222</v>
      </c>
      <c r="AI71" s="279">
        <f t="shared" si="18"/>
        <v>85.64428212155866</v>
      </c>
      <c r="AJ71" s="279">
        <f t="shared" si="18"/>
        <v>88.470501970664131</v>
      </c>
      <c r="AK71" s="279">
        <f t="shared" si="18"/>
        <v>91.415423053432008</v>
      </c>
      <c r="AL71" s="279">
        <f t="shared" si="18"/>
        <v>94.484030821676157</v>
      </c>
      <c r="AM71" s="279">
        <f t="shared" si="18"/>
        <v>97.681520116186562</v>
      </c>
      <c r="AN71" s="279">
        <f t="shared" si="18"/>
        <v>101.0133039610664</v>
      </c>
      <c r="AO71" s="279">
        <f t="shared" si="18"/>
        <v>104.4850227274312</v>
      </c>
      <c r="AP71" s="279">
        <f t="shared" si="18"/>
        <v>108.10255368198332</v>
      </c>
    </row>
    <row r="72" spans="1:45" ht="15" thickBot="1" x14ac:dyDescent="0.25">
      <c r="A72" s="292" t="s">
        <v>315</v>
      </c>
      <c r="B72" s="293">
        <f t="shared" ref="B72:AO72" si="19">B70+B71</f>
        <v>2202.3599999999997</v>
      </c>
      <c r="C72" s="293">
        <f t="shared" si="19"/>
        <v>-145.56554306133333</v>
      </c>
      <c r="D72" s="293">
        <f t="shared" si="19"/>
        <v>-148.59593586990931</v>
      </c>
      <c r="E72" s="293">
        <f t="shared" si="19"/>
        <v>-151.75360517644552</v>
      </c>
      <c r="F72" s="293">
        <f t="shared" si="19"/>
        <v>-155.04389659385623</v>
      </c>
      <c r="G72" s="293">
        <f t="shared" si="19"/>
        <v>-158.47238025079818</v>
      </c>
      <c r="H72" s="293">
        <f t="shared" si="19"/>
        <v>-162.0448602213317</v>
      </c>
      <c r="I72" s="293">
        <f t="shared" si="19"/>
        <v>-165.76738435062765</v>
      </c>
      <c r="J72" s="293">
        <f t="shared" si="19"/>
        <v>-169.64625449335404</v>
      </c>
      <c r="K72" s="293">
        <f t="shared" si="19"/>
        <v>-173.68803718207491</v>
      </c>
      <c r="L72" s="293">
        <f t="shared" si="19"/>
        <v>-177.89957474372204</v>
      </c>
      <c r="M72" s="293">
        <f t="shared" si="19"/>
        <v>-182.28799688295837</v>
      </c>
      <c r="N72" s="293">
        <f t="shared" si="19"/>
        <v>-186.86073275204265</v>
      </c>
      <c r="O72" s="293">
        <f t="shared" si="19"/>
        <v>-191.62552352762845</v>
      </c>
      <c r="P72" s="293">
        <f t="shared" si="19"/>
        <v>-196.59043551578884</v>
      </c>
      <c r="Q72" s="293">
        <f t="shared" si="19"/>
        <v>-201.76387380745197</v>
      </c>
      <c r="R72" s="293">
        <f t="shared" si="19"/>
        <v>-207.15459650736494</v>
      </c>
      <c r="S72" s="293">
        <f t="shared" si="19"/>
        <v>-212.77172956067429</v>
      </c>
      <c r="T72" s="293">
        <f t="shared" si="19"/>
        <v>-218.6247822022226</v>
      </c>
      <c r="U72" s="293">
        <f t="shared" si="19"/>
        <v>-224.72366305471596</v>
      </c>
      <c r="V72" s="293">
        <f t="shared" si="19"/>
        <v>-231.07869690301405</v>
      </c>
      <c r="W72" s="293">
        <f t="shared" si="19"/>
        <v>-237.70064217294066</v>
      </c>
      <c r="X72" s="293">
        <f t="shared" si="19"/>
        <v>-244.60070914420416</v>
      </c>
      <c r="Y72" s="293">
        <f t="shared" si="19"/>
        <v>-251.79057892826077</v>
      </c>
      <c r="Z72" s="293">
        <f t="shared" si="19"/>
        <v>-259.28242324324771</v>
      </c>
      <c r="AA72" s="293">
        <f t="shared" si="19"/>
        <v>-267.08892501946411</v>
      </c>
      <c r="AB72" s="293">
        <f t="shared" si="19"/>
        <v>-275.22329987028161</v>
      </c>
      <c r="AC72" s="293">
        <f t="shared" si="19"/>
        <v>-283.69931846483348</v>
      </c>
      <c r="AD72" s="293">
        <f t="shared" si="19"/>
        <v>-292.53132984035648</v>
      </c>
      <c r="AE72" s="293">
        <f t="shared" si="19"/>
        <v>-301.73428569365149</v>
      </c>
      <c r="AF72" s="293">
        <f t="shared" si="19"/>
        <v>-311.32376569278483</v>
      </c>
      <c r="AG72" s="293">
        <f t="shared" si="19"/>
        <v>-321.31600385188182</v>
      </c>
      <c r="AH72" s="293">
        <f t="shared" si="19"/>
        <v>-331.72791601366089</v>
      </c>
      <c r="AI72" s="293">
        <f t="shared" si="19"/>
        <v>-342.57712848623464</v>
      </c>
      <c r="AJ72" s="293">
        <f t="shared" si="19"/>
        <v>-353.88200788265647</v>
      </c>
      <c r="AK72" s="293">
        <f t="shared" si="19"/>
        <v>-365.66169221372803</v>
      </c>
      <c r="AL72" s="293">
        <f t="shared" si="19"/>
        <v>-377.93612328670463</v>
      </c>
      <c r="AM72" s="293">
        <f t="shared" si="19"/>
        <v>-390.72608046474619</v>
      </c>
      <c r="AN72" s="293">
        <f t="shared" si="19"/>
        <v>-404.05321584426554</v>
      </c>
      <c r="AO72" s="293">
        <f t="shared" si="19"/>
        <v>-417.94009090972474</v>
      </c>
      <c r="AP72" s="293">
        <f>AP70+AP71</f>
        <v>-432.41021472793329</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2752.9499999999994</v>
      </c>
      <c r="C75" s="286">
        <f t="shared" si="22"/>
        <v>-181.95692882666665</v>
      </c>
      <c r="D75" s="286">
        <f>D68</f>
        <v>-185.74491983738665</v>
      </c>
      <c r="E75" s="286">
        <f t="shared" si="22"/>
        <v>-189.69200647055689</v>
      </c>
      <c r="F75" s="286">
        <f t="shared" si="22"/>
        <v>-193.8048707423203</v>
      </c>
      <c r="G75" s="286">
        <f t="shared" si="22"/>
        <v>-198.09047531349773</v>
      </c>
      <c r="H75" s="286">
        <f t="shared" si="22"/>
        <v>-202.55607527666464</v>
      </c>
      <c r="I75" s="286">
        <f t="shared" si="22"/>
        <v>-207.20923043828458</v>
      </c>
      <c r="J75" s="286">
        <f t="shared" si="22"/>
        <v>-212.05781811669254</v>
      </c>
      <c r="K75" s="286">
        <f t="shared" si="22"/>
        <v>-217.11004647759364</v>
      </c>
      <c r="L75" s="286">
        <f t="shared" si="22"/>
        <v>-222.37446842965255</v>
      </c>
      <c r="M75" s="286">
        <f t="shared" si="22"/>
        <v>-227.85999610369797</v>
      </c>
      <c r="N75" s="286">
        <f t="shared" si="22"/>
        <v>-233.57591594005331</v>
      </c>
      <c r="O75" s="286">
        <f t="shared" si="22"/>
        <v>-239.53190440953554</v>
      </c>
      <c r="P75" s="286">
        <f t="shared" si="22"/>
        <v>-245.73804439473605</v>
      </c>
      <c r="Q75" s="286">
        <f t="shared" si="22"/>
        <v>-252.20484225931497</v>
      </c>
      <c r="R75" s="286">
        <f t="shared" si="22"/>
        <v>-258.94324563420616</v>
      </c>
      <c r="S75" s="286">
        <f t="shared" si="22"/>
        <v>-265.96466195084287</v>
      </c>
      <c r="T75" s="286">
        <f t="shared" si="22"/>
        <v>-273.28097775277826</v>
      </c>
      <c r="U75" s="286">
        <f t="shared" si="22"/>
        <v>-280.90457881839495</v>
      </c>
      <c r="V75" s="286">
        <f t="shared" si="22"/>
        <v>-288.84837112876755</v>
      </c>
      <c r="W75" s="286">
        <f t="shared" si="22"/>
        <v>-297.12580271617583</v>
      </c>
      <c r="X75" s="286">
        <f t="shared" si="22"/>
        <v>-305.75088643025521</v>
      </c>
      <c r="Y75" s="286">
        <f t="shared" si="22"/>
        <v>-314.73822366032596</v>
      </c>
      <c r="Z75" s="286">
        <f t="shared" si="22"/>
        <v>-324.10302905405962</v>
      </c>
      <c r="AA75" s="286">
        <f t="shared" si="22"/>
        <v>-333.86115627433014</v>
      </c>
      <c r="AB75" s="286">
        <f t="shared" si="22"/>
        <v>-344.02912483785201</v>
      </c>
      <c r="AC75" s="286">
        <f t="shared" si="22"/>
        <v>-354.62414808104182</v>
      </c>
      <c r="AD75" s="286">
        <f t="shared" si="22"/>
        <v>-365.66416230044558</v>
      </c>
      <c r="AE75" s="286">
        <f t="shared" si="22"/>
        <v>-377.16785711706433</v>
      </c>
      <c r="AF75" s="286">
        <f t="shared" si="22"/>
        <v>-389.15470711598107</v>
      </c>
      <c r="AG75" s="286">
        <f t="shared" si="22"/>
        <v>-401.64500481485226</v>
      </c>
      <c r="AH75" s="286">
        <f t="shared" si="22"/>
        <v>-414.65989501707611</v>
      </c>
      <c r="AI75" s="286">
        <f t="shared" si="22"/>
        <v>-428.2214106077933</v>
      </c>
      <c r="AJ75" s="286">
        <f t="shared" si="22"/>
        <v>-442.35250985332061</v>
      </c>
      <c r="AK75" s="286">
        <f t="shared" si="22"/>
        <v>-457.07711526716002</v>
      </c>
      <c r="AL75" s="286">
        <f t="shared" si="22"/>
        <v>-472.42015410838076</v>
      </c>
      <c r="AM75" s="286">
        <f t="shared" si="22"/>
        <v>-488.40760058093275</v>
      </c>
      <c r="AN75" s="286">
        <f t="shared" si="22"/>
        <v>-505.06651980533195</v>
      </c>
      <c r="AO75" s="286">
        <f t="shared" si="22"/>
        <v>-522.42511363715596</v>
      </c>
      <c r="AP75" s="286">
        <f>AP68</f>
        <v>-540.51276840991659</v>
      </c>
    </row>
    <row r="76" spans="1:45" x14ac:dyDescent="0.2">
      <c r="A76" s="287" t="s">
        <v>312</v>
      </c>
      <c r="B76" s="279">
        <f t="shared" ref="B76:AO76" si="23">-B67</f>
        <v>0</v>
      </c>
      <c r="C76" s="279">
        <f>-C67</f>
        <v>91.766666666666652</v>
      </c>
      <c r="D76" s="279">
        <f t="shared" si="23"/>
        <v>91.766666666666652</v>
      </c>
      <c r="E76" s="279">
        <f t="shared" si="23"/>
        <v>91.766666666666652</v>
      </c>
      <c r="F76" s="279">
        <f>-C67</f>
        <v>91.766666666666652</v>
      </c>
      <c r="G76" s="279">
        <f t="shared" si="23"/>
        <v>91.766666666666652</v>
      </c>
      <c r="H76" s="279">
        <f t="shared" si="23"/>
        <v>91.766666666666652</v>
      </c>
      <c r="I76" s="279">
        <f t="shared" si="23"/>
        <v>91.766666666666652</v>
      </c>
      <c r="J76" s="279">
        <f t="shared" si="23"/>
        <v>91.766666666666652</v>
      </c>
      <c r="K76" s="279">
        <f t="shared" si="23"/>
        <v>91.766666666666652</v>
      </c>
      <c r="L76" s="279">
        <f>-L67</f>
        <v>91.766666666666652</v>
      </c>
      <c r="M76" s="279">
        <f>-M67</f>
        <v>91.766666666666652</v>
      </c>
      <c r="N76" s="279">
        <f t="shared" si="23"/>
        <v>91.766666666666652</v>
      </c>
      <c r="O76" s="279">
        <f t="shared" si="23"/>
        <v>91.766666666666652</v>
      </c>
      <c r="P76" s="279">
        <f t="shared" si="23"/>
        <v>91.766666666666652</v>
      </c>
      <c r="Q76" s="279">
        <f t="shared" si="23"/>
        <v>91.766666666666652</v>
      </c>
      <c r="R76" s="279">
        <f t="shared" si="23"/>
        <v>91.766666666666652</v>
      </c>
      <c r="S76" s="279">
        <f t="shared" si="23"/>
        <v>91.766666666666652</v>
      </c>
      <c r="T76" s="279">
        <f t="shared" si="23"/>
        <v>91.766666666666652</v>
      </c>
      <c r="U76" s="279">
        <f t="shared" si="23"/>
        <v>91.766666666666652</v>
      </c>
      <c r="V76" s="279">
        <f t="shared" si="23"/>
        <v>91.766666666666652</v>
      </c>
      <c r="W76" s="279">
        <f t="shared" si="23"/>
        <v>91.766666666666652</v>
      </c>
      <c r="X76" s="279">
        <f t="shared" si="23"/>
        <v>91.766666666666652</v>
      </c>
      <c r="Y76" s="279">
        <f t="shared" si="23"/>
        <v>91.766666666666652</v>
      </c>
      <c r="Z76" s="279">
        <f t="shared" si="23"/>
        <v>91.766666666666652</v>
      </c>
      <c r="AA76" s="279">
        <f t="shared" si="23"/>
        <v>91.766666666666652</v>
      </c>
      <c r="AB76" s="279">
        <f t="shared" si="23"/>
        <v>91.766666666666652</v>
      </c>
      <c r="AC76" s="279">
        <f t="shared" si="23"/>
        <v>91.766666666666652</v>
      </c>
      <c r="AD76" s="279">
        <f t="shared" si="23"/>
        <v>91.766666666666652</v>
      </c>
      <c r="AE76" s="279">
        <f t="shared" si="23"/>
        <v>91.766666666666652</v>
      </c>
      <c r="AF76" s="279">
        <f t="shared" si="23"/>
        <v>91.766666666666652</v>
      </c>
      <c r="AG76" s="279">
        <f t="shared" si="23"/>
        <v>91.766666666666652</v>
      </c>
      <c r="AH76" s="279">
        <f t="shared" si="23"/>
        <v>91.766666666666652</v>
      </c>
      <c r="AI76" s="279">
        <f t="shared" si="23"/>
        <v>91.766666666666652</v>
      </c>
      <c r="AJ76" s="279">
        <f t="shared" si="23"/>
        <v>91.766666666666652</v>
      </c>
      <c r="AK76" s="279">
        <f t="shared" si="23"/>
        <v>91.766666666666652</v>
      </c>
      <c r="AL76" s="279">
        <f t="shared" si="23"/>
        <v>91.766666666666652</v>
      </c>
      <c r="AM76" s="279">
        <f t="shared" si="23"/>
        <v>91.766666666666652</v>
      </c>
      <c r="AN76" s="279">
        <f t="shared" si="23"/>
        <v>91.766666666666652</v>
      </c>
      <c r="AO76" s="279">
        <f t="shared" si="23"/>
        <v>91.766666666666652</v>
      </c>
      <c r="AP76" s="279">
        <f>-AP67</f>
        <v>91.766666666666652</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-550.58999999999992</v>
      </c>
      <c r="C78" s="279">
        <f>IF(SUM($B$71:C71)+SUM($A$78:B78)&gt;0,0,SUM($B$71:C71)-SUM($A$78:B78))</f>
        <v>36.391385765333325</v>
      </c>
      <c r="D78" s="279">
        <f>IF(SUM($B$71:D71)+SUM($A$78:C78)&gt;0,0,SUM($B$71:D71)-SUM($A$78:C78))</f>
        <v>37.148983967477307</v>
      </c>
      <c r="E78" s="279">
        <f>IF(SUM($B$71:E71)+SUM($A$78:D78)&gt;0,0,SUM($B$71:E71)-SUM($A$78:D78))</f>
        <v>37.938401294111372</v>
      </c>
      <c r="F78" s="279">
        <f>IF(SUM($B$71:F71)+SUM($A$78:E78)&gt;0,0,SUM($B$71:F71)-SUM($A$78:E78))</f>
        <v>38.760974148464072</v>
      </c>
      <c r="G78" s="279">
        <f>IF(SUM($B$71:G71)+SUM($A$78:F78)&gt;0,0,SUM($B$71:G71)-SUM($A$78:F78))</f>
        <v>39.618095062699524</v>
      </c>
      <c r="H78" s="279">
        <f>IF(SUM($B$71:H71)+SUM($A$78:G78)&gt;0,0,SUM($B$71:H71)-SUM($A$78:G78))</f>
        <v>40.511215055332912</v>
      </c>
      <c r="I78" s="279">
        <f>IF(SUM($B$71:I71)+SUM($A$78:H78)&gt;0,0,SUM($B$71:I71)-SUM($A$78:H78))</f>
        <v>41.441846087656927</v>
      </c>
      <c r="J78" s="279">
        <f>IF(SUM($B$71:J71)+SUM($A$78:I78)&gt;0,0,SUM($B$71:J71)-SUM($A$78:I78))</f>
        <v>42.411563623338509</v>
      </c>
      <c r="K78" s="279">
        <f>IF(SUM($B$71:K71)+SUM($A$78:J78)&gt;0,0,SUM($B$71:K71)-SUM($A$78:J78))</f>
        <v>43.422009295518734</v>
      </c>
      <c r="L78" s="279">
        <f>IF(SUM($B$71:L71)+SUM($A$78:K78)&gt;0,0,SUM($B$71:L71)-SUM($A$78:K78))</f>
        <v>44.47489368593051</v>
      </c>
      <c r="M78" s="279">
        <f>IF(SUM($B$71:M71)+SUM($A$78:L78)&gt;0,0,SUM($B$71:M71)-SUM($A$78:L78))</f>
        <v>45.571999220739599</v>
      </c>
      <c r="N78" s="279">
        <f>IF(SUM($B$71:N71)+SUM($A$78:M78)&gt;0,0,SUM($B$71:N71)-SUM($A$78:M78))</f>
        <v>46.715183188010663</v>
      </c>
      <c r="O78" s="279">
        <f>IF(SUM($B$71:O71)+SUM($A$78:N78)&gt;0,0,SUM($B$71:O71)-SUM($A$78:N78))</f>
        <v>47.906380881907111</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-9.0000000000327422E-3</v>
      </c>
      <c r="C79" s="279">
        <f>IF(((SUM($B$59:C59)+SUM($B$61:C64))+SUM($B$81:C81))&lt;0,((SUM($B$59:C59)+SUM($B$61:C64))+SUM($B$81:C81))*0.18-SUM($A$79:B79),IF(SUM($B$79:B79)&lt;0,0-SUM($B$79:B79),0))</f>
        <v>-16.234247188800037</v>
      </c>
      <c r="D79" s="279">
        <f>IF(((SUM($B$59:D59)+SUM($B$61:D64))+SUM($B$81:D81))&lt;0,((SUM($B$59:D59)+SUM($B$61:D64))+SUM($B$81:D81))*0.18-SUM($A$79:C79),IF(SUM($B$79:C79)&lt;0,0-SUM($B$79:C79),0))</f>
        <v>-16.916085570729535</v>
      </c>
      <c r="E79" s="279">
        <f>IF(((SUM($B$59:E59)+SUM($B$61:E64))+SUM($B$81:E81))&lt;0,((SUM($B$59:E59)+SUM($B$61:E64))+SUM($B$81:E81))*0.18-SUM($A$79:D79),IF(SUM($B$79:D79)&lt;0,0-SUM($B$79:D79),0))</f>
        <v>-17.626561164700277</v>
      </c>
      <c r="F79" s="279">
        <f>IF(((SUM($B$59:F59)+SUM($B$61:F64))+SUM($B$81:F81))&lt;0,((SUM($B$59:F59)+SUM($B$61:F64))+SUM($B$81:F81))*0.18-SUM($A$79:E79),IF(SUM($B$79:E79)&lt;0,0-SUM($B$79:E79),0))</f>
        <v>-18.366876733617644</v>
      </c>
      <c r="G79" s="279">
        <f>IF(((SUM($B$59:G59)+SUM($B$61:G64))+SUM($B$81:G81))&lt;0,((SUM($B$59:G59)+SUM($B$61:G64))+SUM($B$81:G81))*0.18-SUM($A$79:F79),IF(SUM($B$79:F79)&lt;0,0-SUM($B$79:F79),0))</f>
        <v>-19.138285556429636</v>
      </c>
      <c r="H79" s="279">
        <f>IF(((SUM($B$59:H59)+SUM($B$61:H64))+SUM($B$81:H81))&lt;0,((SUM($B$59:H59)+SUM($B$61:H64))+SUM($B$81:H81))*0.18-SUM($A$79:G79),IF(SUM($B$79:G79)&lt;0,0-SUM($B$79:G79),0))</f>
        <v>-19.942093549799594</v>
      </c>
      <c r="I79" s="279">
        <f>IF(((SUM($B$59:I59)+SUM($B$61:I64))+SUM($B$81:I81))&lt;0,((SUM($B$59:I59)+SUM($B$61:I64))+SUM($B$81:I81))*0.18-SUM($A$79:H79),IF(SUM($B$79:H79)&lt;0,0-SUM($B$79:H79),0))</f>
        <v>-20.779661478891228</v>
      </c>
      <c r="J79" s="279">
        <f>IF(((SUM($B$59:J59)+SUM($B$61:J64))+SUM($B$81:J81))&lt;0,((SUM($B$59:J59)+SUM($B$61:J64))+SUM($B$81:J81))*0.18-SUM($A$79:I79),IF(SUM($B$79:I79)&lt;0,0-SUM($B$79:I79),0))</f>
        <v>-21.65240726100464</v>
      </c>
      <c r="K79" s="279">
        <f>IF(((SUM($B$59:K59)+SUM($B$61:K64))+SUM($B$81:K81))&lt;0,((SUM($B$59:K59)+SUM($B$61:K64))+SUM($B$81:K81))*0.18-SUM($A$79:J79),IF(SUM($B$79:J79)&lt;0,0-SUM($B$79:J79),0))</f>
        <v>-22.561808365966868</v>
      </c>
      <c r="L79" s="279">
        <f>IF(((SUM($B$59:L59)+SUM($B$61:L64))+SUM($B$81:L81))&lt;0,((SUM($B$59:L59)+SUM($B$61:L64))+SUM($B$81:L81))*0.18-SUM($A$79:K79),IF(SUM($B$79:K79)&lt;0,0-SUM($B$79:K79),0))</f>
        <v>-23.509404317337442</v>
      </c>
      <c r="M79" s="279">
        <f>IF(((SUM($B$59:M59)+SUM($B$61:M64))+SUM($B$81:M81))&lt;0,((SUM($B$59:M59)+SUM($B$61:M64))+SUM($B$81:M81))*0.18-SUM($A$79:L79),IF(SUM($B$79:L79)&lt;0,0-SUM($B$79:L79),0))</f>
        <v>-24.49679929866565</v>
      </c>
      <c r="N79" s="279">
        <f>IF(((SUM($B$59:N59)+SUM($B$61:N64))+SUM($B$81:N81))&lt;0,((SUM($B$59:N59)+SUM($B$61:N64))+SUM($B$81:N81))*0.18-SUM($A$79:M79),IF(SUM($B$79:M79)&lt;0,0-SUM($B$79:M79),0))</f>
        <v>-25.525664869209606</v>
      </c>
      <c r="O79" s="279">
        <f>IF(((SUM($B$59:O59)+SUM($B$61:O64))+SUM($B$81:O81))&lt;0,((SUM($B$59:O59)+SUM($B$61:O64))+SUM($B$81:O81))*0.18-SUM($A$79:N79),IF(SUM($B$79:N79)&lt;0,0-SUM($B$79:N79),0))</f>
        <v>-26.597742793716435</v>
      </c>
      <c r="P79" s="279">
        <f>IF(((SUM($B$59:P59)+SUM($B$61:P64))+SUM($B$81:P81))&lt;0,((SUM($B$59:P59)+SUM($B$61:P64))+SUM($B$81:P81))*0.18-SUM($A$79:O79),IF(SUM($B$79:O79)&lt;0,0-SUM($B$79:O79),0))</f>
        <v>-27.714847991052466</v>
      </c>
      <c r="Q79" s="279">
        <f>IF(((SUM($B$59:Q59)+SUM($B$61:Q64))+SUM($B$81:Q81))&lt;0,((SUM($B$59:Q59)+SUM($B$61:Q64))+SUM($B$81:Q81))*0.18-SUM($A$79:P79),IF(SUM($B$79:P79)&lt;0,0-SUM($B$79:P79),0))</f>
        <v>-28.878871606676739</v>
      </c>
      <c r="R79" s="279">
        <f>IF(((SUM($B$59:R59)+SUM($B$61:R64))+SUM($B$81:R81))&lt;0,((SUM($B$59:R59)+SUM($B$61:R64))+SUM($B$81:R81))*0.18-SUM($A$79:Q79),IF(SUM($B$79:Q79)&lt;0,0-SUM($B$79:Q79),0))</f>
        <v>-30.091784214157087</v>
      </c>
      <c r="S79" s="279">
        <f>IF(((SUM($B$59:S59)+SUM($B$61:S64))+SUM($B$81:S81))&lt;0,((SUM($B$59:S59)+SUM($B$61:S64))+SUM($B$81:S81))*0.18-SUM($A$79:R79),IF(SUM($B$79:R79)&lt;0,0-SUM($B$79:R79),0))</f>
        <v>-31.355639151151763</v>
      </c>
      <c r="T79" s="279">
        <f>IF(((SUM($B$59:T59)+SUM($B$61:T64))+SUM($B$81:T81))&lt;0,((SUM($B$59:T59)+SUM($B$61:T64))+SUM($B$81:T81))*0.18-SUM($A$79:S79),IF(SUM($B$79:S79)&lt;0,0-SUM($B$79:S79),0))</f>
        <v>-32.672575995500154</v>
      </c>
      <c r="U79" s="279">
        <f>IF(((SUM($B$59:U59)+SUM($B$61:U64))+SUM($B$81:U81))&lt;0,((SUM($B$59:U59)+SUM($B$61:U64))+SUM($B$81:U81))*0.18-SUM($A$79:T79),IF(SUM($B$79:T79)&lt;0,0-SUM($B$79:T79),0))</f>
        <v>-34.044824187311065</v>
      </c>
      <c r="V79" s="279">
        <f>IF(((SUM($B$59:V59)+SUM($B$61:V64))+SUM($B$81:V81))&lt;0,((SUM($B$59:V59)+SUM($B$61:V64))+SUM($B$81:V81))*0.18-SUM($A$79:U79),IF(SUM($B$79:U79)&lt;0,0-SUM($B$79:U79),0))</f>
        <v>-35.474706803178151</v>
      </c>
      <c r="W79" s="279">
        <f>IF(((SUM($B$59:W59)+SUM($B$61:W64))+SUM($B$81:W81))&lt;0,((SUM($B$59:W59)+SUM($B$61:W64))+SUM($B$81:W81))*0.18-SUM($A$79:V79),IF(SUM($B$79:V79)&lt;0,0-SUM($B$79:V79),0))</f>
        <v>-36.964644488911631</v>
      </c>
      <c r="X79" s="279">
        <f>IF(((SUM($B$59:X59)+SUM($B$61:X64))+SUM($B$81:X81))&lt;0,((SUM($B$59:X59)+SUM($B$61:X64))+SUM($B$81:X81))*0.18-SUM($A$79:W79),IF(SUM($B$79:W79)&lt;0,0-SUM($B$79:W79),0))</f>
        <v>-38.517159557446007</v>
      </c>
      <c r="Y79" s="279">
        <f>IF(((SUM($B$59:Y59)+SUM($B$61:Y64))+SUM($B$81:Y81))&lt;0,((SUM($B$59:Y59)+SUM($B$61:Y64))+SUM($B$81:Y81))*0.18-SUM($A$79:X79),IF(SUM($B$79:X79)&lt;0,0-SUM($B$79:X79),0))</f>
        <v>-40.13488025885863</v>
      </c>
      <c r="Z79" s="279">
        <f>IF(((SUM($B$59:Z59)+SUM($B$61:Z64))+SUM($B$81:Z81))&lt;0,((SUM($B$59:Z59)+SUM($B$61:Z64))+SUM($B$81:Z81))*0.18-SUM($A$79:Y79),IF(SUM($B$79:Y79)&lt;0,0-SUM($B$79:Y79),0))</f>
        <v>-41.820545229730783</v>
      </c>
      <c r="AA79" s="279">
        <f>IF(((SUM($B$59:AA59)+SUM($B$61:AA64))+SUM($B$81:AA81))&lt;0,((SUM($B$59:AA59)+SUM($B$61:AA64))+SUM($B$81:AA81))*0.18-SUM($A$79:Z79),IF(SUM($B$79:Z79)&lt;0,0-SUM($B$79:Z79),0))</f>
        <v>-43.577008129379351</v>
      </c>
      <c r="AB79" s="279">
        <f>IF(((SUM($B$59:AB59)+SUM($B$61:AB64))+SUM($B$81:AB81))&lt;0,((SUM($B$59:AB59)+SUM($B$61:AB64))+SUM($B$81:AB81))*0.18-SUM($A$79:AA79),IF(SUM($B$79:AA79)&lt;0,0-SUM($B$79:AA79),0))</f>
        <v>-45.407242470813458</v>
      </c>
      <c r="AC79" s="279">
        <f>IF(((SUM($B$59:AC59)+SUM($B$61:AC64))+SUM($B$81:AC81))&lt;0,((SUM($B$59:AC59)+SUM($B$61:AC64))+SUM($B$81:AC81))*0.18-SUM($A$79:AB79),IF(SUM($B$79:AB79)&lt;0,0-SUM($B$79:AB79),0))</f>
        <v>-47.314346654587439</v>
      </c>
      <c r="AD79" s="279">
        <f>IF(((SUM($B$59:AD59)+SUM($B$61:AD64))+SUM($B$81:AD81))&lt;0,((SUM($B$59:AD59)+SUM($B$61:AD64))+SUM($B$81:AD81))*0.18-SUM($A$79:AC79),IF(SUM($B$79:AC79)&lt;0,0-SUM($B$79:AC79),0))</f>
        <v>-49.301549214080183</v>
      </c>
      <c r="AE79" s="279">
        <f>IF(((SUM($B$59:AE59)+SUM($B$61:AE64))+SUM($B$81:AE81))&lt;0,((SUM($B$59:AE59)+SUM($B$61:AE64))+SUM($B$81:AE81))*0.18-SUM($A$79:AD79),IF(SUM($B$79:AD79)&lt;0,0-SUM($B$79:AD79),0))</f>
        <v>-51.372214281071592</v>
      </c>
      <c r="AF79" s="279">
        <f>IF(((SUM($B$59:AF59)+SUM($B$61:AF64))+SUM($B$81:AF81))&lt;0,((SUM($B$59:AF59)+SUM($B$61:AF64))+SUM($B$81:AF81))*0.18-SUM($A$79:AE79),IF(SUM($B$79:AE79)&lt;0,0-SUM($B$79:AE79),0))</f>
        <v>-53.529847280876652</v>
      </c>
      <c r="AG79" s="279">
        <f>IF(((SUM($B$59:AG59)+SUM($B$61:AG64))+SUM($B$81:AG81))&lt;0,((SUM($B$59:AG59)+SUM($B$61:AG64))+SUM($B$81:AG81))*0.18-SUM($A$79:AF79),IF(SUM($B$79:AF79)&lt;0,0-SUM($B$79:AF79),0))</f>
        <v>-55.778100866673412</v>
      </c>
      <c r="AH79" s="279">
        <f>IF(((SUM($B$59:AH59)+SUM($B$61:AH64))+SUM($B$81:AH81))&lt;0,((SUM($B$59:AH59)+SUM($B$61:AH64))+SUM($B$81:AH81))*0.18-SUM($A$79:AG79),IF(SUM($B$79:AG79)&lt;0,0-SUM($B$79:AG79),0))</f>
        <v>-58.120781103073682</v>
      </c>
      <c r="AI79" s="279">
        <f>IF(((SUM($B$59:AI59)+SUM($B$61:AI64))+SUM($B$81:AI81))&lt;0,((SUM($B$59:AI59)+SUM($B$61:AI64))+SUM($B$81:AI81))*0.18-SUM($A$79:AH79),IF(SUM($B$79:AH79)&lt;0,0-SUM($B$79:AH79),0))</f>
        <v>-60.561853909402771</v>
      </c>
      <c r="AJ79" s="279">
        <f>IF(((SUM($B$59:AJ59)+SUM($B$61:AJ64))+SUM($B$81:AJ81))&lt;0,((SUM($B$59:AJ59)+SUM($B$61:AJ64))+SUM($B$81:AJ81))*0.18-SUM($A$79:AI79),IF(SUM($B$79:AI79)&lt;0,0-SUM($B$79:AI79),0))</f>
        <v>-63.105451773597451</v>
      </c>
      <c r="AK79" s="279">
        <f>IF(((SUM($B$59:AK59)+SUM($B$61:AK64))+SUM($B$81:AK81))&lt;0,((SUM($B$59:AK59)+SUM($B$61:AK64))+SUM($B$81:AK81))*0.18-SUM($A$79:AJ79),IF(SUM($B$79:AJ79)&lt;0,0-SUM($B$79:AJ79),0))</f>
        <v>-65.755880748089112</v>
      </c>
      <c r="AL79" s="279">
        <f>IF(((SUM($B$59:AL59)+SUM($B$61:AL64))+SUM($B$81:AL81))&lt;0,((SUM($B$59:AL59)+SUM($B$61:AL64))+SUM($B$81:AL81))*0.18-SUM($A$79:AK79),IF(SUM($B$79:AK79)&lt;0,0-SUM($B$79:AK79),0))</f>
        <v>-68.517627739508498</v>
      </c>
      <c r="AM79" s="279">
        <f>IF(((SUM($B$59:AM59)+SUM($B$61:AM64))+SUM($B$81:AM81))&lt;0,((SUM($B$59:AM59)+SUM($B$61:AM64))+SUM($B$81:AM81))*0.18-SUM($A$79:AL79),IF(SUM($B$79:AL79)&lt;0,0-SUM($B$79:AL79),0))</f>
        <v>-71.395368104567979</v>
      </c>
      <c r="AN79" s="279">
        <f>IF(((SUM($B$59:AN59)+SUM($B$61:AN64))+SUM($B$81:AN81))&lt;0,((SUM($B$59:AN59)+SUM($B$61:AN64))+SUM($B$81:AN81))*0.18-SUM($A$79:AM79),IF(SUM($B$79:AM79)&lt;0,0-SUM($B$79:AM79),0))</f>
        <v>-74.393973564959651</v>
      </c>
      <c r="AO79" s="279">
        <f>IF(((SUM($B$59:AO59)+SUM($B$61:AO64))+SUM($B$81:AO81))&lt;0,((SUM($B$59:AO59)+SUM($B$61:AO64))+SUM($B$81:AO81))*0.18-SUM($A$79:AN79),IF(SUM($B$79:AN79)&lt;0,0-SUM($B$79:AN79),0))</f>
        <v>-77.518520454688087</v>
      </c>
      <c r="AP79" s="279">
        <f>IF(((SUM($B$59:AP59)+SUM($B$61:AP64))+SUM($B$81:AP81))&lt;0,((SUM($B$59:AP59)+SUM($B$61:AP64))+SUM($B$81:AP81))*0.18-SUM($A$79:AO79),IF(SUM($B$79:AO79)&lt;0,0-SUM($B$79:AO79),0))</f>
        <v>-80.774298313785039</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-2752.9999999999995</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-2752.9999999999995</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-550.64899999999989</v>
      </c>
      <c r="C83" s="286">
        <f t="shared" ref="C83:V83" si="27">SUM(C75:C82)</f>
        <v>-70.033123583466718</v>
      </c>
      <c r="D83" s="286">
        <f t="shared" si="27"/>
        <v>-73.745354773972224</v>
      </c>
      <c r="E83" s="286">
        <f t="shared" si="27"/>
        <v>-77.613499674479144</v>
      </c>
      <c r="F83" s="286">
        <f t="shared" si="27"/>
        <v>-81.644106660807225</v>
      </c>
      <c r="G83" s="286">
        <f t="shared" si="27"/>
        <v>-85.843999140561195</v>
      </c>
      <c r="H83" s="286">
        <f t="shared" si="27"/>
        <v>-90.220287104464674</v>
      </c>
      <c r="I83" s="286">
        <f t="shared" si="27"/>
        <v>-94.780379162852228</v>
      </c>
      <c r="J83" s="286">
        <f t="shared" si="27"/>
        <v>-99.531995087692025</v>
      </c>
      <c r="K83" s="286">
        <f t="shared" si="27"/>
        <v>-104.48317888137512</v>
      </c>
      <c r="L83" s="286">
        <f t="shared" si="27"/>
        <v>-109.64231239439283</v>
      </c>
      <c r="M83" s="286">
        <f t="shared" si="27"/>
        <v>-115.01812951495737</v>
      </c>
      <c r="N83" s="286">
        <f t="shared" si="27"/>
        <v>-120.61973095458561</v>
      </c>
      <c r="O83" s="286">
        <f t="shared" si="27"/>
        <v>-126.45659965467821</v>
      </c>
      <c r="P83" s="286">
        <f t="shared" si="27"/>
        <v>-181.68622571912186</v>
      </c>
      <c r="Q83" s="286">
        <f t="shared" si="27"/>
        <v>-189.31704719932506</v>
      </c>
      <c r="R83" s="286">
        <f t="shared" si="27"/>
        <v>-197.2683631816966</v>
      </c>
      <c r="S83" s="286">
        <f t="shared" si="27"/>
        <v>-205.55363443532798</v>
      </c>
      <c r="T83" s="286">
        <f t="shared" si="27"/>
        <v>-214.18688708161176</v>
      </c>
      <c r="U83" s="286">
        <f t="shared" si="27"/>
        <v>-223.18273633903937</v>
      </c>
      <c r="V83" s="286">
        <f t="shared" si="27"/>
        <v>-232.55641126527905</v>
      </c>
      <c r="W83" s="286">
        <f>SUM(W75:W82)</f>
        <v>-242.32378053842081</v>
      </c>
      <c r="X83" s="286">
        <f>SUM(X75:X82)</f>
        <v>-252.50137932103456</v>
      </c>
      <c r="Y83" s="286">
        <f>SUM(Y75:Y82)</f>
        <v>-263.10643725251794</v>
      </c>
      <c r="Z83" s="286">
        <f>SUM(Z75:Z82)</f>
        <v>-274.15690761712375</v>
      </c>
      <c r="AA83" s="286">
        <f t="shared" ref="AA83:AP83" si="28">SUM(AA75:AA82)</f>
        <v>-285.67149773704284</v>
      </c>
      <c r="AB83" s="286">
        <f t="shared" si="28"/>
        <v>-297.66970064199882</v>
      </c>
      <c r="AC83" s="286">
        <f t="shared" si="28"/>
        <v>-310.17182806896261</v>
      </c>
      <c r="AD83" s="286">
        <f t="shared" si="28"/>
        <v>-323.19904484785911</v>
      </c>
      <c r="AE83" s="286">
        <f t="shared" si="28"/>
        <v>-336.77340473146927</v>
      </c>
      <c r="AF83" s="286">
        <f t="shared" si="28"/>
        <v>-350.91788773019107</v>
      </c>
      <c r="AG83" s="286">
        <f t="shared" si="28"/>
        <v>-365.65643901485902</v>
      </c>
      <c r="AH83" s="286">
        <f t="shared" si="28"/>
        <v>-381.01400945348314</v>
      </c>
      <c r="AI83" s="286">
        <f t="shared" si="28"/>
        <v>-397.01659785052942</v>
      </c>
      <c r="AJ83" s="286">
        <f t="shared" si="28"/>
        <v>-413.69129496025141</v>
      </c>
      <c r="AK83" s="286">
        <f t="shared" si="28"/>
        <v>-431.06632934858249</v>
      </c>
      <c r="AL83" s="286">
        <f t="shared" si="28"/>
        <v>-449.1711151812226</v>
      </c>
      <c r="AM83" s="286">
        <f t="shared" si="28"/>
        <v>-468.03630201883408</v>
      </c>
      <c r="AN83" s="286">
        <f t="shared" si="28"/>
        <v>-487.69382670362495</v>
      </c>
      <c r="AO83" s="286">
        <f t="shared" si="28"/>
        <v>-508.17696742517739</v>
      </c>
      <c r="AP83" s="286">
        <f t="shared" si="28"/>
        <v>-529.52040005703498</v>
      </c>
    </row>
    <row r="84" spans="1:45" ht="14.25" x14ac:dyDescent="0.2">
      <c r="A84" s="288" t="s">
        <v>305</v>
      </c>
      <c r="B84" s="286">
        <f>SUM($B$83:B83)</f>
        <v>-550.64899999999989</v>
      </c>
      <c r="C84" s="286">
        <f>SUM($B$83:C83)</f>
        <v>-620.68212358346659</v>
      </c>
      <c r="D84" s="286">
        <f>SUM($B$83:D83)</f>
        <v>-694.42747835743876</v>
      </c>
      <c r="E84" s="286">
        <f>SUM($B$83:E83)</f>
        <v>-772.04097803191792</v>
      </c>
      <c r="F84" s="286">
        <f>SUM($B$83:F83)</f>
        <v>-853.68508469272513</v>
      </c>
      <c r="G84" s="286">
        <f>SUM($B$83:G83)</f>
        <v>-939.52908383328634</v>
      </c>
      <c r="H84" s="286">
        <f>SUM($B$83:H83)</f>
        <v>-1029.7493709377511</v>
      </c>
      <c r="I84" s="286">
        <f>SUM($B$83:I83)</f>
        <v>-1124.5297501006035</v>
      </c>
      <c r="J84" s="286">
        <f>SUM($B$83:J83)</f>
        <v>-1224.0617451882954</v>
      </c>
      <c r="K84" s="286">
        <f>SUM($B$83:K83)</f>
        <v>-1328.5449240696705</v>
      </c>
      <c r="L84" s="286">
        <f>SUM($B$83:L83)</f>
        <v>-1438.1872364640633</v>
      </c>
      <c r="M84" s="286">
        <f>SUM($B$83:M83)</f>
        <v>-1553.2053659790206</v>
      </c>
      <c r="N84" s="286">
        <f>SUM($B$83:N83)</f>
        <v>-1673.8250969336061</v>
      </c>
      <c r="O84" s="286">
        <f>SUM($B$83:O83)</f>
        <v>-1800.2816965882844</v>
      </c>
      <c r="P84" s="286">
        <f>SUM($B$83:P83)</f>
        <v>-1981.9679223074063</v>
      </c>
      <c r="Q84" s="286">
        <f>SUM($B$83:Q83)</f>
        <v>-2171.2849695067312</v>
      </c>
      <c r="R84" s="286">
        <f>SUM($B$83:R83)</f>
        <v>-2368.5533326884279</v>
      </c>
      <c r="S84" s="286">
        <f>SUM($B$83:S83)</f>
        <v>-2574.106967123756</v>
      </c>
      <c r="T84" s="286">
        <f>SUM($B$83:T83)</f>
        <v>-2788.293854205368</v>
      </c>
      <c r="U84" s="286">
        <f>SUM($B$83:U83)</f>
        <v>-3011.4765905444074</v>
      </c>
      <c r="V84" s="286">
        <f>SUM($B$83:V83)</f>
        <v>-3244.0330018096865</v>
      </c>
      <c r="W84" s="286">
        <f>SUM($B$83:W83)</f>
        <v>-3486.3567823481071</v>
      </c>
      <c r="X84" s="286">
        <f>SUM($B$83:X83)</f>
        <v>-3738.8581616691417</v>
      </c>
      <c r="Y84" s="286">
        <f>SUM($B$83:Y83)</f>
        <v>-4001.9645989216597</v>
      </c>
      <c r="Z84" s="286">
        <f>SUM($B$83:Z83)</f>
        <v>-4276.1215065387833</v>
      </c>
      <c r="AA84" s="286">
        <f>SUM($B$83:AA83)</f>
        <v>-4561.7930042758262</v>
      </c>
      <c r="AB84" s="286">
        <f>SUM($B$83:AB83)</f>
        <v>-4859.4627049178252</v>
      </c>
      <c r="AC84" s="286">
        <f>SUM($B$83:AC83)</f>
        <v>-5169.6345329867881</v>
      </c>
      <c r="AD84" s="286">
        <f>SUM($B$83:AD83)</f>
        <v>-5492.8335778346473</v>
      </c>
      <c r="AE84" s="286">
        <f>SUM($B$83:AE83)</f>
        <v>-5829.6069825661161</v>
      </c>
      <c r="AF84" s="286">
        <f>SUM($B$83:AF83)</f>
        <v>-6180.5248702963072</v>
      </c>
      <c r="AG84" s="286">
        <f>SUM($B$83:AG83)</f>
        <v>-6546.1813093111659</v>
      </c>
      <c r="AH84" s="286">
        <f>SUM($B$83:AH83)</f>
        <v>-6927.1953187646486</v>
      </c>
      <c r="AI84" s="286">
        <f>SUM($B$83:AI83)</f>
        <v>-7324.2119166151779</v>
      </c>
      <c r="AJ84" s="286">
        <f>SUM($B$83:AJ83)</f>
        <v>-7737.9032115754289</v>
      </c>
      <c r="AK84" s="286">
        <f>SUM($B$83:AK83)</f>
        <v>-8168.9695409240112</v>
      </c>
      <c r="AL84" s="286">
        <f>SUM($B$83:AL83)</f>
        <v>-8618.1406561052336</v>
      </c>
      <c r="AM84" s="286">
        <f>SUM($B$83:AM83)</f>
        <v>-9086.1769581240678</v>
      </c>
      <c r="AN84" s="286">
        <f>SUM($B$83:AN83)</f>
        <v>-9573.8707848276936</v>
      </c>
      <c r="AO84" s="286">
        <f>SUM($B$83:AO83)</f>
        <v>-10082.047752252871</v>
      </c>
      <c r="AP84" s="286">
        <f>SUM($B$83:AP83)</f>
        <v>-10611.568152309907</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-501.62749334094377</v>
      </c>
      <c r="C86" s="286">
        <f>C83*C85</f>
        <v>-52.944753005879235</v>
      </c>
      <c r="D86" s="286">
        <f t="shared" ref="D86:AO86" si="30">D83*D85</f>
        <v>-46.266543151462059</v>
      </c>
      <c r="E86" s="286">
        <f t="shared" si="30"/>
        <v>-40.409418647608014</v>
      </c>
      <c r="F86" s="286">
        <f t="shared" si="30"/>
        <v>-35.2763083656736</v>
      </c>
      <c r="G86" s="286">
        <f t="shared" si="30"/>
        <v>-30.780890753845576</v>
      </c>
      <c r="H86" s="286">
        <f t="shared" si="30"/>
        <v>-26.846544846533636</v>
      </c>
      <c r="I86" s="286">
        <f t="shared" si="30"/>
        <v>-23.405374252731249</v>
      </c>
      <c r="J86" s="286">
        <f t="shared" si="30"/>
        <v>-20.397305976085104</v>
      </c>
      <c r="K86" s="286">
        <f t="shared" si="30"/>
        <v>-17.769263674157692</v>
      </c>
      <c r="L86" s="286">
        <f t="shared" si="30"/>
        <v>-15.47441336215868</v>
      </c>
      <c r="M86" s="286">
        <f t="shared" si="30"/>
        <v>-13.471478462553309</v>
      </c>
      <c r="N86" s="286">
        <f t="shared" si="30"/>
        <v>-11.724120381104973</v>
      </c>
      <c r="O86" s="286">
        <f t="shared" si="30"/>
        <v>-10.200380360510438</v>
      </c>
      <c r="P86" s="286">
        <f t="shared" si="30"/>
        <v>-12.162135088253006</v>
      </c>
      <c r="Q86" s="286">
        <f t="shared" si="30"/>
        <v>-10.516966607435384</v>
      </c>
      <c r="R86" s="286">
        <f t="shared" si="30"/>
        <v>-9.094339589168186</v>
      </c>
      <c r="S86" s="286">
        <f t="shared" si="30"/>
        <v>-7.864150914450831</v>
      </c>
      <c r="T86" s="286">
        <f t="shared" si="30"/>
        <v>-6.8003695044462784</v>
      </c>
      <c r="U86" s="286">
        <f t="shared" si="30"/>
        <v>-5.8804854967908886</v>
      </c>
      <c r="V86" s="286">
        <f t="shared" si="30"/>
        <v>-5.0850339316648183</v>
      </c>
      <c r="W86" s="286">
        <f t="shared" si="30"/>
        <v>-4.3971828687093302</v>
      </c>
      <c r="X86" s="286">
        <f t="shared" si="30"/>
        <v>-3.8023772192490646</v>
      </c>
      <c r="Y86" s="286">
        <f t="shared" si="30"/>
        <v>-3.2880307572261609</v>
      </c>
      <c r="Z86" s="286">
        <f t="shared" si="30"/>
        <v>-2.8432597917258584</v>
      </c>
      <c r="AA86" s="286">
        <f t="shared" si="30"/>
        <v>-2.4586528655421933</v>
      </c>
      <c r="AB86" s="286">
        <f t="shared" si="30"/>
        <v>-2.1260716065518399</v>
      </c>
      <c r="AC86" s="286">
        <f t="shared" si="30"/>
        <v>-1.8384785178647434</v>
      </c>
      <c r="AD86" s="286">
        <f t="shared" si="30"/>
        <v>-1.5897880627510892</v>
      </c>
      <c r="AE86" s="286">
        <f t="shared" si="30"/>
        <v>-1.3747378932669172</v>
      </c>
      <c r="AF86" s="286">
        <f t="shared" si="30"/>
        <v>-1.1887774977461643</v>
      </c>
      <c r="AG86" s="286">
        <f t="shared" si="30"/>
        <v>-1.0279719109141101</v>
      </c>
      <c r="AH86" s="286">
        <f t="shared" si="30"/>
        <v>-0.88891844910581197</v>
      </c>
      <c r="AI86" s="286">
        <f t="shared" si="30"/>
        <v>-0.76867470868734933</v>
      </c>
      <c r="AJ86" s="286">
        <f t="shared" si="30"/>
        <v>-0.66469630410972402</v>
      </c>
      <c r="AK86" s="286">
        <f t="shared" si="30"/>
        <v>-0.57478302811811877</v>
      </c>
      <c r="AL86" s="286">
        <f t="shared" si="30"/>
        <v>-0.49703229485400768</v>
      </c>
      <c r="AM86" s="286">
        <f t="shared" si="30"/>
        <v>-0.42979888069533279</v>
      </c>
      <c r="AN86" s="286">
        <f t="shared" si="30"/>
        <v>-0.37166011094152418</v>
      </c>
      <c r="AO86" s="286">
        <f t="shared" si="30"/>
        <v>-0.32138575568553385</v>
      </c>
      <c r="AP86" s="286">
        <f>AP83*AP85</f>
        <v>-0.27791199786251142</v>
      </c>
    </row>
    <row r="87" spans="1:45" ht="14.25" x14ac:dyDescent="0.2">
      <c r="A87" s="285" t="s">
        <v>303</v>
      </c>
      <c r="B87" s="286">
        <f>SUM($B$86:B86)</f>
        <v>-501.62749334094377</v>
      </c>
      <c r="C87" s="286">
        <f>SUM($B$86:C86)</f>
        <v>-554.57224634682302</v>
      </c>
      <c r="D87" s="286">
        <f>SUM($B$86:D86)</f>
        <v>-600.83878949828511</v>
      </c>
      <c r="E87" s="286">
        <f>SUM($B$86:E86)</f>
        <v>-641.24820814589316</v>
      </c>
      <c r="F87" s="286">
        <f>SUM($B$86:F86)</f>
        <v>-676.52451651156673</v>
      </c>
      <c r="G87" s="286">
        <f>SUM($B$86:G86)</f>
        <v>-707.30540726541233</v>
      </c>
      <c r="H87" s="286">
        <f>SUM($B$86:H86)</f>
        <v>-734.151952111946</v>
      </c>
      <c r="I87" s="286">
        <f>SUM($B$86:I86)</f>
        <v>-757.55732636467724</v>
      </c>
      <c r="J87" s="286">
        <f>SUM($B$86:J86)</f>
        <v>-777.95463234076237</v>
      </c>
      <c r="K87" s="286">
        <f>SUM($B$86:K86)</f>
        <v>-795.72389601492011</v>
      </c>
      <c r="L87" s="286">
        <f>SUM($B$86:L86)</f>
        <v>-811.19830937707877</v>
      </c>
      <c r="M87" s="286">
        <f>SUM($B$86:M86)</f>
        <v>-824.66978783963214</v>
      </c>
      <c r="N87" s="286">
        <f>SUM($B$86:N86)</f>
        <v>-836.3939082207371</v>
      </c>
      <c r="O87" s="286">
        <f>SUM($B$86:O86)</f>
        <v>-846.5942885812475</v>
      </c>
      <c r="P87" s="286">
        <f>SUM($B$86:P86)</f>
        <v>-858.75642366950046</v>
      </c>
      <c r="Q87" s="286">
        <f>SUM($B$86:Q86)</f>
        <v>-869.27339027693586</v>
      </c>
      <c r="R87" s="286">
        <f>SUM($B$86:R86)</f>
        <v>-878.36772986610401</v>
      </c>
      <c r="S87" s="286">
        <f>SUM($B$86:S86)</f>
        <v>-886.23188078055489</v>
      </c>
      <c r="T87" s="286">
        <f>SUM($B$86:T86)</f>
        <v>-893.03225028500117</v>
      </c>
      <c r="U87" s="286">
        <f>SUM($B$86:U86)</f>
        <v>-898.91273578179209</v>
      </c>
      <c r="V87" s="286">
        <f>SUM($B$86:V86)</f>
        <v>-903.99776971345693</v>
      </c>
      <c r="W87" s="286">
        <f>SUM($B$86:W86)</f>
        <v>-908.3949525821663</v>
      </c>
      <c r="X87" s="286">
        <f>SUM($B$86:X86)</f>
        <v>-912.19732980141532</v>
      </c>
      <c r="Y87" s="286">
        <f>SUM($B$86:Y86)</f>
        <v>-915.48536055864145</v>
      </c>
      <c r="Z87" s="286">
        <f>SUM($B$86:Z86)</f>
        <v>-918.32862035036726</v>
      </c>
      <c r="AA87" s="286">
        <f>SUM($B$86:AA86)</f>
        <v>-920.78727321590941</v>
      </c>
      <c r="AB87" s="286">
        <f>SUM($B$86:AB86)</f>
        <v>-922.91334482246123</v>
      </c>
      <c r="AC87" s="286">
        <f>SUM($B$86:AC86)</f>
        <v>-924.75182334032593</v>
      </c>
      <c r="AD87" s="286">
        <f>SUM($B$86:AD86)</f>
        <v>-926.34161140307697</v>
      </c>
      <c r="AE87" s="286">
        <f>SUM($B$86:AE86)</f>
        <v>-927.71634929634388</v>
      </c>
      <c r="AF87" s="286">
        <f>SUM($B$86:AF86)</f>
        <v>-928.90512679409005</v>
      </c>
      <c r="AG87" s="286">
        <f>SUM($B$86:AG86)</f>
        <v>-929.93309870500411</v>
      </c>
      <c r="AH87" s="286">
        <f>SUM($B$86:AH86)</f>
        <v>-930.82201715410997</v>
      </c>
      <c r="AI87" s="286">
        <f>SUM($B$86:AI86)</f>
        <v>-931.59069186279737</v>
      </c>
      <c r="AJ87" s="286">
        <f>SUM($B$86:AJ86)</f>
        <v>-932.2553881669071</v>
      </c>
      <c r="AK87" s="286">
        <f>SUM($B$86:AK86)</f>
        <v>-932.83017119502517</v>
      </c>
      <c r="AL87" s="286">
        <f>SUM($B$86:AL86)</f>
        <v>-933.32720348987914</v>
      </c>
      <c r="AM87" s="286">
        <f>SUM($B$86:AM86)</f>
        <v>-933.75700237057447</v>
      </c>
      <c r="AN87" s="286">
        <f>SUM($B$86:AN86)</f>
        <v>-934.12866248151602</v>
      </c>
      <c r="AO87" s="286">
        <f>SUM($B$86:AO86)</f>
        <v>-934.4500482372016</v>
      </c>
      <c r="AP87" s="286">
        <f>SUM($B$86:AP86)</f>
        <v>-934.72796023506407</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9" t="s">
        <v>552</v>
      </c>
      <c r="B97" s="469"/>
      <c r="C97" s="469"/>
      <c r="D97" s="469"/>
      <c r="E97" s="469"/>
      <c r="F97" s="469"/>
      <c r="G97" s="469"/>
      <c r="H97" s="469"/>
      <c r="I97" s="469"/>
      <c r="J97" s="469"/>
      <c r="K97" s="469"/>
      <c r="L97" s="469"/>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-2507.9142778205683</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-2507.9142778205683</v>
      </c>
      <c r="AR99" s="308"/>
      <c r="AS99" s="308"/>
    </row>
    <row r="100" spans="1:71" s="312" customFormat="1" x14ac:dyDescent="0.2">
      <c r="A100" s="310">
        <f>AQ99</f>
        <v>-2507.9142778205683</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-934.72796023506407</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0.62728871217745019</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-8.1119830937707881E-4</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70" t="s">
        <v>566</v>
      </c>
      <c r="C116" s="471"/>
      <c r="D116" s="470" t="s">
        <v>567</v>
      </c>
      <c r="E116" s="471"/>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2.7529999999999998E-3</v>
      </c>
      <c r="C122" s="322"/>
      <c r="D122" s="462" t="s">
        <v>345</v>
      </c>
      <c r="E122" s="386" t="s">
        <v>605</v>
      </c>
      <c r="F122" s="387">
        <v>35</v>
      </c>
      <c r="G122" s="463" t="s">
        <v>606</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30</v>
      </c>
      <c r="C123" s="322"/>
      <c r="D123" s="462"/>
      <c r="E123" s="386" t="s">
        <v>607</v>
      </c>
      <c r="F123" s="387">
        <v>30</v>
      </c>
      <c r="G123" s="463"/>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t="s">
        <v>539</v>
      </c>
      <c r="C124" s="342" t="s">
        <v>575</v>
      </c>
      <c r="D124" s="462"/>
      <c r="E124" s="386" t="s">
        <v>608</v>
      </c>
      <c r="F124" s="387">
        <v>30</v>
      </c>
      <c r="G124" s="463"/>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62"/>
      <c r="E125" s="386" t="s">
        <v>609</v>
      </c>
      <c r="F125" s="387">
        <v>30</v>
      </c>
      <c r="G125" s="463"/>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2752.9999999999995</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0.03</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610</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611</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7" t="s">
        <v>8</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I_140-84</v>
      </c>
      <c r="B12" s="413"/>
      <c r="C12" s="413"/>
      <c r="D12" s="413"/>
      <c r="E12" s="413"/>
      <c r="F12" s="413"/>
      <c r="G12" s="413"/>
      <c r="H12" s="413"/>
      <c r="I12" s="413"/>
      <c r="J12" s="413"/>
      <c r="K12" s="413"/>
      <c r="L12" s="413"/>
    </row>
    <row r="13" spans="1:44" x14ac:dyDescent="0.25">
      <c r="A13" s="417" t="s">
        <v>7</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Приобретение электросетевого комплекса г.Светлогорск  Калининградской обл</v>
      </c>
      <c r="B15" s="413"/>
      <c r="C15" s="413"/>
      <c r="D15" s="413"/>
      <c r="E15" s="413"/>
      <c r="F15" s="413"/>
      <c r="G15" s="413"/>
      <c r="H15" s="413"/>
      <c r="I15" s="413"/>
      <c r="J15" s="413"/>
      <c r="K15" s="413"/>
      <c r="L15" s="413"/>
    </row>
    <row r="16" spans="1:44" x14ac:dyDescent="0.25">
      <c r="A16" s="417" t="s">
        <v>6</v>
      </c>
      <c r="B16" s="417"/>
      <c r="C16" s="417"/>
      <c r="D16" s="417"/>
      <c r="E16" s="417"/>
      <c r="F16" s="417"/>
      <c r="G16" s="417"/>
      <c r="H16" s="417"/>
      <c r="I16" s="417"/>
      <c r="J16" s="417"/>
      <c r="K16" s="417"/>
      <c r="L16" s="417"/>
    </row>
    <row r="17" spans="1:12" ht="15.75" customHeight="1" x14ac:dyDescent="0.25">
      <c r="L17" s="97"/>
    </row>
    <row r="18" spans="1:12" x14ac:dyDescent="0.25">
      <c r="K18" s="96"/>
    </row>
    <row r="19" spans="1:12" ht="15.75" customHeight="1" x14ac:dyDescent="0.25">
      <c r="A19" s="482" t="s">
        <v>502</v>
      </c>
      <c r="B19" s="482"/>
      <c r="C19" s="482"/>
      <c r="D19" s="482"/>
      <c r="E19" s="482"/>
      <c r="F19" s="482"/>
      <c r="G19" s="482"/>
      <c r="H19" s="482"/>
      <c r="I19" s="482"/>
      <c r="J19" s="482"/>
      <c r="K19" s="482"/>
      <c r="L19" s="482"/>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434</v>
      </c>
      <c r="D21" s="478"/>
      <c r="E21" s="478"/>
      <c r="F21" s="478"/>
      <c r="G21" s="478"/>
      <c r="H21" s="478"/>
      <c r="I21" s="473" t="s">
        <v>220</v>
      </c>
      <c r="J21" s="475" t="s">
        <v>436</v>
      </c>
      <c r="K21" s="472" t="s">
        <v>219</v>
      </c>
      <c r="L21" s="474" t="s">
        <v>435</v>
      </c>
    </row>
    <row r="22" spans="1:12" ht="58.5" customHeight="1" x14ac:dyDescent="0.25">
      <c r="A22" s="472"/>
      <c r="B22" s="472"/>
      <c r="C22" s="479" t="s">
        <v>2</v>
      </c>
      <c r="D22" s="479"/>
      <c r="E22" s="480" t="s">
        <v>592</v>
      </c>
      <c r="F22" s="481"/>
      <c r="G22" s="480" t="s">
        <v>598</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2018-04-27T11:36:14Z</dcterms:modified>
</cp:coreProperties>
</file>