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факт" sheetId="23" r:id="rId10"/>
    <sheet name="6.2. Паспорт фин осв ввод" sheetId="29" state="hidden"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R30" i="23" l="1"/>
  <c r="S30" i="23"/>
  <c r="O24" i="23"/>
  <c r="M24" i="23"/>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7" i="29"/>
  <c r="AG26" i="29"/>
  <c r="AG25" i="29"/>
  <c r="AG24" i="29"/>
  <c r="E24" i="29"/>
  <c r="D24" i="29"/>
  <c r="K24" i="29"/>
  <c r="P64" i="29"/>
  <c r="L64" i="29"/>
  <c r="J64" i="29"/>
  <c r="I64" i="29"/>
  <c r="H64" i="29"/>
  <c r="G64" i="29"/>
  <c r="C64" i="29"/>
  <c r="P63" i="29"/>
  <c r="L63" i="29"/>
  <c r="J63" i="29"/>
  <c r="I63" i="29"/>
  <c r="H63" i="29"/>
  <c r="G63" i="29"/>
  <c r="C63" i="29"/>
  <c r="D63" i="29"/>
  <c r="E63" i="29"/>
  <c r="F63" i="29"/>
  <c r="P62" i="29"/>
  <c r="L62" i="29"/>
  <c r="J62" i="29"/>
  <c r="I62" i="29"/>
  <c r="H62" i="29"/>
  <c r="G62" i="29"/>
  <c r="C62" i="29"/>
  <c r="P61" i="29"/>
  <c r="L61" i="29"/>
  <c r="J61" i="29"/>
  <c r="AF61" i="29"/>
  <c r="I61" i="29"/>
  <c r="H61" i="29"/>
  <c r="G61" i="29"/>
  <c r="C61" i="29"/>
  <c r="P60" i="29"/>
  <c r="L60" i="29"/>
  <c r="J60" i="29"/>
  <c r="I60" i="29"/>
  <c r="H60" i="29"/>
  <c r="G60" i="29"/>
  <c r="C60" i="29"/>
  <c r="P59" i="29"/>
  <c r="L59" i="29"/>
  <c r="J59" i="29"/>
  <c r="K59" i="29"/>
  <c r="I59" i="29"/>
  <c r="H59" i="29"/>
  <c r="G59" i="29"/>
  <c r="C59" i="29"/>
  <c r="P58" i="29"/>
  <c r="L58" i="29"/>
  <c r="AF58" i="29"/>
  <c r="J58" i="29"/>
  <c r="I58" i="29"/>
  <c r="H58" i="29"/>
  <c r="G58" i="29"/>
  <c r="C58" i="29"/>
  <c r="P57" i="29"/>
  <c r="L57" i="29"/>
  <c r="J57" i="29"/>
  <c r="AF57" i="29"/>
  <c r="I57" i="29"/>
  <c r="H57" i="29"/>
  <c r="G57" i="29"/>
  <c r="C57" i="29"/>
  <c r="P56" i="29"/>
  <c r="L56" i="29"/>
  <c r="J56" i="29"/>
  <c r="I56" i="29"/>
  <c r="H56" i="29"/>
  <c r="G56" i="29"/>
  <c r="C56" i="29"/>
  <c r="P55" i="29"/>
  <c r="L55" i="29"/>
  <c r="J55" i="29"/>
  <c r="K55" i="29"/>
  <c r="I55" i="29"/>
  <c r="H55" i="29"/>
  <c r="G55" i="29"/>
  <c r="C55" i="29"/>
  <c r="P54" i="29"/>
  <c r="L54" i="29"/>
  <c r="AF54" i="29"/>
  <c r="J54" i="29"/>
  <c r="I54" i="29"/>
  <c r="H54" i="29"/>
  <c r="G54" i="29"/>
  <c r="C54" i="29"/>
  <c r="P53" i="29"/>
  <c r="L53" i="29"/>
  <c r="J53" i="29"/>
  <c r="K53" i="29"/>
  <c r="I53" i="29"/>
  <c r="H53" i="29"/>
  <c r="G53" i="29"/>
  <c r="C53" i="29"/>
  <c r="D53" i="29"/>
  <c r="E53" i="29"/>
  <c r="F53" i="29"/>
  <c r="P52" i="29"/>
  <c r="L52" i="29"/>
  <c r="J52" i="29"/>
  <c r="I52" i="29"/>
  <c r="H52" i="29"/>
  <c r="G52" i="29"/>
  <c r="C52" i="29"/>
  <c r="P51" i="29"/>
  <c r="L51" i="29"/>
  <c r="J51" i="29"/>
  <c r="I51" i="29"/>
  <c r="H51" i="29"/>
  <c r="G51" i="29"/>
  <c r="C51" i="29"/>
  <c r="D51" i="29"/>
  <c r="E51" i="29"/>
  <c r="F51" i="29"/>
  <c r="P50" i="29"/>
  <c r="L50" i="29"/>
  <c r="J50" i="29"/>
  <c r="I50" i="29"/>
  <c r="H50" i="29"/>
  <c r="G50" i="29"/>
  <c r="C50" i="29"/>
  <c r="P49" i="29"/>
  <c r="L49" i="29"/>
  <c r="J49" i="29"/>
  <c r="AF49" i="29"/>
  <c r="I49" i="29"/>
  <c r="H49" i="29"/>
  <c r="G49" i="29"/>
  <c r="C49" i="29"/>
  <c r="P48" i="29"/>
  <c r="L48" i="29"/>
  <c r="J48" i="29"/>
  <c r="I48" i="29"/>
  <c r="H48" i="29"/>
  <c r="G48" i="29"/>
  <c r="C48" i="29"/>
  <c r="P47" i="29"/>
  <c r="L47" i="29"/>
  <c r="J47" i="29"/>
  <c r="K47" i="29"/>
  <c r="I47" i="29"/>
  <c r="H47" i="29"/>
  <c r="G47" i="29"/>
  <c r="C47" i="29"/>
  <c r="P46" i="29"/>
  <c r="L46" i="29"/>
  <c r="AF46" i="29"/>
  <c r="J46" i="29"/>
  <c r="I46" i="29"/>
  <c r="H46" i="29"/>
  <c r="G46" i="29"/>
  <c r="C46" i="29"/>
  <c r="P45" i="29"/>
  <c r="L45" i="29"/>
  <c r="J45" i="29"/>
  <c r="K45" i="29"/>
  <c r="I45" i="29"/>
  <c r="H45" i="29"/>
  <c r="G45" i="29"/>
  <c r="C45" i="29"/>
  <c r="D45" i="29"/>
  <c r="E45" i="29"/>
  <c r="F45" i="29"/>
  <c r="P44" i="29"/>
  <c r="L44" i="29"/>
  <c r="J44" i="29"/>
  <c r="I44" i="29"/>
  <c r="H44" i="29"/>
  <c r="G44" i="29"/>
  <c r="C44" i="29"/>
  <c r="P43" i="29"/>
  <c r="L43" i="29"/>
  <c r="J43" i="29"/>
  <c r="AF43" i="29"/>
  <c r="I43" i="29"/>
  <c r="H43" i="29"/>
  <c r="G43" i="29"/>
  <c r="C43" i="29"/>
  <c r="P42" i="29"/>
  <c r="L42" i="29"/>
  <c r="J42" i="29"/>
  <c r="I42" i="29"/>
  <c r="H42" i="29"/>
  <c r="G42" i="29"/>
  <c r="C42" i="29"/>
  <c r="P41" i="29"/>
  <c r="L41" i="29"/>
  <c r="J41" i="29"/>
  <c r="K41" i="29"/>
  <c r="I41" i="29"/>
  <c r="H41" i="29"/>
  <c r="G41" i="29"/>
  <c r="C41" i="29"/>
  <c r="D41" i="29"/>
  <c r="E41" i="29"/>
  <c r="F41" i="29"/>
  <c r="P40" i="29"/>
  <c r="L40" i="29"/>
  <c r="J40" i="29"/>
  <c r="I40" i="29"/>
  <c r="H40" i="29"/>
  <c r="G40" i="29"/>
  <c r="C40" i="29"/>
  <c r="P39" i="29"/>
  <c r="L39" i="29"/>
  <c r="J39" i="29"/>
  <c r="I39" i="29"/>
  <c r="H39" i="29"/>
  <c r="G39" i="29"/>
  <c r="C39" i="29"/>
  <c r="D39" i="29"/>
  <c r="E39" i="29"/>
  <c r="F39" i="29"/>
  <c r="P38" i="29"/>
  <c r="L38" i="29"/>
  <c r="J38" i="29"/>
  <c r="I38" i="29"/>
  <c r="H38" i="29"/>
  <c r="G38" i="29"/>
  <c r="C38" i="29"/>
  <c r="P37" i="29"/>
  <c r="L37" i="29"/>
  <c r="J37" i="29"/>
  <c r="AF37" i="29"/>
  <c r="I37" i="29"/>
  <c r="H37" i="29"/>
  <c r="G37" i="29"/>
  <c r="C37" i="29"/>
  <c r="P36" i="29"/>
  <c r="L36" i="29"/>
  <c r="J36" i="29"/>
  <c r="I36" i="29"/>
  <c r="H36" i="29"/>
  <c r="G36" i="29"/>
  <c r="C36" i="29"/>
  <c r="P35" i="29"/>
  <c r="L35" i="29"/>
  <c r="J35" i="29"/>
  <c r="K35" i="29"/>
  <c r="I35" i="29"/>
  <c r="H35" i="29"/>
  <c r="G35" i="29"/>
  <c r="C35" i="29"/>
  <c r="P34" i="29"/>
  <c r="L34" i="29"/>
  <c r="AF34" i="29"/>
  <c r="J34" i="29"/>
  <c r="I34" i="29"/>
  <c r="H34" i="29"/>
  <c r="G34" i="29"/>
  <c r="C34" i="29"/>
  <c r="P33" i="29"/>
  <c r="L33" i="29"/>
  <c r="J33" i="29"/>
  <c r="K33" i="29"/>
  <c r="I33" i="29"/>
  <c r="H33" i="29"/>
  <c r="G33" i="29"/>
  <c r="C33" i="29"/>
  <c r="P32" i="29"/>
  <c r="L32" i="29"/>
  <c r="J32" i="29"/>
  <c r="I32" i="29"/>
  <c r="H32" i="29"/>
  <c r="G32" i="29"/>
  <c r="C32" i="29"/>
  <c r="P31" i="29"/>
  <c r="L31" i="29"/>
  <c r="J31" i="29"/>
  <c r="I31" i="29"/>
  <c r="H31" i="29"/>
  <c r="G31" i="29"/>
  <c r="C31" i="29"/>
  <c r="P30" i="29"/>
  <c r="L30" i="29"/>
  <c r="J30" i="29"/>
  <c r="I30" i="29"/>
  <c r="H30" i="29"/>
  <c r="G30" i="29"/>
  <c r="C30" i="29"/>
  <c r="P29" i="29"/>
  <c r="L29" i="29"/>
  <c r="J29" i="29"/>
  <c r="AF29" i="29"/>
  <c r="I29" i="29"/>
  <c r="H29" i="29"/>
  <c r="G29" i="29"/>
  <c r="C29" i="29"/>
  <c r="P28" i="29"/>
  <c r="L28" i="29"/>
  <c r="J28" i="29"/>
  <c r="I28" i="29"/>
  <c r="H28" i="29"/>
  <c r="G28" i="29"/>
  <c r="C28" i="29"/>
  <c r="P27" i="29"/>
  <c r="L27" i="29"/>
  <c r="J27" i="29"/>
  <c r="AF27" i="29"/>
  <c r="I27" i="29"/>
  <c r="H27" i="29"/>
  <c r="G27" i="29"/>
  <c r="C27" i="29"/>
  <c r="D27" i="29"/>
  <c r="E27" i="29"/>
  <c r="F27" i="29"/>
  <c r="P26" i="29"/>
  <c r="L26" i="29"/>
  <c r="J26" i="29"/>
  <c r="I26" i="29"/>
  <c r="H26" i="29"/>
  <c r="G26" i="29"/>
  <c r="C26" i="29"/>
  <c r="P25" i="29"/>
  <c r="L25" i="29"/>
  <c r="J25" i="29"/>
  <c r="AF25" i="29"/>
  <c r="I25" i="29"/>
  <c r="H25" i="29"/>
  <c r="G25" i="29"/>
  <c r="C25" i="29"/>
  <c r="P24" i="29"/>
  <c r="L24" i="29"/>
  <c r="J24" i="29"/>
  <c r="H24" i="29"/>
  <c r="G24" i="29"/>
  <c r="C24" i="29"/>
  <c r="A14" i="29"/>
  <c r="A11" i="29"/>
  <c r="A8" i="29"/>
  <c r="A4" i="29"/>
  <c r="K64" i="29"/>
  <c r="D64" i="29"/>
  <c r="K63" i="29"/>
  <c r="AF62" i="29"/>
  <c r="D62" i="29"/>
  <c r="K61" i="29"/>
  <c r="D61" i="29"/>
  <c r="E61" i="29"/>
  <c r="F61" i="29"/>
  <c r="K60" i="29"/>
  <c r="D60" i="29"/>
  <c r="E60" i="29"/>
  <c r="F60" i="29"/>
  <c r="D59" i="29"/>
  <c r="E59" i="29"/>
  <c r="F59" i="29"/>
  <c r="D58" i="29"/>
  <c r="E58" i="29"/>
  <c r="F58" i="29"/>
  <c r="K57" i="29"/>
  <c r="D57" i="29"/>
  <c r="E57" i="29"/>
  <c r="F57" i="29"/>
  <c r="K56" i="29"/>
  <c r="D56" i="29"/>
  <c r="E56" i="29"/>
  <c r="F56" i="29"/>
  <c r="D55" i="29"/>
  <c r="E55" i="29"/>
  <c r="F55" i="29"/>
  <c r="D54" i="29"/>
  <c r="E54" i="29"/>
  <c r="F54" i="29"/>
  <c r="AF53" i="29"/>
  <c r="K52" i="29"/>
  <c r="D52" i="29"/>
  <c r="K51" i="29"/>
  <c r="AF50" i="29"/>
  <c r="D50" i="29"/>
  <c r="K49" i="29"/>
  <c r="D49" i="29"/>
  <c r="E49" i="29"/>
  <c r="F49" i="29"/>
  <c r="K48" i="29"/>
  <c r="D48" i="29"/>
  <c r="E48" i="29"/>
  <c r="F48" i="29"/>
  <c r="D47" i="29"/>
  <c r="E47" i="29"/>
  <c r="F47" i="29"/>
  <c r="D46" i="29"/>
  <c r="E46" i="29"/>
  <c r="F46" i="29"/>
  <c r="AF45" i="29"/>
  <c r="K44" i="29"/>
  <c r="D44" i="29"/>
  <c r="K43" i="29"/>
  <c r="D43" i="29"/>
  <c r="E43" i="29"/>
  <c r="F43" i="29"/>
  <c r="K42" i="29"/>
  <c r="D42" i="29"/>
  <c r="E42" i="29"/>
  <c r="F42" i="29"/>
  <c r="AF41" i="29"/>
  <c r="K40" i="29"/>
  <c r="D40" i="29"/>
  <c r="K39" i="29"/>
  <c r="K38" i="29"/>
  <c r="D38" i="29"/>
  <c r="K37" i="29"/>
  <c r="D37" i="29"/>
  <c r="E37" i="29"/>
  <c r="F37" i="29"/>
  <c r="K36" i="29"/>
  <c r="D36" i="29"/>
  <c r="E36" i="29"/>
  <c r="F36" i="29"/>
  <c r="D35" i="29"/>
  <c r="E35" i="29"/>
  <c r="F35" i="29"/>
  <c r="AF33" i="29"/>
  <c r="K32" i="29"/>
  <c r="K31" i="29"/>
  <c r="C51" i="7"/>
  <c r="F30" i="29"/>
  <c r="K29" i="29"/>
  <c r="D29" i="29"/>
  <c r="E29" i="29"/>
  <c r="F29" i="29"/>
  <c r="AF28" i="29"/>
  <c r="K27" i="29"/>
  <c r="K26" i="29"/>
  <c r="D26" i="29"/>
  <c r="K25" i="29"/>
  <c r="D25" i="29"/>
  <c r="E25" i="29"/>
  <c r="F25" i="29"/>
  <c r="AC24" i="29"/>
  <c r="AB24" i="29"/>
  <c r="Y24" i="29"/>
  <c r="X24" i="29"/>
  <c r="U24" i="29"/>
  <c r="T24" i="29"/>
  <c r="S24" i="29"/>
  <c r="R24" i="29"/>
  <c r="Q24" i="29"/>
  <c r="O24" i="29"/>
  <c r="N24" i="29"/>
  <c r="M24" i="29"/>
  <c r="C50" i="7"/>
  <c r="E26" i="29"/>
  <c r="F26" i="29"/>
  <c r="E44" i="29"/>
  <c r="F44" i="29"/>
  <c r="F28" i="29"/>
  <c r="F24" i="29"/>
  <c r="E38" i="29"/>
  <c r="F38" i="29"/>
  <c r="E40" i="29"/>
  <c r="F40" i="29"/>
  <c r="E50" i="29"/>
  <c r="F50" i="29"/>
  <c r="E52" i="29"/>
  <c r="F52" i="29"/>
  <c r="E62" i="29"/>
  <c r="F62" i="29"/>
  <c r="E64" i="29"/>
  <c r="F64" i="29"/>
  <c r="AF26" i="29"/>
  <c r="AF30" i="29"/>
  <c r="AF38" i="29"/>
  <c r="AF42" i="29"/>
  <c r="AF31" i="29"/>
  <c r="K34" i="29"/>
  <c r="AF35" i="29"/>
  <c r="AF39" i="29"/>
  <c r="K46" i="29"/>
  <c r="AF47" i="29"/>
  <c r="K50" i="29"/>
  <c r="AF51" i="29"/>
  <c r="K54" i="29"/>
  <c r="AF55" i="29"/>
  <c r="K58" i="29"/>
  <c r="AF59" i="29"/>
  <c r="K62" i="29"/>
  <c r="AF63" i="29"/>
  <c r="AF24" i="29"/>
  <c r="AF32" i="29"/>
  <c r="AF36" i="29"/>
  <c r="AF40" i="29"/>
  <c r="AF44" i="29"/>
  <c r="AF48" i="29"/>
  <c r="AF52" i="29"/>
  <c r="AF56" i="29"/>
  <c r="AF60" i="29"/>
  <c r="AF64" i="29"/>
  <c r="N24" i="23"/>
  <c r="I24" i="29"/>
  <c r="J24" i="23"/>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C24" i="23"/>
  <c r="AA24" i="23"/>
  <c r="Z24" i="23"/>
  <c r="D30" i="5"/>
  <c r="D26" i="5"/>
  <c r="A15" i="28"/>
  <c r="A12" i="28"/>
  <c r="A9" i="28"/>
  <c r="B140" i="28"/>
  <c r="C139" i="28"/>
  <c r="D139" i="28"/>
  <c r="E139" i="28"/>
  <c r="F139" i="28"/>
  <c r="G139" i="28"/>
  <c r="H139" i="28"/>
  <c r="I139" i="28"/>
  <c r="J139" i="28"/>
  <c r="K139" i="28"/>
  <c r="L139" i="28"/>
  <c r="M139" i="28"/>
  <c r="N139" i="28"/>
  <c r="O139" i="28"/>
  <c r="P139" i="28"/>
  <c r="Q139" i="28"/>
  <c r="R139" i="28"/>
  <c r="S139" i="28"/>
  <c r="T139" i="28"/>
  <c r="U139" i="28"/>
  <c r="V139" i="28"/>
  <c r="W139" i="28"/>
  <c r="X139" i="28"/>
  <c r="Y139" i="28"/>
  <c r="Z139" i="28"/>
  <c r="AA139" i="28"/>
  <c r="AB139" i="28"/>
  <c r="AC139" i="28"/>
  <c r="AD139" i="28"/>
  <c r="AE139" i="28"/>
  <c r="AF139" i="28"/>
  <c r="AG139" i="28"/>
  <c r="AH139" i="28"/>
  <c r="AI139" i="28"/>
  <c r="AJ139" i="28"/>
  <c r="AK139" i="28"/>
  <c r="AL139" i="28"/>
  <c r="AM139" i="28"/>
  <c r="AN139" i="28"/>
  <c r="AO139" i="28"/>
  <c r="AP139" i="28"/>
  <c r="AQ139" i="28"/>
  <c r="AR139" i="28"/>
  <c r="AS139" i="28"/>
  <c r="AT139" i="28"/>
  <c r="AU139" i="28"/>
  <c r="AV139" i="28"/>
  <c r="AW139" i="28"/>
  <c r="AX139" i="28"/>
  <c r="AY139" i="28"/>
  <c r="C137" i="28"/>
  <c r="D137" i="28"/>
  <c r="B49" i="28"/>
  <c r="E136" i="28"/>
  <c r="F136" i="28"/>
  <c r="C135" i="28"/>
  <c r="D135" i="28"/>
  <c r="E135" i="28"/>
  <c r="F135" i="28"/>
  <c r="G135" i="28"/>
  <c r="H135" i="28"/>
  <c r="I135" i="28"/>
  <c r="J135" i="28"/>
  <c r="K135" i="28"/>
  <c r="L135" i="28"/>
  <c r="M135" i="28"/>
  <c r="N135" i="28"/>
  <c r="O135" i="28"/>
  <c r="P135" i="28"/>
  <c r="Q135" i="28"/>
  <c r="R135" i="28"/>
  <c r="S135" i="28"/>
  <c r="T135" i="28"/>
  <c r="U135" i="28"/>
  <c r="V135" i="28"/>
  <c r="W135" i="28"/>
  <c r="X135" i="28"/>
  <c r="Y135" i="28"/>
  <c r="Z135" i="28"/>
  <c r="AA135" i="28"/>
  <c r="AB135" i="28"/>
  <c r="AC135" i="28"/>
  <c r="AD135" i="28"/>
  <c r="AE135" i="28"/>
  <c r="AF135" i="28"/>
  <c r="AG135" i="28"/>
  <c r="AH135" i="28"/>
  <c r="AI135" i="28"/>
  <c r="AJ135" i="28"/>
  <c r="AK135" i="28"/>
  <c r="AL135" i="28"/>
  <c r="AM135" i="28"/>
  <c r="AN135" i="28"/>
  <c r="AO135" i="28"/>
  <c r="AP135" i="28"/>
  <c r="AQ135" i="28"/>
  <c r="AR135" i="28"/>
  <c r="AS135" i="28"/>
  <c r="AT135" i="28"/>
  <c r="AU135" i="28"/>
  <c r="AV135" i="28"/>
  <c r="AW135" i="28"/>
  <c r="AX135" i="28"/>
  <c r="AY135" i="28"/>
  <c r="B126" i="28"/>
  <c r="B25" i="28"/>
  <c r="B54" i="28"/>
  <c r="B55" i="28"/>
  <c r="G119" i="28"/>
  <c r="G118" i="28"/>
  <c r="G120" i="28"/>
  <c r="D118" i="28"/>
  <c r="B118" i="28"/>
  <c r="B112" i="28"/>
  <c r="D107" i="28"/>
  <c r="E107" i="28"/>
  <c r="F107" i="28"/>
  <c r="G107" i="28"/>
  <c r="H107" i="28"/>
  <c r="I107" i="28"/>
  <c r="J107" i="28"/>
  <c r="K107" i="28"/>
  <c r="L107" i="28"/>
  <c r="M107" i="28"/>
  <c r="N107" i="28"/>
  <c r="O107" i="28"/>
  <c r="P107" i="28"/>
  <c r="Q107" i="28"/>
  <c r="R107" i="28"/>
  <c r="S107" i="28"/>
  <c r="T107" i="28"/>
  <c r="U107" i="28"/>
  <c r="V107" i="28"/>
  <c r="W107" i="28"/>
  <c r="X107" i="28"/>
  <c r="Y107" i="28"/>
  <c r="Z107" i="28"/>
  <c r="AA107" i="28"/>
  <c r="AB107" i="28"/>
  <c r="AC107" i="28"/>
  <c r="AD107" i="28"/>
  <c r="AE107" i="28"/>
  <c r="AF107" i="28"/>
  <c r="AG107" i="28"/>
  <c r="AH107" i="28"/>
  <c r="AI107" i="28"/>
  <c r="AJ107" i="28"/>
  <c r="AK107" i="28"/>
  <c r="AL107" i="28"/>
  <c r="AM107" i="28"/>
  <c r="AN107" i="28"/>
  <c r="AO107" i="28"/>
  <c r="AP107" i="28"/>
  <c r="H91" i="28"/>
  <c r="I91" i="28"/>
  <c r="J91" i="28"/>
  <c r="K91" i="28"/>
  <c r="L91" i="28"/>
  <c r="M91" i="28"/>
  <c r="N91" i="28"/>
  <c r="O91" i="28"/>
  <c r="P91" i="28"/>
  <c r="Q91" i="28"/>
  <c r="R91" i="28"/>
  <c r="S91" i="28"/>
  <c r="T91" i="28"/>
  <c r="U91" i="28"/>
  <c r="V91" i="28"/>
  <c r="W91" i="28"/>
  <c r="X91" i="28"/>
  <c r="Y91" i="28"/>
  <c r="Z91" i="28"/>
  <c r="AA91" i="28"/>
  <c r="AB91" i="28"/>
  <c r="AC91" i="28"/>
  <c r="AD91" i="28"/>
  <c r="AE91" i="28"/>
  <c r="AF91" i="28"/>
  <c r="AG91" i="28"/>
  <c r="AH91" i="28"/>
  <c r="AI91" i="28"/>
  <c r="AJ91" i="28"/>
  <c r="AK91" i="28"/>
  <c r="AL91" i="28"/>
  <c r="AM91" i="28"/>
  <c r="AN91" i="28"/>
  <c r="AO91" i="28"/>
  <c r="AP91" i="28"/>
  <c r="E91" i="28"/>
  <c r="F91" i="28"/>
  <c r="G91" i="28"/>
  <c r="D91" i="28"/>
  <c r="C91" i="28"/>
  <c r="B76" i="28"/>
  <c r="B74" i="28"/>
  <c r="A62" i="28"/>
  <c r="B60" i="28"/>
  <c r="C58" i="28"/>
  <c r="C74" i="28"/>
  <c r="B52" i="28"/>
  <c r="B48" i="28"/>
  <c r="C47" i="28"/>
  <c r="B47" i="28"/>
  <c r="B45" i="28"/>
  <c r="B44" i="28"/>
  <c r="B27" i="28"/>
  <c r="C48" i="28"/>
  <c r="B29" i="28"/>
  <c r="B50" i="28"/>
  <c r="B59" i="28"/>
  <c r="B80" i="28"/>
  <c r="B81" i="28"/>
  <c r="B79" i="28"/>
  <c r="B46" i="28"/>
  <c r="D58" i="28"/>
  <c r="D74" i="28"/>
  <c r="C67" i="28"/>
  <c r="F76" i="28"/>
  <c r="C52" i="28"/>
  <c r="B56" i="28"/>
  <c r="B69" i="28"/>
  <c r="B77" i="28"/>
  <c r="C53" i="28"/>
  <c r="B82" i="28"/>
  <c r="G136" i="28"/>
  <c r="D48" i="28"/>
  <c r="AQ81" i="28"/>
  <c r="E137" i="28"/>
  <c r="I118" i="28"/>
  <c r="I120" i="28"/>
  <c r="C109" i="28"/>
  <c r="C140" i="28"/>
  <c r="B66" i="28"/>
  <c r="B68" i="28"/>
  <c r="B75" i="28"/>
  <c r="D67" i="28"/>
  <c r="D76" i="28"/>
  <c r="D52" i="28"/>
  <c r="E58" i="28"/>
  <c r="F58" i="28"/>
  <c r="C76" i="28"/>
  <c r="D47" i="28"/>
  <c r="D140" i="28"/>
  <c r="D141" i="28"/>
  <c r="B73" i="28"/>
  <c r="B85" i="28"/>
  <c r="B99" i="28"/>
  <c r="C141" i="28"/>
  <c r="D109" i="28"/>
  <c r="C108" i="28"/>
  <c r="C55" i="28"/>
  <c r="D53" i="28"/>
  <c r="F137" i="28"/>
  <c r="C49" i="28"/>
  <c r="C61" i="28"/>
  <c r="C60" i="28"/>
  <c r="H136" i="28"/>
  <c r="E48" i="28"/>
  <c r="E67" i="28"/>
  <c r="F67" i="28"/>
  <c r="B70" i="28"/>
  <c r="C50" i="28"/>
  <c r="C59" i="28"/>
  <c r="C66" i="28"/>
  <c r="C68" i="28"/>
  <c r="E47" i="28"/>
  <c r="E52" i="28"/>
  <c r="E74" i="28"/>
  <c r="G137" i="28"/>
  <c r="D49" i="28"/>
  <c r="D61" i="28"/>
  <c r="D60" i="28"/>
  <c r="E76" i="28"/>
  <c r="D55" i="28"/>
  <c r="E53" i="28"/>
  <c r="C80" i="28"/>
  <c r="C79" i="28"/>
  <c r="F74" i="28"/>
  <c r="G58" i="28"/>
  <c r="F52" i="28"/>
  <c r="F47" i="28"/>
  <c r="I136" i="28"/>
  <c r="F48" i="28"/>
  <c r="C56" i="28"/>
  <c r="C69" i="28"/>
  <c r="C77" i="28"/>
  <c r="C82" i="28"/>
  <c r="E109" i="28"/>
  <c r="D108" i="28"/>
  <c r="D50" i="28"/>
  <c r="D59" i="28"/>
  <c r="E140" i="28"/>
  <c r="E141" i="28"/>
  <c r="C73" i="28"/>
  <c r="C85" i="28"/>
  <c r="C99" i="28"/>
  <c r="B71" i="28"/>
  <c r="B78" i="28"/>
  <c r="B83" i="28"/>
  <c r="B84" i="28"/>
  <c r="B89" i="28"/>
  <c r="D79" i="28"/>
  <c r="C75" i="28"/>
  <c r="C70" i="28"/>
  <c r="G67" i="28"/>
  <c r="D80" i="28"/>
  <c r="D66" i="28"/>
  <c r="D68" i="28"/>
  <c r="G52" i="28"/>
  <c r="G47" i="28"/>
  <c r="H58" i="28"/>
  <c r="G74" i="28"/>
  <c r="E55" i="28"/>
  <c r="F53" i="28"/>
  <c r="F140" i="28"/>
  <c r="B86" i="28"/>
  <c r="F109" i="28"/>
  <c r="E108" i="28"/>
  <c r="J136" i="28"/>
  <c r="G48" i="28"/>
  <c r="D82" i="28"/>
  <c r="D56" i="28"/>
  <c r="D69" i="28"/>
  <c r="D77" i="28"/>
  <c r="H137" i="28"/>
  <c r="E49" i="28"/>
  <c r="E61" i="28"/>
  <c r="E60" i="28"/>
  <c r="B88" i="28"/>
  <c r="B72" i="28"/>
  <c r="E50" i="28"/>
  <c r="E59" i="28"/>
  <c r="F55" i="28"/>
  <c r="C71" i="28"/>
  <c r="I137" i="28"/>
  <c r="F49" i="28"/>
  <c r="F61" i="28"/>
  <c r="F60" i="28"/>
  <c r="G109" i="28"/>
  <c r="F108" i="28"/>
  <c r="G140" i="28"/>
  <c r="F141" i="28"/>
  <c r="D73" i="28"/>
  <c r="D85" i="28"/>
  <c r="D99" i="28"/>
  <c r="D70" i="28"/>
  <c r="D75" i="28"/>
  <c r="H48" i="28"/>
  <c r="K136" i="28"/>
  <c r="B87" i="28"/>
  <c r="B90" i="28"/>
  <c r="E82" i="28"/>
  <c r="E56" i="28"/>
  <c r="E69" i="28"/>
  <c r="E77" i="28"/>
  <c r="I58" i="28"/>
  <c r="H74" i="28"/>
  <c r="H52" i="28"/>
  <c r="H47" i="28"/>
  <c r="H67" i="28"/>
  <c r="G76" i="28"/>
  <c r="H140" i="28"/>
  <c r="H141" i="28"/>
  <c r="F73" i="28"/>
  <c r="F85" i="28"/>
  <c r="F99" i="28"/>
  <c r="H76" i="28"/>
  <c r="I67" i="28"/>
  <c r="I74" i="28"/>
  <c r="J58" i="28"/>
  <c r="I52" i="28"/>
  <c r="I47" i="28"/>
  <c r="D71" i="28"/>
  <c r="D72" i="28"/>
  <c r="G141" i="28"/>
  <c r="E73" i="28"/>
  <c r="E85" i="28"/>
  <c r="E99" i="28"/>
  <c r="G49" i="28"/>
  <c r="G61" i="28"/>
  <c r="G60" i="28"/>
  <c r="J137" i="28"/>
  <c r="F56" i="28"/>
  <c r="F69" i="28"/>
  <c r="F77" i="28"/>
  <c r="F82" i="28"/>
  <c r="L136" i="28"/>
  <c r="I48" i="28"/>
  <c r="F50" i="28"/>
  <c r="F59" i="28"/>
  <c r="C78" i="28"/>
  <c r="C83" i="28"/>
  <c r="G53" i="28"/>
  <c r="H109" i="28"/>
  <c r="G108" i="28"/>
  <c r="C72" i="28"/>
  <c r="E80" i="28"/>
  <c r="E66" i="28"/>
  <c r="E68" i="28"/>
  <c r="E79" i="28"/>
  <c r="G50" i="28"/>
  <c r="G59" i="28"/>
  <c r="G80" i="28"/>
  <c r="D78" i="28"/>
  <c r="D83" i="28"/>
  <c r="D86" i="28"/>
  <c r="F66" i="28"/>
  <c r="F68" i="28"/>
  <c r="F80" i="28"/>
  <c r="E75" i="28"/>
  <c r="E70" i="28"/>
  <c r="I109" i="28"/>
  <c r="H108" i="28"/>
  <c r="F79" i="28"/>
  <c r="J74" i="28"/>
  <c r="K58" i="28"/>
  <c r="J52" i="28"/>
  <c r="J47" i="28"/>
  <c r="I140" i="28"/>
  <c r="G55" i="28"/>
  <c r="H53" i="28"/>
  <c r="C86" i="28"/>
  <c r="C88" i="28"/>
  <c r="C84" i="28"/>
  <c r="C89" i="28"/>
  <c r="M136" i="28"/>
  <c r="J48" i="28"/>
  <c r="K137" i="28"/>
  <c r="H49" i="28"/>
  <c r="H61" i="28"/>
  <c r="H60" i="28"/>
  <c r="I76" i="28"/>
  <c r="J67" i="28"/>
  <c r="G66" i="28"/>
  <c r="G68" i="28"/>
  <c r="G75" i="28"/>
  <c r="G79" i="28"/>
  <c r="D88" i="28"/>
  <c r="D84" i="28"/>
  <c r="D89" i="28"/>
  <c r="J76" i="28"/>
  <c r="K67" i="28"/>
  <c r="H55" i="28"/>
  <c r="I53" i="28"/>
  <c r="J140" i="28"/>
  <c r="E71" i="28"/>
  <c r="E72" i="28"/>
  <c r="N136" i="28"/>
  <c r="K48" i="28"/>
  <c r="C87" i="28"/>
  <c r="C90" i="28"/>
  <c r="D87" i="28"/>
  <c r="G56" i="28"/>
  <c r="G69" i="28"/>
  <c r="G77" i="28"/>
  <c r="G82" i="28"/>
  <c r="F70" i="28"/>
  <c r="F75" i="28"/>
  <c r="H50" i="28"/>
  <c r="H59" i="28"/>
  <c r="L137" i="28"/>
  <c r="I49" i="28"/>
  <c r="I61" i="28"/>
  <c r="I60" i="28"/>
  <c r="I141" i="28"/>
  <c r="G73" i="28"/>
  <c r="G85" i="28"/>
  <c r="G99" i="28"/>
  <c r="K74" i="28"/>
  <c r="K52" i="28"/>
  <c r="K47" i="28"/>
  <c r="L58" i="28"/>
  <c r="I108" i="28"/>
  <c r="J109" i="28"/>
  <c r="I50" i="28"/>
  <c r="I59" i="28"/>
  <c r="I66" i="28"/>
  <c r="I68" i="28"/>
  <c r="G70" i="28"/>
  <c r="G71" i="28"/>
  <c r="D90" i="28"/>
  <c r="K109" i="28"/>
  <c r="J108" i="28"/>
  <c r="M137" i="28"/>
  <c r="J49" i="28"/>
  <c r="J61" i="28"/>
  <c r="J60" i="28"/>
  <c r="K140" i="28"/>
  <c r="I80" i="28"/>
  <c r="L48" i="28"/>
  <c r="O136" i="28"/>
  <c r="J141" i="28"/>
  <c r="H73" i="28"/>
  <c r="H85" i="28"/>
  <c r="H99" i="28"/>
  <c r="L74" i="28"/>
  <c r="L52" i="28"/>
  <c r="L47" i="28"/>
  <c r="M58" i="28"/>
  <c r="F71" i="28"/>
  <c r="F72" i="28"/>
  <c r="I55" i="28"/>
  <c r="L67" i="28"/>
  <c r="K76" i="28"/>
  <c r="H80" i="28"/>
  <c r="H66" i="28"/>
  <c r="H68" i="28"/>
  <c r="H79" i="28"/>
  <c r="E78" i="28"/>
  <c r="E83" i="28"/>
  <c r="H82" i="28"/>
  <c r="H56" i="28"/>
  <c r="H69" i="28"/>
  <c r="H77" i="28"/>
  <c r="I79" i="28"/>
  <c r="J50" i="28"/>
  <c r="J59" i="28"/>
  <c r="G72" i="28"/>
  <c r="F78" i="28"/>
  <c r="G78" i="28"/>
  <c r="G83" i="28"/>
  <c r="G86" i="28"/>
  <c r="I82" i="28"/>
  <c r="I56" i="28"/>
  <c r="I69" i="28"/>
  <c r="I77" i="28"/>
  <c r="N137" i="28"/>
  <c r="K49" i="28"/>
  <c r="K61" i="28"/>
  <c r="K60" i="28"/>
  <c r="J53" i="28"/>
  <c r="N58" i="28"/>
  <c r="M52" i="28"/>
  <c r="M47" i="28"/>
  <c r="M74" i="28"/>
  <c r="L140" i="28"/>
  <c r="J66" i="28"/>
  <c r="J68" i="28"/>
  <c r="E86" i="28"/>
  <c r="E88" i="28"/>
  <c r="E84" i="28"/>
  <c r="E89" i="28"/>
  <c r="P136" i="28"/>
  <c r="M48" i="28"/>
  <c r="K141" i="28"/>
  <c r="I73" i="28"/>
  <c r="I85" i="28"/>
  <c r="I99" i="28"/>
  <c r="L109" i="28"/>
  <c r="K108" i="28"/>
  <c r="H70" i="28"/>
  <c r="H75" i="28"/>
  <c r="L76" i="28"/>
  <c r="M67" i="28"/>
  <c r="I75" i="28"/>
  <c r="K50" i="28"/>
  <c r="K59" i="28"/>
  <c r="K80" i="28"/>
  <c r="J79" i="28"/>
  <c r="K79" i="28"/>
  <c r="J80" i="28"/>
  <c r="F83" i="28"/>
  <c r="F88" i="28"/>
  <c r="N67" i="28"/>
  <c r="M76" i="28"/>
  <c r="K66" i="28"/>
  <c r="K68" i="28"/>
  <c r="Q136" i="28"/>
  <c r="N48" i="28"/>
  <c r="E87" i="28"/>
  <c r="E90" i="28"/>
  <c r="M140" i="28"/>
  <c r="N74" i="28"/>
  <c r="O58" i="28"/>
  <c r="N52" i="28"/>
  <c r="N47" i="28"/>
  <c r="M109" i="28"/>
  <c r="L108" i="28"/>
  <c r="J75" i="28"/>
  <c r="J55" i="28"/>
  <c r="K53" i="28"/>
  <c r="I70" i="28"/>
  <c r="H71" i="28"/>
  <c r="L141" i="28"/>
  <c r="J73" i="28"/>
  <c r="J85" i="28"/>
  <c r="J99" i="28"/>
  <c r="O137" i="28"/>
  <c r="L49" i="28"/>
  <c r="L61" i="28"/>
  <c r="L60" i="28"/>
  <c r="G88" i="28"/>
  <c r="F86" i="28"/>
  <c r="F84" i="28"/>
  <c r="F89" i="28"/>
  <c r="G84" i="28"/>
  <c r="K55" i="28"/>
  <c r="L53" i="28"/>
  <c r="M108" i="28"/>
  <c r="N109" i="28"/>
  <c r="P137" i="28"/>
  <c r="M49" i="28"/>
  <c r="M61" i="28"/>
  <c r="M60" i="28"/>
  <c r="J82" i="28"/>
  <c r="J56" i="28"/>
  <c r="J69" i="28"/>
  <c r="N140" i="28"/>
  <c r="N141" i="28"/>
  <c r="L73" i="28"/>
  <c r="L85" i="28"/>
  <c r="L99" i="28"/>
  <c r="K75" i="28"/>
  <c r="H78" i="28"/>
  <c r="H83" i="28"/>
  <c r="M141" i="28"/>
  <c r="K73" i="28"/>
  <c r="K85" i="28"/>
  <c r="K99" i="28"/>
  <c r="H72" i="28"/>
  <c r="I71" i="28"/>
  <c r="I72" i="28"/>
  <c r="L50" i="28"/>
  <c r="L59" i="28"/>
  <c r="O74" i="28"/>
  <c r="O52" i="28"/>
  <c r="O47" i="28"/>
  <c r="P58" i="28"/>
  <c r="R136" i="28"/>
  <c r="O48" i="28"/>
  <c r="N76" i="28"/>
  <c r="O67" i="28"/>
  <c r="G89" i="28"/>
  <c r="M50" i="28"/>
  <c r="M59" i="28"/>
  <c r="M80" i="28"/>
  <c r="G87" i="28"/>
  <c r="F87" i="28"/>
  <c r="F90" i="28"/>
  <c r="P67" i="28"/>
  <c r="O76" i="28"/>
  <c r="J77" i="28"/>
  <c r="J70" i="28"/>
  <c r="N108" i="28"/>
  <c r="O109" i="28"/>
  <c r="P74" i="28"/>
  <c r="Q58" i="28"/>
  <c r="P52" i="28"/>
  <c r="P47" i="28"/>
  <c r="L80" i="28"/>
  <c r="L66" i="28"/>
  <c r="L68" i="28"/>
  <c r="L79" i="28"/>
  <c r="M66" i="28"/>
  <c r="M68" i="28"/>
  <c r="H86" i="28"/>
  <c r="H84" i="28"/>
  <c r="H89" i="28"/>
  <c r="H88" i="28"/>
  <c r="I78" i="28"/>
  <c r="I83" i="28"/>
  <c r="I86" i="28"/>
  <c r="O140" i="28"/>
  <c r="L55" i="28"/>
  <c r="M53" i="28"/>
  <c r="S136" i="28"/>
  <c r="P48" i="28"/>
  <c r="Q137" i="28"/>
  <c r="N49" i="28"/>
  <c r="N61" i="28"/>
  <c r="N60" i="28"/>
  <c r="K56" i="28"/>
  <c r="K69" i="28"/>
  <c r="K82" i="28"/>
  <c r="M79" i="28"/>
  <c r="G90" i="28"/>
  <c r="I88" i="28"/>
  <c r="K77" i="28"/>
  <c r="K70" i="28"/>
  <c r="P140" i="28"/>
  <c r="P141" i="28"/>
  <c r="N73" i="28"/>
  <c r="N85" i="28"/>
  <c r="N99" i="28"/>
  <c r="T136" i="28"/>
  <c r="Q48" i="28"/>
  <c r="O141" i="28"/>
  <c r="M73" i="28"/>
  <c r="M85" i="28"/>
  <c r="M99" i="28"/>
  <c r="I87" i="28"/>
  <c r="H87" i="28"/>
  <c r="H90" i="28"/>
  <c r="M75" i="28"/>
  <c r="P109" i="28"/>
  <c r="O108" i="28"/>
  <c r="O49" i="28"/>
  <c r="O61" i="28"/>
  <c r="O60" i="28"/>
  <c r="R137" i="28"/>
  <c r="M55" i="28"/>
  <c r="I84" i="28"/>
  <c r="I89" i="28"/>
  <c r="N50" i="28"/>
  <c r="N59" i="28"/>
  <c r="P76" i="28"/>
  <c r="Q67" i="28"/>
  <c r="L56" i="28"/>
  <c r="L69" i="28"/>
  <c r="L77" i="28"/>
  <c r="L82" i="28"/>
  <c r="L75" i="28"/>
  <c r="R58" i="28"/>
  <c r="Q52" i="28"/>
  <c r="Q47" i="28"/>
  <c r="Q74" i="28"/>
  <c r="J71" i="28"/>
  <c r="O50" i="28"/>
  <c r="O59" i="28"/>
  <c r="O66" i="28"/>
  <c r="O68" i="28"/>
  <c r="J78" i="28"/>
  <c r="J83" i="28"/>
  <c r="R74" i="28"/>
  <c r="S58" i="28"/>
  <c r="R52" i="28"/>
  <c r="R47" i="28"/>
  <c r="M82" i="28"/>
  <c r="M56" i="28"/>
  <c r="M69" i="28"/>
  <c r="O80" i="28"/>
  <c r="L70" i="28"/>
  <c r="R67" i="28"/>
  <c r="Q76" i="28"/>
  <c r="N53" i="28"/>
  <c r="P108" i="28"/>
  <c r="Q109" i="28"/>
  <c r="Q140" i="28"/>
  <c r="S137" i="28"/>
  <c r="P49" i="28"/>
  <c r="P61" i="28"/>
  <c r="P60" i="28"/>
  <c r="U136" i="28"/>
  <c r="R48" i="28"/>
  <c r="K71" i="28"/>
  <c r="K78" i="28"/>
  <c r="K83" i="28"/>
  <c r="J72" i="28"/>
  <c r="N80" i="28"/>
  <c r="N66" i="28"/>
  <c r="N68" i="28"/>
  <c r="N79" i="28"/>
  <c r="I90" i="28"/>
  <c r="O79" i="28"/>
  <c r="K72" i="28"/>
  <c r="K86" i="28"/>
  <c r="K84" i="28"/>
  <c r="K88" i="28"/>
  <c r="R140" i="28"/>
  <c r="R141" i="28"/>
  <c r="P73" i="28"/>
  <c r="P85" i="28"/>
  <c r="P99" i="28"/>
  <c r="N55" i="28"/>
  <c r="M77" i="28"/>
  <c r="M70" i="28"/>
  <c r="S74" i="28"/>
  <c r="S52" i="28"/>
  <c r="S47" i="28"/>
  <c r="T58" i="28"/>
  <c r="N75" i="28"/>
  <c r="T137" i="28"/>
  <c r="Q49" i="28"/>
  <c r="Q61" i="28"/>
  <c r="Q60" i="28"/>
  <c r="Q141" i="28"/>
  <c r="O73" i="28"/>
  <c r="O85" i="28"/>
  <c r="O99" i="28"/>
  <c r="R109" i="28"/>
  <c r="Q108" i="28"/>
  <c r="S67" i="28"/>
  <c r="R76" i="28"/>
  <c r="O75" i="28"/>
  <c r="J86" i="28"/>
  <c r="J84" i="28"/>
  <c r="J89" i="28"/>
  <c r="J88" i="28"/>
  <c r="S48" i="28"/>
  <c r="V136" i="28"/>
  <c r="P50" i="28"/>
  <c r="P59" i="28"/>
  <c r="L71" i="28"/>
  <c r="L78" i="28"/>
  <c r="L83" i="28"/>
  <c r="Q50" i="28"/>
  <c r="Q59" i="28"/>
  <c r="Q80" i="28"/>
  <c r="S109" i="28"/>
  <c r="R108" i="28"/>
  <c r="N82" i="28"/>
  <c r="N56" i="28"/>
  <c r="N69" i="28"/>
  <c r="L86" i="28"/>
  <c r="L87" i="28"/>
  <c r="L88" i="28"/>
  <c r="B105" i="28"/>
  <c r="L84" i="28"/>
  <c r="L89" i="28"/>
  <c r="Q66" i="28"/>
  <c r="Q68" i="28"/>
  <c r="R49" i="28"/>
  <c r="R61" i="28"/>
  <c r="R60" i="28"/>
  <c r="U137" i="28"/>
  <c r="L72" i="28"/>
  <c r="P80" i="28"/>
  <c r="P66" i="28"/>
  <c r="P68" i="28"/>
  <c r="P79" i="28"/>
  <c r="K87" i="28"/>
  <c r="J87" i="28"/>
  <c r="J90" i="28"/>
  <c r="O53" i="28"/>
  <c r="K89" i="28"/>
  <c r="T48" i="28"/>
  <c r="W136" i="28"/>
  <c r="T67" i="28"/>
  <c r="S76" i="28"/>
  <c r="T74" i="28"/>
  <c r="T52" i="28"/>
  <c r="T47" i="28"/>
  <c r="U58" i="28"/>
  <c r="M71" i="28"/>
  <c r="M78" i="28"/>
  <c r="M83" i="28"/>
  <c r="S140" i="28"/>
  <c r="Q79" i="28"/>
  <c r="G28" i="28"/>
  <c r="C105" i="28"/>
  <c r="M86" i="28"/>
  <c r="M87" i="28"/>
  <c r="M90" i="28"/>
  <c r="M88" i="28"/>
  <c r="M84" i="28"/>
  <c r="M89" i="28"/>
  <c r="G30" i="28"/>
  <c r="A105" i="28"/>
  <c r="L90" i="28"/>
  <c r="T140" i="28"/>
  <c r="T141" i="28"/>
  <c r="R73" i="28"/>
  <c r="R85" i="28"/>
  <c r="R99" i="28"/>
  <c r="U74" i="28"/>
  <c r="V58" i="28"/>
  <c r="U52" i="28"/>
  <c r="U47" i="28"/>
  <c r="K90" i="28"/>
  <c r="P75" i="28"/>
  <c r="T76" i="28"/>
  <c r="U67" i="28"/>
  <c r="O55" i="28"/>
  <c r="P53" i="28"/>
  <c r="V137" i="28"/>
  <c r="S49" i="28"/>
  <c r="S61" i="28"/>
  <c r="S60" i="28"/>
  <c r="Q75" i="28"/>
  <c r="R50" i="28"/>
  <c r="R59" i="28"/>
  <c r="S141" i="28"/>
  <c r="Q73" i="28"/>
  <c r="Q85" i="28"/>
  <c r="Q99" i="28"/>
  <c r="M72" i="28"/>
  <c r="X136" i="28"/>
  <c r="U48" i="28"/>
  <c r="N77" i="28"/>
  <c r="N70" i="28"/>
  <c r="T109" i="28"/>
  <c r="S108" i="28"/>
  <c r="S50" i="28"/>
  <c r="S59" i="28"/>
  <c r="S66" i="28"/>
  <c r="S68" i="28"/>
  <c r="S80" i="28"/>
  <c r="S79" i="28"/>
  <c r="R80" i="28"/>
  <c r="R66" i="28"/>
  <c r="R68" i="28"/>
  <c r="R79" i="28"/>
  <c r="W137" i="28"/>
  <c r="T49" i="28"/>
  <c r="T61" i="28"/>
  <c r="T60" i="28"/>
  <c r="T108" i="28"/>
  <c r="U109" i="28"/>
  <c r="Y136" i="28"/>
  <c r="V48" i="28"/>
  <c r="P55" i="28"/>
  <c r="Q53" i="28"/>
  <c r="N71" i="28"/>
  <c r="N78" i="28"/>
  <c r="O82" i="28"/>
  <c r="O56" i="28"/>
  <c r="O69" i="28"/>
  <c r="U140" i="28"/>
  <c r="N83" i="28"/>
  <c r="U76" i="28"/>
  <c r="V67" i="28"/>
  <c r="V74" i="28"/>
  <c r="W58" i="28"/>
  <c r="V52" i="28"/>
  <c r="V47" i="28"/>
  <c r="G29" i="28"/>
  <c r="D105" i="28"/>
  <c r="N72" i="28"/>
  <c r="N86" i="28"/>
  <c r="N87" i="28"/>
  <c r="N90" i="28"/>
  <c r="N84" i="28"/>
  <c r="N89" i="28"/>
  <c r="N88" i="28"/>
  <c r="O77" i="28"/>
  <c r="O70" i="28"/>
  <c r="V140" i="28"/>
  <c r="V141" i="28"/>
  <c r="T73" i="28"/>
  <c r="T85" i="28"/>
  <c r="T99" i="28"/>
  <c r="Z136" i="28"/>
  <c r="W48" i="28"/>
  <c r="X137" i="28"/>
  <c r="U49" i="28"/>
  <c r="U61" i="28"/>
  <c r="U60" i="28"/>
  <c r="W67" i="28"/>
  <c r="V76" i="28"/>
  <c r="U141" i="28"/>
  <c r="S73" i="28"/>
  <c r="S85" i="28"/>
  <c r="S99" i="28"/>
  <c r="Q55" i="28"/>
  <c r="R53" i="28"/>
  <c r="U108" i="28"/>
  <c r="V109" i="28"/>
  <c r="S75" i="28"/>
  <c r="W52" i="28"/>
  <c r="W47" i="28"/>
  <c r="W74" i="28"/>
  <c r="X58" i="28"/>
  <c r="P82" i="28"/>
  <c r="P56" i="28"/>
  <c r="P69" i="28"/>
  <c r="T50" i="28"/>
  <c r="T59" i="28"/>
  <c r="R75" i="28"/>
  <c r="T80" i="28"/>
  <c r="T66" i="28"/>
  <c r="T68" i="28"/>
  <c r="T79" i="28"/>
  <c r="R55" i="28"/>
  <c r="AA136" i="28"/>
  <c r="X48" i="28"/>
  <c r="P77" i="28"/>
  <c r="P70" i="28"/>
  <c r="W109" i="28"/>
  <c r="V108" i="28"/>
  <c r="U50" i="28"/>
  <c r="U59" i="28"/>
  <c r="Y137" i="28"/>
  <c r="V49" i="28"/>
  <c r="V61" i="28"/>
  <c r="V60" i="28"/>
  <c r="W140" i="28"/>
  <c r="W141" i="28"/>
  <c r="U73" i="28"/>
  <c r="U85" i="28"/>
  <c r="U99" i="28"/>
  <c r="X74" i="28"/>
  <c r="Y58" i="28"/>
  <c r="X52" i="28"/>
  <c r="X47" i="28"/>
  <c r="Q82" i="28"/>
  <c r="Q56" i="28"/>
  <c r="Q69" i="28"/>
  <c r="X67" i="28"/>
  <c r="W76" i="28"/>
  <c r="O71" i="28"/>
  <c r="O78" i="28"/>
  <c r="O83" i="28"/>
  <c r="O72" i="28"/>
  <c r="Z137" i="28"/>
  <c r="W49" i="28"/>
  <c r="W61" i="28"/>
  <c r="W60" i="28"/>
  <c r="X109" i="28"/>
  <c r="W108" i="28"/>
  <c r="O86" i="28"/>
  <c r="O87" i="28"/>
  <c r="O90" i="28"/>
  <c r="O88" i="28"/>
  <c r="O84" i="28"/>
  <c r="O89" i="28"/>
  <c r="R56" i="28"/>
  <c r="R69" i="28"/>
  <c r="R82" i="28"/>
  <c r="X76" i="28"/>
  <c r="Y67" i="28"/>
  <c r="X140" i="28"/>
  <c r="X141" i="28"/>
  <c r="V73" i="28"/>
  <c r="V85" i="28"/>
  <c r="V99" i="28"/>
  <c r="U80" i="28"/>
  <c r="U66" i="28"/>
  <c r="U68" i="28"/>
  <c r="U79" i="28"/>
  <c r="Q77" i="28"/>
  <c r="Q70" i="28"/>
  <c r="P71" i="28"/>
  <c r="P78" i="28"/>
  <c r="P83" i="28"/>
  <c r="AB136" i="28"/>
  <c r="Y48" i="28"/>
  <c r="T75" i="28"/>
  <c r="Y74" i="28"/>
  <c r="Z58" i="28"/>
  <c r="Y52" i="28"/>
  <c r="Y47" i="28"/>
  <c r="V50" i="28"/>
  <c r="V59" i="28"/>
  <c r="S53" i="28"/>
  <c r="P72" i="28"/>
  <c r="P86" i="28"/>
  <c r="P87" i="28"/>
  <c r="P90" i="28"/>
  <c r="P84" i="28"/>
  <c r="P89" i="28"/>
  <c r="P88" i="28"/>
  <c r="S55" i="28"/>
  <c r="U75" i="28"/>
  <c r="R77" i="28"/>
  <c r="R70" i="28"/>
  <c r="W50" i="28"/>
  <c r="W59" i="28"/>
  <c r="Z74" i="28"/>
  <c r="AA58" i="28"/>
  <c r="Z52" i="28"/>
  <c r="Z47" i="28"/>
  <c r="Q71" i="28"/>
  <c r="Q78" i="28"/>
  <c r="Q83" i="28"/>
  <c r="Y76" i="28"/>
  <c r="Z67" i="28"/>
  <c r="Y109" i="28"/>
  <c r="X108" i="28"/>
  <c r="V66" i="28"/>
  <c r="V68" i="28"/>
  <c r="V80" i="28"/>
  <c r="V79" i="28"/>
  <c r="AC136" i="28"/>
  <c r="Z48" i="28"/>
  <c r="Y140" i="28"/>
  <c r="Y141" i="28"/>
  <c r="W73" i="28"/>
  <c r="W85" i="28"/>
  <c r="W99" i="28"/>
  <c r="AA137" i="28"/>
  <c r="X49" i="28"/>
  <c r="X61" i="28"/>
  <c r="X60" i="28"/>
  <c r="Q72" i="28"/>
  <c r="Q86" i="28"/>
  <c r="Q87" i="28"/>
  <c r="Q90" i="28"/>
  <c r="Q88" i="28"/>
  <c r="Q84" i="28"/>
  <c r="Q89" i="28"/>
  <c r="Z76" i="28"/>
  <c r="AA67" i="28"/>
  <c r="W66" i="28"/>
  <c r="W68" i="28"/>
  <c r="W80" i="28"/>
  <c r="W79" i="28"/>
  <c r="AD136" i="28"/>
  <c r="AA48" i="28"/>
  <c r="X50" i="28"/>
  <c r="X59" i="28"/>
  <c r="AB58" i="28"/>
  <c r="AA74" i="28"/>
  <c r="AA52" i="28"/>
  <c r="AA47" i="28"/>
  <c r="S56" i="28"/>
  <c r="S69" i="28"/>
  <c r="S82" i="28"/>
  <c r="AB137" i="28"/>
  <c r="Y49" i="28"/>
  <c r="Y61" i="28"/>
  <c r="Y60" i="28"/>
  <c r="Z109" i="28"/>
  <c r="Y108" i="28"/>
  <c r="Z140" i="28"/>
  <c r="V75" i="28"/>
  <c r="R71" i="28"/>
  <c r="R78" i="28"/>
  <c r="R83" i="28"/>
  <c r="T53" i="28"/>
  <c r="R72" i="28"/>
  <c r="Y50" i="28"/>
  <c r="Y59" i="28"/>
  <c r="Y80" i="28"/>
  <c r="Y66" i="28"/>
  <c r="Y68" i="28"/>
  <c r="T55" i="28"/>
  <c r="U53" i="28"/>
  <c r="Z108" i="28"/>
  <c r="AA109" i="28"/>
  <c r="S77" i="28"/>
  <c r="S70" i="28"/>
  <c r="AB48" i="28"/>
  <c r="AE136" i="28"/>
  <c r="W75" i="28"/>
  <c r="AA140" i="28"/>
  <c r="R86" i="28"/>
  <c r="R87" i="28"/>
  <c r="R90" i="28"/>
  <c r="R88" i="28"/>
  <c r="R84" i="28"/>
  <c r="R89" i="28"/>
  <c r="AB52" i="28"/>
  <c r="AB47" i="28"/>
  <c r="AB74" i="28"/>
  <c r="AC58" i="28"/>
  <c r="Z141" i="28"/>
  <c r="X73" i="28"/>
  <c r="X85" i="28"/>
  <c r="X99" i="28"/>
  <c r="AC137" i="28"/>
  <c r="Z49" i="28"/>
  <c r="Z61" i="28"/>
  <c r="Z60" i="28"/>
  <c r="X80" i="28"/>
  <c r="X66" i="28"/>
  <c r="X68" i="28"/>
  <c r="X79" i="28"/>
  <c r="AB67" i="28"/>
  <c r="AA76" i="28"/>
  <c r="AQ67" i="28"/>
  <c r="Y79" i="28"/>
  <c r="Z79" i="28"/>
  <c r="Z50" i="28"/>
  <c r="Z59" i="28"/>
  <c r="U55" i="28"/>
  <c r="V53" i="28"/>
  <c r="S71" i="28"/>
  <c r="S78" i="28"/>
  <c r="S83" i="28"/>
  <c r="AB140" i="28"/>
  <c r="AB141" i="28"/>
  <c r="Z73" i="28"/>
  <c r="Z85" i="28"/>
  <c r="Z99" i="28"/>
  <c r="AF136" i="28"/>
  <c r="AC48" i="28"/>
  <c r="AB109" i="28"/>
  <c r="AA108" i="28"/>
  <c r="AB76" i="28"/>
  <c r="AC67" i="28"/>
  <c r="AC52" i="28"/>
  <c r="AC47" i="28"/>
  <c r="AC74" i="28"/>
  <c r="AD58" i="28"/>
  <c r="AA141" i="28"/>
  <c r="Y73" i="28"/>
  <c r="Y85" i="28"/>
  <c r="Y99" i="28"/>
  <c r="Z80" i="28"/>
  <c r="Z66" i="28"/>
  <c r="Z68" i="28"/>
  <c r="Y75" i="28"/>
  <c r="X75" i="28"/>
  <c r="AA49" i="28"/>
  <c r="AA61" i="28"/>
  <c r="AA60" i="28"/>
  <c r="AD137" i="28"/>
  <c r="T82" i="28"/>
  <c r="T56" i="28"/>
  <c r="T69" i="28"/>
  <c r="S86" i="28"/>
  <c r="S87" i="28"/>
  <c r="S90" i="28"/>
  <c r="S88" i="28"/>
  <c r="S84" i="28"/>
  <c r="S89" i="28"/>
  <c r="AD67" i="28"/>
  <c r="AC76" i="28"/>
  <c r="T77" i="28"/>
  <c r="T70" i="28"/>
  <c r="AD48" i="28"/>
  <c r="AG136" i="28"/>
  <c r="S72" i="28"/>
  <c r="AE137" i="28"/>
  <c r="AB49" i="28"/>
  <c r="AB61" i="28"/>
  <c r="AB60" i="28"/>
  <c r="AA50" i="28"/>
  <c r="AA59" i="28"/>
  <c r="U82" i="28"/>
  <c r="U56" i="28"/>
  <c r="U69" i="28"/>
  <c r="AD74" i="28"/>
  <c r="AD52" i="28"/>
  <c r="AD47" i="28"/>
  <c r="AE58" i="28"/>
  <c r="Z75" i="28"/>
  <c r="AC109" i="28"/>
  <c r="AB108" i="28"/>
  <c r="AC140" i="28"/>
  <c r="V55" i="28"/>
  <c r="AB50" i="28"/>
  <c r="AB59" i="28"/>
  <c r="AB80" i="28"/>
  <c r="V56" i="28"/>
  <c r="V69" i="28"/>
  <c r="V82" i="28"/>
  <c r="AB66" i="28"/>
  <c r="AB68" i="28"/>
  <c r="AH136" i="28"/>
  <c r="AE48" i="28"/>
  <c r="AD140" i="28"/>
  <c r="AD141" i="28"/>
  <c r="AB73" i="28"/>
  <c r="AB85" i="28"/>
  <c r="AB99" i="28"/>
  <c r="AF137" i="28"/>
  <c r="AC49" i="28"/>
  <c r="AC61" i="28"/>
  <c r="AC60" i="28"/>
  <c r="AD76" i="28"/>
  <c r="AE67" i="28"/>
  <c r="AC141" i="28"/>
  <c r="AA73" i="28"/>
  <c r="AA85" i="28"/>
  <c r="AA99" i="28"/>
  <c r="AA66" i="28"/>
  <c r="AA68" i="28"/>
  <c r="AA80" i="28"/>
  <c r="AA79" i="28"/>
  <c r="T71" i="28"/>
  <c r="T78" i="28"/>
  <c r="T83" i="28"/>
  <c r="W53" i="28"/>
  <c r="AC108" i="28"/>
  <c r="AC50" i="28"/>
  <c r="AC59" i="28"/>
  <c r="AD109" i="28"/>
  <c r="AF58" i="28"/>
  <c r="AE74" i="28"/>
  <c r="AE52" i="28"/>
  <c r="AE47" i="28"/>
  <c r="U77" i="28"/>
  <c r="U70" i="28"/>
  <c r="AB79" i="28"/>
  <c r="T72" i="28"/>
  <c r="AG137" i="28"/>
  <c r="AD49" i="28"/>
  <c r="AD61" i="28"/>
  <c r="AD60" i="28"/>
  <c r="AB75" i="28"/>
  <c r="U71" i="28"/>
  <c r="U78" i="28"/>
  <c r="W55" i="28"/>
  <c r="X53" i="28"/>
  <c r="AF67" i="28"/>
  <c r="AE76" i="28"/>
  <c r="U83" i="28"/>
  <c r="AF74" i="28"/>
  <c r="AG58" i="28"/>
  <c r="AF52" i="28"/>
  <c r="AF47" i="28"/>
  <c r="AA75" i="28"/>
  <c r="AI136" i="28"/>
  <c r="AF48" i="28"/>
  <c r="AC80" i="28"/>
  <c r="AC66" i="28"/>
  <c r="AC68" i="28"/>
  <c r="AC79" i="28"/>
  <c r="T86" i="28"/>
  <c r="T87" i="28"/>
  <c r="T90" i="28"/>
  <c r="T84" i="28"/>
  <c r="T89" i="28"/>
  <c r="T88" i="28"/>
  <c r="AD108" i="28"/>
  <c r="AD50" i="28"/>
  <c r="AD59" i="28"/>
  <c r="AE109" i="28"/>
  <c r="AE140" i="28"/>
  <c r="AE141" i="28"/>
  <c r="AC73" i="28"/>
  <c r="AC85" i="28"/>
  <c r="AC99" i="28"/>
  <c r="V77" i="28"/>
  <c r="V70" i="28"/>
  <c r="V71" i="28"/>
  <c r="V78" i="28"/>
  <c r="V83" i="28"/>
  <c r="AF109" i="28"/>
  <c r="AE108" i="28"/>
  <c r="X55" i="28"/>
  <c r="Y53" i="28"/>
  <c r="AD80" i="28"/>
  <c r="AD66" i="28"/>
  <c r="AD68" i="28"/>
  <c r="AD79" i="28"/>
  <c r="U86" i="28"/>
  <c r="U87" i="28"/>
  <c r="U90" i="28"/>
  <c r="U84" i="28"/>
  <c r="U89" i="28"/>
  <c r="U88" i="28"/>
  <c r="W56" i="28"/>
  <c r="W69" i="28"/>
  <c r="W82" i="28"/>
  <c r="AF140" i="28"/>
  <c r="AF141" i="28"/>
  <c r="AD73" i="28"/>
  <c r="AD85" i="28"/>
  <c r="AD99" i="28"/>
  <c r="AJ136" i="28"/>
  <c r="AG48" i="28"/>
  <c r="U72" i="28"/>
  <c r="AC75" i="28"/>
  <c r="AG52" i="28"/>
  <c r="AG47" i="28"/>
  <c r="AG74" i="28"/>
  <c r="AH58" i="28"/>
  <c r="AF76" i="28"/>
  <c r="AG67" i="28"/>
  <c r="AR67" i="28"/>
  <c r="AH137" i="28"/>
  <c r="AE49" i="28"/>
  <c r="AE61" i="28"/>
  <c r="AE60" i="28"/>
  <c r="V72" i="28"/>
  <c r="V86" i="28"/>
  <c r="V87" i="28"/>
  <c r="V90" i="28"/>
  <c r="V84" i="28"/>
  <c r="V89" i="28"/>
  <c r="V88" i="28"/>
  <c r="AK136" i="28"/>
  <c r="AH48" i="28"/>
  <c r="AE50" i="28"/>
  <c r="AE59" i="28"/>
  <c r="AH67" i="28"/>
  <c r="AG76" i="28"/>
  <c r="W77" i="28"/>
  <c r="W70" i="28"/>
  <c r="AF108" i="28"/>
  <c r="AG109" i="28"/>
  <c r="AG140" i="28"/>
  <c r="AG141" i="28"/>
  <c r="AE73" i="28"/>
  <c r="AE85" i="28"/>
  <c r="AE99" i="28"/>
  <c r="Y55" i="28"/>
  <c r="Z53" i="28"/>
  <c r="AI137" i="28"/>
  <c r="AF49" i="28"/>
  <c r="AF61" i="28"/>
  <c r="AF60" i="28"/>
  <c r="AH74" i="28"/>
  <c r="AH52" i="28"/>
  <c r="AH47" i="28"/>
  <c r="AI58" i="28"/>
  <c r="AD75" i="28"/>
  <c r="X82" i="28"/>
  <c r="X56" i="28"/>
  <c r="X69" i="28"/>
  <c r="Y82" i="28"/>
  <c r="Y56" i="28"/>
  <c r="Y69" i="28"/>
  <c r="AH109" i="28"/>
  <c r="AG108" i="28"/>
  <c r="AE80" i="28"/>
  <c r="AE66" i="28"/>
  <c r="AE68" i="28"/>
  <c r="AE79" i="28"/>
  <c r="X77" i="28"/>
  <c r="X70" i="28"/>
  <c r="AJ58" i="28"/>
  <c r="AI74" i="28"/>
  <c r="AI52" i="28"/>
  <c r="AI47" i="28"/>
  <c r="W71" i="28"/>
  <c r="W78" i="28"/>
  <c r="W83" i="28"/>
  <c r="AL136" i="28"/>
  <c r="AI48" i="28"/>
  <c r="AJ137" i="28"/>
  <c r="AG49" i="28"/>
  <c r="AG61" i="28"/>
  <c r="AG60" i="28"/>
  <c r="AH140" i="28"/>
  <c r="AH141" i="28"/>
  <c r="AF73" i="28"/>
  <c r="AF85" i="28"/>
  <c r="AF99" i="28"/>
  <c r="AI67" i="28"/>
  <c r="AH76" i="28"/>
  <c r="Z55" i="28"/>
  <c r="AA53" i="28"/>
  <c r="AF50" i="28"/>
  <c r="AF59" i="28"/>
  <c r="W72" i="28"/>
  <c r="AE75" i="28"/>
  <c r="Y77" i="28"/>
  <c r="Y70" i="28"/>
  <c r="X71" i="28"/>
  <c r="X78" i="28"/>
  <c r="X83" i="28"/>
  <c r="AA55" i="28"/>
  <c r="W86" i="28"/>
  <c r="W87" i="28"/>
  <c r="W90" i="28"/>
  <c r="W84" i="28"/>
  <c r="W89" i="28"/>
  <c r="W88" i="28"/>
  <c r="AH49" i="28"/>
  <c r="AH61" i="28"/>
  <c r="AH60" i="28"/>
  <c r="AK137" i="28"/>
  <c r="AI109" i="28"/>
  <c r="AH108" i="28"/>
  <c r="Z82" i="28"/>
  <c r="Z56" i="28"/>
  <c r="Z69" i="28"/>
  <c r="AI140" i="28"/>
  <c r="AJ74" i="28"/>
  <c r="AK58" i="28"/>
  <c r="AJ52" i="28"/>
  <c r="AJ47" i="28"/>
  <c r="AF80" i="28"/>
  <c r="AF66" i="28"/>
  <c r="AF68" i="28"/>
  <c r="AF79" i="28"/>
  <c r="AJ67" i="28"/>
  <c r="AI76" i="28"/>
  <c r="AJ48" i="28"/>
  <c r="AM136" i="28"/>
  <c r="AG50" i="28"/>
  <c r="AG59" i="28"/>
  <c r="AH50" i="28"/>
  <c r="AH59" i="28"/>
  <c r="AH80" i="28"/>
  <c r="AA56" i="28"/>
  <c r="AA69" i="28"/>
  <c r="AA82" i="28"/>
  <c r="Y71" i="28"/>
  <c r="Y78" i="28"/>
  <c r="Y83" i="28"/>
  <c r="AN136" i="28"/>
  <c r="AK48" i="28"/>
  <c r="AJ109" i="28"/>
  <c r="AI108" i="28"/>
  <c r="AF75" i="28"/>
  <c r="AK74" i="28"/>
  <c r="AL58" i="28"/>
  <c r="AK52" i="28"/>
  <c r="AK47" i="28"/>
  <c r="Z77" i="28"/>
  <c r="Z70" i="28"/>
  <c r="AL137" i="28"/>
  <c r="AI49" i="28"/>
  <c r="AI61" i="28"/>
  <c r="AI60" i="28"/>
  <c r="X72" i="28"/>
  <c r="X86" i="28"/>
  <c r="X87" i="28"/>
  <c r="X90" i="28"/>
  <c r="X84" i="28"/>
  <c r="X89" i="28"/>
  <c r="X88" i="28"/>
  <c r="AJ76" i="28"/>
  <c r="AK67" i="28"/>
  <c r="AJ140" i="28"/>
  <c r="AH66" i="28"/>
  <c r="AH68" i="28"/>
  <c r="AI141" i="28"/>
  <c r="AG73" i="28"/>
  <c r="AG85" i="28"/>
  <c r="AG99" i="28"/>
  <c r="AG66" i="28"/>
  <c r="AG68" i="28"/>
  <c r="AG80" i="28"/>
  <c r="AG79" i="28"/>
  <c r="AB53" i="28"/>
  <c r="AH79" i="28"/>
  <c r="AI50" i="28"/>
  <c r="AI59" i="28"/>
  <c r="Y72" i="28"/>
  <c r="Y86" i="28"/>
  <c r="Y87" i="28"/>
  <c r="Y90" i="28"/>
  <c r="Y88" i="28"/>
  <c r="Y84" i="28"/>
  <c r="Y89" i="28"/>
  <c r="AG75" i="28"/>
  <c r="AH75" i="28"/>
  <c r="AK76" i="28"/>
  <c r="AL67" i="28"/>
  <c r="AM137" i="28"/>
  <c r="AJ49" i="28"/>
  <c r="AJ61" i="28"/>
  <c r="AJ60" i="28"/>
  <c r="AK141" i="28"/>
  <c r="AI73" i="28"/>
  <c r="AI85" i="28"/>
  <c r="AI99" i="28"/>
  <c r="AK140" i="28"/>
  <c r="AI80" i="28"/>
  <c r="AI66" i="28"/>
  <c r="AI68" i="28"/>
  <c r="AI79" i="28"/>
  <c r="AJ108" i="28"/>
  <c r="AK109" i="28"/>
  <c r="AB55" i="28"/>
  <c r="AC53" i="28"/>
  <c r="AJ141" i="28"/>
  <c r="AH73" i="28"/>
  <c r="AH85" i="28"/>
  <c r="AH99" i="28"/>
  <c r="Z71" i="28"/>
  <c r="Z78" i="28"/>
  <c r="Z83" i="28"/>
  <c r="AL74" i="28"/>
  <c r="AL52" i="28"/>
  <c r="AL47" i="28"/>
  <c r="AM58" i="28"/>
  <c r="AO136" i="28"/>
  <c r="AL48" i="28"/>
  <c r="AA77" i="28"/>
  <c r="AA70" i="28"/>
  <c r="AJ50" i="28"/>
  <c r="AJ59" i="28"/>
  <c r="AJ80" i="28"/>
  <c r="Z86" i="28"/>
  <c r="Z87" i="28"/>
  <c r="Z90" i="28"/>
  <c r="Z84" i="28"/>
  <c r="Z89" i="28"/>
  <c r="Z88" i="28"/>
  <c r="AK108" i="28"/>
  <c r="AL109" i="28"/>
  <c r="AJ66" i="28"/>
  <c r="AJ68" i="28"/>
  <c r="AJ79" i="28"/>
  <c r="AI75" i="28"/>
  <c r="AP136" i="28"/>
  <c r="AM48" i="28"/>
  <c r="AC55" i="28"/>
  <c r="AK49" i="28"/>
  <c r="AK61" i="28"/>
  <c r="AK60" i="28"/>
  <c r="AN137" i="28"/>
  <c r="AA71" i="28"/>
  <c r="AA78" i="28"/>
  <c r="AA83" i="28"/>
  <c r="AN58" i="28"/>
  <c r="AM52" i="28"/>
  <c r="AM47" i="28"/>
  <c r="AM74" i="28"/>
  <c r="Z72" i="28"/>
  <c r="AB56" i="28"/>
  <c r="AB69" i="28"/>
  <c r="AB82" i="28"/>
  <c r="AL140" i="28"/>
  <c r="AM67" i="28"/>
  <c r="AL76" i="28"/>
  <c r="AA72" i="28"/>
  <c r="AN67" i="28"/>
  <c r="AM76" i="28"/>
  <c r="AB77" i="28"/>
  <c r="AB70" i="28"/>
  <c r="AO137" i="28"/>
  <c r="AL49" i="28"/>
  <c r="AL61" i="28"/>
  <c r="AL60" i="28"/>
  <c r="AA86" i="28"/>
  <c r="AA87" i="28"/>
  <c r="AA90" i="28"/>
  <c r="AA88" i="28"/>
  <c r="AA84" i="28"/>
  <c r="AA89" i="28"/>
  <c r="AM140" i="28"/>
  <c r="AN74" i="28"/>
  <c r="AO58" i="28"/>
  <c r="AN52" i="28"/>
  <c r="AN47" i="28"/>
  <c r="AN48" i="28"/>
  <c r="AQ136" i="28"/>
  <c r="AM109" i="28"/>
  <c r="AL108" i="28"/>
  <c r="AL141" i="28"/>
  <c r="AJ73" i="28"/>
  <c r="AJ85" i="28"/>
  <c r="AJ99" i="28"/>
  <c r="AC82" i="28"/>
  <c r="AC56" i="28"/>
  <c r="AC69" i="28"/>
  <c r="AJ75" i="28"/>
  <c r="AK50" i="28"/>
  <c r="AK59" i="28"/>
  <c r="AD53" i="28"/>
  <c r="AK80" i="28"/>
  <c r="AK66" i="28"/>
  <c r="AK68" i="28"/>
  <c r="AK79" i="28"/>
  <c r="AR136" i="28"/>
  <c r="AO48" i="28"/>
  <c r="AO74" i="28"/>
  <c r="AP58" i="28"/>
  <c r="AO52" i="28"/>
  <c r="AO47" i="28"/>
  <c r="AD55" i="28"/>
  <c r="AL50" i="28"/>
  <c r="AL59" i="28"/>
  <c r="AN140" i="28"/>
  <c r="AN141" i="28"/>
  <c r="AL73" i="28"/>
  <c r="AL85" i="28"/>
  <c r="AL99" i="28"/>
  <c r="AB71" i="28"/>
  <c r="AB78" i="28"/>
  <c r="AB83" i="28"/>
  <c r="AC77" i="28"/>
  <c r="AC70" i="28"/>
  <c r="AN109" i="28"/>
  <c r="AM108" i="28"/>
  <c r="AM141" i="28"/>
  <c r="AK73" i="28"/>
  <c r="AK85" i="28"/>
  <c r="AK99" i="28"/>
  <c r="AP137" i="28"/>
  <c r="AM49" i="28"/>
  <c r="AM61" i="28"/>
  <c r="AM60" i="28"/>
  <c r="AN76" i="28"/>
  <c r="AO67" i="28"/>
  <c r="AB72" i="28"/>
  <c r="AO76" i="28"/>
  <c r="AP67" i="28"/>
  <c r="AB86" i="28"/>
  <c r="AB87" i="28"/>
  <c r="AB90" i="28"/>
  <c r="AB88" i="28"/>
  <c r="AB84" i="28"/>
  <c r="AB89" i="28"/>
  <c r="AC71" i="28"/>
  <c r="AC78" i="28"/>
  <c r="AD82" i="28"/>
  <c r="AD56" i="28"/>
  <c r="AD69" i="28"/>
  <c r="AS136" i="28"/>
  <c r="AT136" i="28"/>
  <c r="AU136" i="28"/>
  <c r="AV136" i="28"/>
  <c r="AW136" i="28"/>
  <c r="AX136" i="28"/>
  <c r="AY136" i="28"/>
  <c r="AP48" i="28"/>
  <c r="AC83" i="28"/>
  <c r="AO140" i="28"/>
  <c r="AO141" i="28"/>
  <c r="AM73" i="28"/>
  <c r="AM85" i="28"/>
  <c r="AM99" i="28"/>
  <c r="AE53" i="28"/>
  <c r="AP74" i="28"/>
  <c r="AP52" i="28"/>
  <c r="AP47" i="28"/>
  <c r="AM50" i="28"/>
  <c r="AM59" i="28"/>
  <c r="AK75" i="28"/>
  <c r="AQ137" i="28"/>
  <c r="AN49" i="28"/>
  <c r="AN61" i="28"/>
  <c r="AN60" i="28"/>
  <c r="AN108" i="28"/>
  <c r="AO109" i="28"/>
  <c r="AL66" i="28"/>
  <c r="AL68" i="28"/>
  <c r="AL80" i="28"/>
  <c r="AL79" i="28"/>
  <c r="AN50" i="28"/>
  <c r="AN59" i="28"/>
  <c r="AN80" i="28"/>
  <c r="AC72" i="28"/>
  <c r="AN66" i="28"/>
  <c r="AN68" i="28"/>
  <c r="AC86" i="28"/>
  <c r="AC87" i="28"/>
  <c r="AC90" i="28"/>
  <c r="AC84" i="28"/>
  <c r="AC89" i="28"/>
  <c r="AC88" i="28"/>
  <c r="AL75" i="28"/>
  <c r="AR137" i="28"/>
  <c r="AO49" i="28"/>
  <c r="AO61" i="28"/>
  <c r="AO60" i="28"/>
  <c r="AP76" i="28"/>
  <c r="AS67" i="28"/>
  <c r="AM80" i="28"/>
  <c r="AM66" i="28"/>
  <c r="AM68" i="28"/>
  <c r="AM79" i="28"/>
  <c r="AN79" i="28"/>
  <c r="AE55" i="28"/>
  <c r="AF53" i="28"/>
  <c r="AP109" i="28"/>
  <c r="AP108" i="28"/>
  <c r="AO108" i="28"/>
  <c r="AP140" i="28"/>
  <c r="AD77" i="28"/>
  <c r="AD70" i="28"/>
  <c r="AM75" i="28"/>
  <c r="AQ140" i="28"/>
  <c r="AF55" i="28"/>
  <c r="AG53" i="28"/>
  <c r="AP141" i="28"/>
  <c r="AN73" i="28"/>
  <c r="AN85" i="28"/>
  <c r="AN99" i="28"/>
  <c r="AE82" i="28"/>
  <c r="AE56" i="28"/>
  <c r="AE69" i="28"/>
  <c r="AS137" i="28"/>
  <c r="AT137" i="28"/>
  <c r="AU137" i="28"/>
  <c r="AV137" i="28"/>
  <c r="AW137" i="28"/>
  <c r="AX137" i="28"/>
  <c r="AY137" i="28"/>
  <c r="AP49" i="28"/>
  <c r="AP61" i="28"/>
  <c r="AP60" i="28"/>
  <c r="AN75" i="28"/>
  <c r="AD71" i="28"/>
  <c r="AD78" i="28"/>
  <c r="AD83" i="28"/>
  <c r="AO50" i="28"/>
  <c r="AO59" i="28"/>
  <c r="AP50" i="28"/>
  <c r="AP59" i="28"/>
  <c r="AP80" i="28"/>
  <c r="AD72" i="28"/>
  <c r="AD86" i="28"/>
  <c r="AD87" i="28"/>
  <c r="AD90" i="28"/>
  <c r="AD88" i="28"/>
  <c r="AD84" i="28"/>
  <c r="AD89" i="28"/>
  <c r="AG55" i="28"/>
  <c r="AH53" i="28"/>
  <c r="AE77" i="28"/>
  <c r="AE70" i="28"/>
  <c r="AF82" i="28"/>
  <c r="AF56" i="28"/>
  <c r="AF69" i="28"/>
  <c r="AO80" i="28"/>
  <c r="AO66" i="28"/>
  <c r="AO68" i="28"/>
  <c r="AO79" i="28"/>
  <c r="AP79" i="28"/>
  <c r="AR140" i="28"/>
  <c r="AR141" i="28"/>
  <c r="AP73" i="28"/>
  <c r="AP85" i="28"/>
  <c r="AP99" i="28"/>
  <c r="AP66" i="28"/>
  <c r="AP68" i="28"/>
  <c r="AQ141" i="28"/>
  <c r="AO73" i="28"/>
  <c r="AO85" i="28"/>
  <c r="AO99" i="28"/>
  <c r="AP75" i="28"/>
  <c r="AF77" i="28"/>
  <c r="AF70" i="28"/>
  <c r="AQ99" i="28"/>
  <c r="A100" i="28"/>
  <c r="AE71" i="28"/>
  <c r="AE78" i="28"/>
  <c r="AE83" i="28"/>
  <c r="AH55" i="28"/>
  <c r="AS140" i="28"/>
  <c r="AS141" i="28"/>
  <c r="AO75" i="28"/>
  <c r="AG82" i="28"/>
  <c r="AG56" i="28"/>
  <c r="AG69" i="28"/>
  <c r="AE72" i="28"/>
  <c r="AG77" i="28"/>
  <c r="AG70" i="28"/>
  <c r="AH56" i="28"/>
  <c r="AH69" i="28"/>
  <c r="AH82" i="28"/>
  <c r="AE86" i="28"/>
  <c r="AE87" i="28"/>
  <c r="AE90" i="28"/>
  <c r="AE84" i="28"/>
  <c r="AE89" i="28"/>
  <c r="AE88" i="28"/>
  <c r="AF71" i="28"/>
  <c r="AF78" i="28"/>
  <c r="AF83" i="28"/>
  <c r="AT140" i="28"/>
  <c r="AT141" i="28"/>
  <c r="AI53" i="28"/>
  <c r="AF86" i="28"/>
  <c r="AF87" i="28"/>
  <c r="AF90" i="28"/>
  <c r="AF84" i="28"/>
  <c r="AF89" i="28"/>
  <c r="AF88" i="28"/>
  <c r="AI55" i="28"/>
  <c r="AU140" i="28"/>
  <c r="AU141" i="28"/>
  <c r="AH77" i="28"/>
  <c r="AH70" i="28"/>
  <c r="AG71" i="28"/>
  <c r="AG78" i="28"/>
  <c r="AG83" i="28"/>
  <c r="AF72" i="28"/>
  <c r="AG72" i="28"/>
  <c r="AI56" i="28"/>
  <c r="AI69" i="28"/>
  <c r="AI82" i="28"/>
  <c r="AV140" i="28"/>
  <c r="AV141" i="28"/>
  <c r="AG86" i="28"/>
  <c r="AG87" i="28"/>
  <c r="AG90" i="28"/>
  <c r="AG88" i="28"/>
  <c r="AG84" i="28"/>
  <c r="AG89" i="28"/>
  <c r="AH71" i="28"/>
  <c r="AH78" i="28"/>
  <c r="AH83" i="28"/>
  <c r="AJ53" i="28"/>
  <c r="AH86" i="28"/>
  <c r="AH87" i="28"/>
  <c r="AH90" i="28"/>
  <c r="AH84" i="28"/>
  <c r="AH89" i="28"/>
  <c r="AH88" i="28"/>
  <c r="AW140" i="28"/>
  <c r="AW141" i="28"/>
  <c r="AJ55" i="28"/>
  <c r="AK53" i="28"/>
  <c r="AH72" i="28"/>
  <c r="AI77" i="28"/>
  <c r="AI70" i="28"/>
  <c r="AI71" i="28"/>
  <c r="AI78" i="28"/>
  <c r="AI83" i="28"/>
  <c r="AJ82" i="28"/>
  <c r="AJ56" i="28"/>
  <c r="AJ69" i="28"/>
  <c r="AK55" i="28"/>
  <c r="AX140" i="28"/>
  <c r="AX141" i="28"/>
  <c r="AI86" i="28"/>
  <c r="AI87" i="28"/>
  <c r="AI90" i="28"/>
  <c r="AI88" i="28"/>
  <c r="AI84" i="28"/>
  <c r="AI89" i="28"/>
  <c r="AK82" i="28"/>
  <c r="AK56" i="28"/>
  <c r="AK69" i="28"/>
  <c r="AJ77" i="28"/>
  <c r="AJ70" i="28"/>
  <c r="AY140" i="28"/>
  <c r="AY141" i="28"/>
  <c r="AL53" i="28"/>
  <c r="AI72" i="28"/>
  <c r="AL55" i="28"/>
  <c r="AJ71" i="28"/>
  <c r="AJ78" i="28"/>
  <c r="AJ83" i="28"/>
  <c r="AK77" i="28"/>
  <c r="AK70" i="28"/>
  <c r="AJ72" i="28"/>
  <c r="AK71" i="28"/>
  <c r="AK78" i="28"/>
  <c r="AK83" i="28"/>
  <c r="AJ86" i="28"/>
  <c r="AJ87" i="28"/>
  <c r="AJ90" i="28"/>
  <c r="AJ88" i="28"/>
  <c r="AJ84" i="28"/>
  <c r="AJ89" i="28"/>
  <c r="AL56" i="28"/>
  <c r="AL69" i="28"/>
  <c r="AL82" i="28"/>
  <c r="AM53" i="28"/>
  <c r="AK72" i="28"/>
  <c r="AL77" i="28"/>
  <c r="AL70" i="28"/>
  <c r="AK86" i="28"/>
  <c r="AK87" i="28"/>
  <c r="AK90" i="28"/>
  <c r="AK88" i="28"/>
  <c r="AK84" i="28"/>
  <c r="AK89" i="28"/>
  <c r="AM55" i="28"/>
  <c r="AN53" i="28"/>
  <c r="AN55" i="28"/>
  <c r="AO53" i="28"/>
  <c r="AM56" i="28"/>
  <c r="AM69" i="28"/>
  <c r="AM82" i="28"/>
  <c r="AL71" i="28"/>
  <c r="AL78" i="28"/>
  <c r="AL83" i="28"/>
  <c r="AL72" i="28"/>
  <c r="AL86" i="28"/>
  <c r="AL87" i="28"/>
  <c r="AL90" i="28"/>
  <c r="AL84" i="28"/>
  <c r="AL89" i="28"/>
  <c r="AL88" i="28"/>
  <c r="AM77" i="28"/>
  <c r="AM70" i="28"/>
  <c r="AO55" i="28"/>
  <c r="AN82" i="28"/>
  <c r="AN56" i="28"/>
  <c r="AN69" i="28"/>
  <c r="AO82" i="28"/>
  <c r="AO56" i="28"/>
  <c r="AO69" i="28"/>
  <c r="AP53" i="28"/>
  <c r="AP55" i="28"/>
  <c r="AN77" i="28"/>
  <c r="AN70" i="28"/>
  <c r="AM71" i="28"/>
  <c r="AM78" i="28"/>
  <c r="AM83" i="28"/>
  <c r="AM72" i="28"/>
  <c r="AM86" i="28"/>
  <c r="AM87" i="28"/>
  <c r="AM90" i="28"/>
  <c r="AM84" i="28"/>
  <c r="AM89" i="28"/>
  <c r="AM88" i="28"/>
  <c r="AO77" i="28"/>
  <c r="AO70" i="28"/>
  <c r="AN71" i="28"/>
  <c r="AN78" i="28"/>
  <c r="AN83" i="28"/>
  <c r="AP82" i="28"/>
  <c r="AP56" i="28"/>
  <c r="AP69" i="28"/>
  <c r="AN86" i="28"/>
  <c r="AN87" i="28"/>
  <c r="AN90" i="28"/>
  <c r="AN88" i="28"/>
  <c r="AN84" i="28"/>
  <c r="AN89" i="28"/>
  <c r="AN72" i="28"/>
  <c r="AP77" i="28"/>
  <c r="AP70" i="28"/>
  <c r="AO71" i="28"/>
  <c r="AO78" i="28"/>
  <c r="AO83" i="28"/>
  <c r="AO86" i="28"/>
  <c r="AO87" i="28"/>
  <c r="AO90" i="28"/>
  <c r="AO88" i="28"/>
  <c r="AO84" i="28"/>
  <c r="AO89" i="28"/>
  <c r="AP71" i="28"/>
  <c r="AP78" i="28"/>
  <c r="AP83" i="28"/>
  <c r="AO72" i="28"/>
  <c r="AP86" i="28"/>
  <c r="AP87" i="28"/>
  <c r="AP88" i="28"/>
  <c r="AP84" i="28"/>
  <c r="AP89" i="28"/>
  <c r="AP72" i="28"/>
  <c r="AP90" i="28"/>
  <c r="A101" i="28"/>
  <c r="B102" i="28"/>
  <c r="D27" i="5"/>
  <c r="C23" i="6"/>
  <c r="C40" i="7"/>
  <c r="AB64" i="23"/>
  <c r="AB63" i="23"/>
  <c r="F63" i="23"/>
  <c r="AB62" i="23"/>
  <c r="F62" i="23"/>
  <c r="AB61" i="23"/>
  <c r="AB60" i="23"/>
  <c r="F60" i="23"/>
  <c r="AB59" i="23"/>
  <c r="F59" i="23"/>
  <c r="AB58" i="23"/>
  <c r="AB57" i="23"/>
  <c r="AB56" i="23"/>
  <c r="AB55" i="23"/>
  <c r="F55" i="23"/>
  <c r="AB54" i="23"/>
  <c r="F54" i="23"/>
  <c r="AB53" i="23"/>
  <c r="F53" i="23"/>
  <c r="AB52" i="23"/>
  <c r="F52" i="23"/>
  <c r="AB51" i="23"/>
  <c r="AB50" i="23"/>
  <c r="AB49" i="23"/>
  <c r="AB48" i="23"/>
  <c r="F48" i="23"/>
  <c r="AB47" i="23"/>
  <c r="F47" i="23"/>
  <c r="AB46" i="23"/>
  <c r="E46" i="23"/>
  <c r="AB45" i="23"/>
  <c r="F45" i="23"/>
  <c r="AB44" i="23"/>
  <c r="F44" i="23"/>
  <c r="AB43" i="23"/>
  <c r="F43" i="23"/>
  <c r="AB42" i="23"/>
  <c r="E42" i="23"/>
  <c r="AB41" i="23"/>
  <c r="F41" i="23"/>
  <c r="AB40" i="23"/>
  <c r="F40" i="23"/>
  <c r="AB39" i="23"/>
  <c r="F39" i="23"/>
  <c r="AB38" i="23"/>
  <c r="F38" i="23"/>
  <c r="AB37" i="23"/>
  <c r="F37" i="23"/>
  <c r="AB36" i="23"/>
  <c r="F36" i="23"/>
  <c r="AB35" i="23"/>
  <c r="F35" i="23"/>
  <c r="AB34" i="23"/>
  <c r="F34" i="23"/>
  <c r="AB33" i="23"/>
  <c r="AB32" i="23"/>
  <c r="F32" i="23"/>
  <c r="AB31" i="23"/>
  <c r="AB30" i="23"/>
  <c r="E30" i="23"/>
  <c r="AB29" i="23"/>
  <c r="AB28" i="23"/>
  <c r="AB27" i="23"/>
  <c r="F27" i="23"/>
  <c r="AB26" i="23"/>
  <c r="F26" i="23"/>
  <c r="AB25" i="23"/>
  <c r="F25" i="23"/>
  <c r="Y24" i="23"/>
  <c r="X24" i="23"/>
  <c r="W24" i="23"/>
  <c r="V24" i="23"/>
  <c r="U24" i="23"/>
  <c r="T24" i="23"/>
  <c r="S24" i="23"/>
  <c r="R24" i="23"/>
  <c r="Q24" i="23"/>
  <c r="P24" i="23"/>
  <c r="L24" i="23"/>
  <c r="K24" i="23"/>
  <c r="I24" i="23"/>
  <c r="H24" i="23"/>
  <c r="G24" i="23"/>
  <c r="F64" i="23"/>
  <c r="F61" i="23"/>
  <c r="F58" i="23"/>
  <c r="E55" i="23"/>
  <c r="E54" i="23"/>
  <c r="E53" i="23"/>
  <c r="C52" i="23"/>
  <c r="E52" i="23"/>
  <c r="F51" i="23"/>
  <c r="E48" i="23"/>
  <c r="E45" i="23"/>
  <c r="E40" i="23"/>
  <c r="E36" i="23"/>
  <c r="F33" i="23"/>
  <c r="F31" i="23"/>
  <c r="F29" i="23"/>
  <c r="E27" i="23"/>
  <c r="E26" i="23"/>
  <c r="E25" i="23"/>
  <c r="C24" i="23"/>
  <c r="E38" i="23"/>
  <c r="E44" i="23"/>
  <c r="F46" i="23"/>
  <c r="F30" i="23"/>
  <c r="E47" i="23"/>
  <c r="F28" i="23"/>
  <c r="F24" i="23"/>
  <c r="E28" i="23"/>
  <c r="C49" i="7"/>
  <c r="AB24" i="23"/>
  <c r="C48" i="7"/>
  <c r="F57" i="23"/>
  <c r="E57" i="23"/>
  <c r="F50" i="23"/>
  <c r="E50" i="23"/>
  <c r="F42" i="23"/>
  <c r="F56" i="23"/>
  <c r="E56" i="23"/>
  <c r="E49" i="23"/>
  <c r="F49" i="23"/>
  <c r="E24" i="23"/>
  <c r="E37" i="23"/>
  <c r="E39" i="23"/>
  <c r="E41" i="23"/>
  <c r="B68" i="26"/>
  <c r="A15" i="26"/>
  <c r="A12" i="26"/>
  <c r="A9" i="26"/>
  <c r="B83" i="26"/>
  <c r="B82" i="26"/>
  <c r="B81" i="26"/>
  <c r="B80" i="26"/>
  <c r="B60" i="26"/>
  <c r="B58" i="26"/>
  <c r="B30" i="26"/>
  <c r="B55" i="26"/>
  <c r="B47" i="26"/>
  <c r="B41" i="26"/>
  <c r="B34" i="26"/>
  <c r="B32" i="26"/>
  <c r="B72" i="26"/>
  <c r="B22" i="26"/>
  <c r="B21" i="26"/>
  <c r="B38" i="26"/>
  <c r="B43" i="26"/>
  <c r="B51" i="26"/>
  <c r="B64" i="26"/>
  <c r="S24" i="12"/>
  <c r="J24" i="12"/>
  <c r="H24" i="12"/>
  <c r="A14" i="23"/>
  <c r="A11" i="23"/>
  <c r="A8" i="23"/>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14" i="17"/>
  <c r="A11" i="17"/>
  <c r="A8" i="17"/>
  <c r="A4" i="17"/>
  <c r="A15" i="10"/>
  <c r="A12" i="10"/>
  <c r="A9" i="10"/>
  <c r="A5" i="10"/>
  <c r="A5" i="28"/>
  <c r="A15" i="16"/>
  <c r="A12" i="16"/>
  <c r="A9" i="16"/>
  <c r="A5" i="16"/>
  <c r="A15" i="5"/>
  <c r="A12" i="5"/>
  <c r="A9" i="5"/>
  <c r="A5" i="5"/>
  <c r="A5" i="26"/>
  <c r="A15" i="6"/>
  <c r="A12" i="6"/>
  <c r="A9" i="6"/>
  <c r="A5" i="6"/>
  <c r="E15" i="14"/>
  <c r="E12" i="14"/>
  <c r="E9" i="14"/>
  <c r="A5" i="14"/>
  <c r="A6" i="13"/>
  <c r="A4" i="12"/>
  <c r="A16" i="13"/>
  <c r="A13" i="13"/>
  <c r="A10" i="13"/>
  <c r="A14" i="12"/>
  <c r="A11" i="12"/>
  <c r="A8" i="12"/>
  <c r="A4" i="2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<sst xmlns="http://schemas.openxmlformats.org/spreadsheetml/2006/main" count="1561" uniqueCount="712">
  <si>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</si>
  <si>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</si>
  <si>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</si>
  <si>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</si>
  <si>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</si>
  <si>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</si>
  <si>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</si>
  <si>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</si>
  <si>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</si>
  <si>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</si>
  <si>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</si>
  <si>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</si>
  <si>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</si>
  <si>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</si>
  <si>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</si>
  <si>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</si>
  <si>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</si>
  <si>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</si>
  <si>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</si>
  <si>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</si>
  <si>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</si>
  <si>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</si>
  <si>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</si>
  <si>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</si>
  <si>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</si>
  <si>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</si>
  <si>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</si>
  <si>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</si>
  <si>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</si>
  <si>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</si>
  <si>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</si>
  <si>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</si>
  <si>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</si>
  <si>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</si>
  <si>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</si>
  <si>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</si>
  <si>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</si>
  <si>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</si>
  <si>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</si>
  <si>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</si>
  <si>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</si>
  <si>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</si>
  <si>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</si>
  <si>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</si>
  <si>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</si>
  <si>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</si>
  <si>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</si>
  <si>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</si>
  <si>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</si>
  <si>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</si>
  <si>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</si>
  <si>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</si>
  <si>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</si>
  <si>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</si>
  <si>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</si>
  <si>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</si>
  <si>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</si>
  <si>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</si>
  <si>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</si>
  <si>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</si>
  <si>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</si>
  <si>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</si>
  <si>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</si>
  <si>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</si>
  <si>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</si>
  <si>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</si>
  <si>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</si>
  <si>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</si>
  <si>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</si>
  <si>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</si>
  <si>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</si>
  <si>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</si>
  <si>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</si>
  <si>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</si>
  <si>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</si>
  <si>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</si>
  <si>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</si>
  <si>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</si>
  <si>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</si>
  <si>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</si>
  <si>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</si>
  <si>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</si>
  <si>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</si>
  <si>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</si>
  <si>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</si>
  <si>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</si>
  <si>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</si>
  <si>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</si>
  <si>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</si>
  <si>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</si>
  <si>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</si>
  <si>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</si>
  <si>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</si>
  <si>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</si>
  <si>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</si>
  <si>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</si>
  <si>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</si>
  <si>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</si>
  <si>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</si>
  <si>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</si>
  <si>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</si>
  <si>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</si>
  <si>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</si>
  <si>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</si>
  <si>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</si>
  <si>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</si>
  <si>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</si>
  <si>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</si>
  <si>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</si>
  <si>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</si>
  <si>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</si>
  <si>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</si>
  <si>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</si>
  <si>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</si>
  <si>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</si>
  <si>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</si>
  <si>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</si>
  <si>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</si>
  <si>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</si>
  <si>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</si>
  <si>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</si>
  <si>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</si>
  <si>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</si>
  <si>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</si>
  <si>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</si>
  <si>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</si>
  <si>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</si>
  <si>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</si>
  <si>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</si>
  <si>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</si>
  <si>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</si>
  <si>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</si>
  <si>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</si>
  <si>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</si>
  <si>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</si>
  <si>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</si>
  <si>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</si>
  <si>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</si>
  <si>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</si>
  <si>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</si>
  <si>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</si>
  <si>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</si>
  <si>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</si>
  <si>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</si>
  <si>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</si>
  <si>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</si>
  <si>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</si>
  <si>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</si>
  <si>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</si>
  <si>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</si>
  <si>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</si>
  <si>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</si>
  <si>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</si>
  <si>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</si>
  <si>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</si>
  <si>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</si>
  <si>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</si>
  <si>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</si>
  <si>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</si>
  <si>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</si>
  <si>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</si>
  <si>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</si>
  <si>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</si>
  <si>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</si>
  <si>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</si>
  <si>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</si>
  <si>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</si>
  <si>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</si>
  <si>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</si>
  <si>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</si>
  <si>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</si>
  <si>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</si>
  <si>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</si>
  <si>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</si>
  <si>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</si>
  <si>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</si>
  <si>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</si>
  <si>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</si>
  <si>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</si>
  <si>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</si>
  <si>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</si>
  <si>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</si>
  <si>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</si>
  <si>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</si>
  <si>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</si>
  <si>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</si>
  <si>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</si>
  <si>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</si>
  <si>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</si>
  <si>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</si>
  <si>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</si>
  <si>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</si>
  <si>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</si>
  <si>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</si>
  <si>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</si>
  <si>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</si>
  <si>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</si>
  <si>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</si>
  <si>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</si>
  <si>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</si>
  <si>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</si>
  <si>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</si>
  <si>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</si>
  <si>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</si>
  <si>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</si>
  <si>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</si>
  <si>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</si>
  <si>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</si>
  <si>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</si>
  <si>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</si>
  <si>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</si>
  <si>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</si>
  <si>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</si>
  <si>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</si>
  <si>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</si>
  <si>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</si>
  <si>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</si>
  <si>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</si>
  <si>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</si>
  <si>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</si>
  <si>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</si>
  <si>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</si>
  <si>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</si>
  <si>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</si>
  <si>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</si>
  <si>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</si>
  <si>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</si>
  <si>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</si>
  <si>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</si>
  <si>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</si>
  <si>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</si>
  <si>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</si>
  <si>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</si>
  <si>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</si>
  <si>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</si>
  <si>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</si>
  <si>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</si>
  <si>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</si>
  <si>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</si>
  <si>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</si>
  <si>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</si>
  <si>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</si>
  <si>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</si>
  <si>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</si>
  <si>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</si>
  <si>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</si>
  <si>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</si>
  <si>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</si>
  <si>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</si>
  <si>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</si>
  <si>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</si>
  <si>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</si>
  <si>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</si>
  <si>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</si>
  <si>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</si>
  <si>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</si>
  <si>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</si>
  <si>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</si>
  <si>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</si>
  <si>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</si>
  <si>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</si>
  <si>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</si>
  <si>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</si>
  <si>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</si>
  <si>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</si>
  <si>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</si>
  <si>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</si>
  <si>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</si>
  <si>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</si>
  <si>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</si>
  <si>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</si>
  <si>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</si>
  <si>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</si>
  <si>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</si>
  <si>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</si>
  <si>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</si>
  <si>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</si>
  <si>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</si>
  <si>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</si>
  <si>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</si>
  <si>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</si>
  <si>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</si>
  <si>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</si>
  <si>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</si>
  <si>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</si>
  <si>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</si>
  <si>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</si>
  <si>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</si>
  <si>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</si>
  <si>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</si>
  <si>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</si>
  <si>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</si>
  <si>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</si>
  <si>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</si>
  <si>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</si>
  <si>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</si>
  <si>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</si>
  <si>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</si>
  <si>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</si>
  <si>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</si>
  <si>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</si>
  <si>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</si>
  <si>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</si>
  <si>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</si>
  <si>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</si>
  <si>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</si>
  <si>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</si>
  <si>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</si>
  <si>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</si>
  <si>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</si>
  <si>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</si>
  <si>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</si>
  <si>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</si>
  <si>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</si>
  <si>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</si>
  <si>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</si>
  <si>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</si>
  <si>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</si>
  <si>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</si>
  <si>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</si>
  <si>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</si>
  <si>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</si>
  <si>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</si>
  <si>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</si>
  <si>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</si>
  <si>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</si>
  <si>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</si>
  <si>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</si>
  <si>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</si>
  <si>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</si>
  <si>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</si>
  <si>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</si>
  <si>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</si>
  <si>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</si>
  <si>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</si>
  <si>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</si>
  <si>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</si>
  <si>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</si>
  <si>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</si>
  <si>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</si>
  <si>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</si>
  <si>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</si>
  <si>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</si>
  <si>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</si>
  <si>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</si>
  <si>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</si>
  <si>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</si>
  <si>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</si>
  <si>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</si>
  <si>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</si>
  <si>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</si>
  <si>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</si>
  <si>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</si>
  <si>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</si>
  <si>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</si>
  <si>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</si>
  <si>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</si>
  <si>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</si>
  <si>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</si>
  <si>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</si>
  <si>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</si>
  <si>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</si>
  <si>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</si>
  <si>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</si>
  <si>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</si>
  <si>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</si>
  <si>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</si>
  <si>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</si>
  <si>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</si>
  <si>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</si>
  <si>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</si>
  <si>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</si>
  <si>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</si>
  <si>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</si>
  <si>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</si>
  <si>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</si>
  <si>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</si>
  <si>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</si>
  <si>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</si>
  <si>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</si>
  <si>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</si>
  <si>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</si>
  <si>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</si>
  <si>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</si>
  <si>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</si>
  <si>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</si>
  <si>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</si>
  <si>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</si>
  <si>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</si>
  <si>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</si>
  <si>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</si>
  <si>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</si>
  <si>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</si>
  <si>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</si>
  <si>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</si>
  <si>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</si>
  <si>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</si>
  <si>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</si>
  <si>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</si>
  <si>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</si>
  <si>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</si>
  <si>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</si>
  <si>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</si>
  <si>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</si>
  <si>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</si>
  <si>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</si>
  <si>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</si>
  <si>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</si>
  <si>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</si>
  <si>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</si>
  <si>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</si>
  <si>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</si>
  <si>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</si>
  <si>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</si>
  <si>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</si>
  <si>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</si>
  <si>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</si>
  <si>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</si>
  <si>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</si>
  <si>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</si>
  <si>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</si>
  <si>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</si>
  <si>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</si>
  <si>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</si>
  <si>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</si>
  <si>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</si>
  <si>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</si>
  <si>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</si>
  <si>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</si>
  <si>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</si>
  <si>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</si>
  <si>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</si>
  <si>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</si>
  <si>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</si>
  <si>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</si>
  <si>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</si>
  <si>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</si>
  <si>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</si>
  <si>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</si>
  <si>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</si>
  <si>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</si>
  <si>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</si>
  <si>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</si>
  <si>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</si>
  <si>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</si>
  <si>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</si>
  <si>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</si>
  <si>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</si>
  <si>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</si>
  <si>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</si>
  <si>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</si>
  <si>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</si>
  <si>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</si>
  <si>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</si>
  <si>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</si>
  <si>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</si>
  <si>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</si>
  <si>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</si>
  <si>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</si>
  <si>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</si>
  <si>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</si>
  <si>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</si>
  <si>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</si>
  <si>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</si>
  <si>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</si>
  <si>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</si>
  <si>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</si>
  <si>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</si>
  <si>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</si>
  <si>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</si>
  <si>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</si>
  <si>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</si>
  <si>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</si>
  <si>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</si>
  <si>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</si>
  <si>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</si>
  <si>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</si>
  <si>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</si>
  <si>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</si>
  <si>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</si>
  <si>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</si>
  <si>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</si>
  <si>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</si>
  <si>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</si>
  <si>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</si>
  <si>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</si>
  <si>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</si>
  <si>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</si>
  <si>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</si>
  <si>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</si>
  <si>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</si>
  <si>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</si>
  <si>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</si>
  <si>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</si>
  <si>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</si>
  <si>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</si>
  <si>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</si>
  <si>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</si>
  <si>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</si>
  <si>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</si>
  <si>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</si>
  <si>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</si>
  <si>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</si>
  <si>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</si>
  <si>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</si>
  <si>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</si>
  <si>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</si>
  <si>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</si>
  <si>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</si>
  <si>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</si>
  <si>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</si>
  <si>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</si>
  <si>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</si>
  <si>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</si>
  <si>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</si>
  <si>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</si>
  <si>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</si>
  <si>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</si>
  <si>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</si>
  <si>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</si>
  <si>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</si>
  <si>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</si>
  <si>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</si>
  <si>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</si>
  <si>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</si>
  <si>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</si>
  <si>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</si>
  <si>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</si>
  <si>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</si>
  <si>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</si>
  <si>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</si>
  <si>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</si>
  <si>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</si>
  <si>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</si>
  <si>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</si>
  <si>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</si>
  <si>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t>
  </si>
  <si>
    <t>Дог № 298/04/13 от 06.05.2013</t>
  </si>
  <si>
    <t>Этап исполнен (д/с в архиве)</t>
  </si>
  <si>
    <t>г.Калининград, ул.Согласия, к.№39:15:130710:95</t>
  </si>
  <si>
    <t>Дог № 480/05/13 от 21.08.2013</t>
  </si>
  <si>
    <t>В КС...</t>
  </si>
  <si>
    <t>г. Калининград, ул. Горького - Панина</t>
  </si>
  <si>
    <t>административные здания с помещениями для культурно-бытового обслуживания жителей</t>
  </si>
  <si>
    <t>АО "Янтарьэнерго"</t>
  </si>
  <si>
    <t>Калининградская область</t>
  </si>
  <si>
    <t>г. Калининград</t>
  </si>
  <si>
    <t>Не требуется</t>
  </si>
  <si>
    <t>Да</t>
  </si>
  <si>
    <t>договоры на технологическое присоединение</t>
  </si>
  <si>
    <t>2013 г.</t>
  </si>
  <si>
    <t>строительство</t>
  </si>
  <si>
    <t>КЛ</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</si>
  <si>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</si>
  <si>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</si>
  <si>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</si>
  <si>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</si>
  <si>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</si>
  <si>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</si>
  <si>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</si>
  <si>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</si>
  <si>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</si>
  <si>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</si>
  <si>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</si>
  <si>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</si>
  <si>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</si>
  <si>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</si>
  <si>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</si>
  <si>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</si>
  <si>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</si>
  <si>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</si>
  <si>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</si>
  <si>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</si>
  <si>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</si>
  <si>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</si>
  <si>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</si>
  <si>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</si>
  <si>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</si>
  <si>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</si>
  <si>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</si>
  <si>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</si>
  <si>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</si>
  <si>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</si>
  <si>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</si>
  <si>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</si>
  <si>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</si>
  <si>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</si>
  <si>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</si>
  <si>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</si>
  <si>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</si>
  <si>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</si>
  <si>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</si>
  <si>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</si>
  <si>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</si>
  <si>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</si>
  <si>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</si>
  <si>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</si>
  <si>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</si>
  <si>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</si>
  <si>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</si>
  <si>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</si>
  <si>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</si>
  <si>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</si>
  <si>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</si>
  <si>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</si>
  <si>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</si>
  <si>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ЭнЭка      договор  № 600  от  02/08/2013-   в ценах 2013 года с НДС, млн. руб.</t>
  </si>
  <si>
    <t>ЭнергоКомплект (Гурьевский р-он)       договор  № 498  от  26/12/2014-   в ценах 2014 года с НДС, млн. руб.</t>
  </si>
  <si>
    <t>КОНТАКТНОЕ СОЕДИНЕНИЕ ВЫКЛЮЧАТЕЛЯ (В) В ЯЧЕЙКЕ КЛ-10кВ (РПновый(п.10.1)-ТПНОВЫЕ(п.11.1)) "А" В РУ-10</t>
  </si>
  <si>
    <t>2 - 2927.2, 3 - 16</t>
  </si>
  <si>
    <t>На границе земельного участка заявителя, в доступном для эксплутационно-технического обслуживания персоналом филиала ОАО "янтарьэнерго" "Городские электрические сети"  месте построить распределительный пункт с двумя секциями шин 10 кВ с АВР на секционном выключателе.От одной из секций РУ 10 кВ РП нового до ЗРУ 10 кВ ПС Ленинградская проложить КЛ 10 кВ (ориентировочно 800 м) сечением 500 мм2 с изоляцией из сшитого полиэтилена</t>
  </si>
  <si>
    <t>№ 480/05/13 д/с № 1 от 25.12.2014, № 480/05/13 д/с № 2 от 24.04.2015</t>
  </si>
  <si>
    <t>НИЖНИЕ КОНТАКТНЫЕ СТОЙКИ ПН НА I-ой СЕКЦИИ РУ-0,4 кВ ТПновой (п.10.1 )</t>
  </si>
  <si>
    <t xml:space="preserve">       </t>
  </si>
  <si>
    <t>.Разработать схему электроснабжения 0,4 кВ объекта от точек присоединения (п.7)  (через ЩУ)    по взаиморезервируемым КЛ-1кВ. Работы выполнить в соответствии с разработанным  проектом.</t>
  </si>
  <si>
    <t>F_prj_111001_3352</t>
  </si>
  <si>
    <t>Технологическое присоединение энергопринимающих устройств потребителей свыше 150 кВт</t>
  </si>
  <si>
    <t>нд</t>
  </si>
  <si>
    <t>не требуется</t>
  </si>
  <si>
    <t>Янтарьэнергосервис     договор  № 523  от  01/07/15-   в ценах 2015 года с НДС, млн. руб.</t>
  </si>
  <si>
    <t>Азимут-Проект   договор  № 291  от  29/04/16-   в ценах 2016 года с НДС, млн. руб.</t>
  </si>
  <si>
    <t>РП 10 кВ (новый) ул.Лучистая</t>
  </si>
  <si>
    <t>ТМГ 40 кВА 10/0,4 кВ</t>
  </si>
  <si>
    <t>Трансформатор собственных нужд 2 шт.</t>
  </si>
  <si>
    <t>ТСН-1, ТСН-2</t>
  </si>
  <si>
    <t>2016</t>
  </si>
  <si>
    <t>Вакуумный выключатель 9 шт.</t>
  </si>
  <si>
    <t>BB/TEL-10-20/1000-У2-48</t>
  </si>
  <si>
    <t>9 шт.</t>
  </si>
  <si>
    <t>BB/TEL-10-20/1000-У2</t>
  </si>
  <si>
    <t>Вакуумный выключатель 1 шт.</t>
  </si>
  <si>
    <t xml:space="preserve">ПС 110/10 кВ О-11 "Ленинградская" </t>
  </si>
  <si>
    <t>в траншее</t>
  </si>
  <si>
    <t>линейный 1 шт.</t>
  </si>
  <si>
    <t xml:space="preserve">Факт </t>
  </si>
  <si>
    <t>МТРиО</t>
  </si>
  <si>
    <t>«Поставка силового кабеля на напряжение 6-20 кВ» по объекту «Строительство РП (новый) ул. Лучистая, КЛ 10 кВ РП (новый) ул. Лучистая-ЗРУ 10 кВ ПС 110/10  кВ  "Ленинградская" О-11, КЛ 10 кВ РП (новый) ул. Лучистая-РП 10 кВ XLIII (новый) ул. Малая Лесная в г. Калининграде, дооборудование резервной ячейки ЗРУ 10 кВ ПС О-11 "Ленинградская" (инв. № 5146171)».</t>
  </si>
  <si>
    <t>АО "Янтарьэнерго"/ДКС</t>
  </si>
  <si>
    <t>ПСД</t>
  </si>
  <si>
    <t>ЗЗП ОКП РС</t>
  </si>
  <si>
    <t>ЗЗП ОКП РС ЕП</t>
  </si>
  <si>
    <t>"Торговый Дом "УНКОМТЕХ" ООО</t>
  </si>
  <si>
    <t>624807</t>
  </si>
  <si>
    <t>b2b-mrsk.ru</t>
  </si>
  <si>
    <t>15.03.2016</t>
  </si>
  <si>
    <t>31.03.2016</t>
  </si>
  <si>
    <t>п.7.5.5</t>
  </si>
  <si>
    <t>Закупочная комиссия</t>
  </si>
  <si>
    <t>06.04.2016</t>
  </si>
  <si>
    <t>624807-И</t>
  </si>
  <si>
    <t>25.04.2016</t>
  </si>
  <si>
    <t xml:space="preserve">«Поставка кабельных муфт на напряжение до 35 кВ» для осуществлении технологического присоединения заявителя ООО «Ремжилстрой-Инвест» по объекту «Строительство РП (новый) ул. Лучистая, КЛ 10 кВ РП (новый) ул. Лучистая-ЗРУ 10 кВ ПС 110/10  кВ  "Ленинградская" О-11, КЛ 10 кВ РП (новый) ул. Лучистая-РП 10 кВ XLIII (новый) ул. Малая Лесная в г. Калининграде, дооборудование резервной ячейки ЗРУ 10 кВ ПС О-11 "Ленинградская" (инв. № 5146171)». </t>
  </si>
  <si>
    <t>ЗЗЦ ОКП РС</t>
  </si>
  <si>
    <t>"БЭК" ООО</t>
  </si>
  <si>
    <t>670078</t>
  </si>
  <si>
    <t>21.06.2016</t>
  </si>
  <si>
    <t>27.06.2016</t>
  </si>
  <si>
    <t>"Техэлектро СЗ" ООО</t>
  </si>
  <si>
    <t>"Балтийская Кабельная Компания" ООО</t>
  </si>
  <si>
    <t>2 этапа</t>
  </si>
  <si>
    <t>С</t>
  </si>
  <si>
    <t>06.05.2013
21.08.2013</t>
  </si>
  <si>
    <t>02.08.2013
29.08.2014
29.04.2016</t>
  </si>
  <si>
    <t>01.07.2015
25.04.2016</t>
  </si>
  <si>
    <t>по состоянию на 01.01.2017</t>
  </si>
  <si>
    <t>выбрать строки и скрыть столбец</t>
  </si>
  <si>
    <t>корректировка</t>
  </si>
  <si>
    <t>Акционерное общество "Янтарьэнерго" ДЗО  ПАО "Россети"</t>
  </si>
  <si>
    <t>Увеличение объема услуг по договорам технологического присоединения</t>
  </si>
  <si>
    <t>2017</t>
  </si>
  <si>
    <t>№ 298/04/13 д/с 1 от 07.05.2013, № 298/04/13 д/с 2 от 16.01.2014, № 298/04/13 д/с 3 от 19.01.2015, № 298/04/13 д/с № 4 от 27.11.2015, № 298/04/13 д/с № 6 от 26.08.2016, № 298/04/13 д/с № 7 от 16.01.2017</t>
  </si>
  <si>
    <t>Многоквартирные  дома и наружное освещение</t>
  </si>
  <si>
    <r>
      <t>другое</t>
    </r>
    <r>
      <rPr>
        <vertAlign val="superscript"/>
        <sz val="12"/>
        <rFont val="Times New Roman"/>
        <family val="1"/>
        <charset val="204"/>
      </rPr>
      <t>3)</t>
    </r>
    <r>
      <rPr>
        <sz val="12"/>
        <rFont val="Times New Roman"/>
        <family val="1"/>
        <charset val="204"/>
      </rPr>
      <t>, шт.</t>
    </r>
  </si>
  <si>
    <t>КЛ 4,825 млн.руб./км</t>
  </si>
  <si>
    <t>УНКОМТЕХ  договор  № ЦЗСП-5  от  25/04/16-   в ценах 2016 года с НДС, млн. руб.</t>
  </si>
  <si>
    <t>СМР</t>
  </si>
  <si>
    <t>Выполнение строительно-монтажных работ с поставкой оборудования по объекту «Строительство РП 10 кВ (новый) ул. Лучистая, КЛ 10 кВ РП (новый) ул. Лучистая - ЗРУ 10 кВ 110/10 кВ "Ленинградская" О-11, КЛ 10 кВ РП (новый) ул. Лучистая - РП 10 кВ XLIII ул. Малая Лесная в г. Калининграде, дооборудование резервной ячейки ЗРУ 10 кВ ПС О-11 "Ленинградская" (инв. № 5146171) этап № 2, устройство дренажа».</t>
  </si>
  <si>
    <t>ВЗ</t>
  </si>
  <si>
    <t>ОЗП</t>
  </si>
  <si>
    <t xml:space="preserve"> 31705391238 </t>
  </si>
  <si>
    <t>rosseti.ru</t>
  </si>
  <si>
    <t>Идет прием заявок</t>
  </si>
  <si>
    <t>ПИР ООО "ЭнЭкА" дог.600 от 02.08.13  доп.согл.1 от 29.08.14, ООО "Азимут-Проект" дог.291 от 29.04.16</t>
  </si>
  <si>
    <t>СМР ОАО "Янтарьэнергосервис" дог.523 от 01.07.15 и ПРП 1 этап; ООО "ТД УНКОМТЕХ" дог.ЦЗСП-5 от 25.04.16 поставка кабеля для ПРП</t>
  </si>
  <si>
    <t>Оборудование ООО "ЭнергоКомплект" дог.498 от 26.12.14</t>
  </si>
  <si>
    <t>2018 г.</t>
  </si>
  <si>
    <t>30.06.2017
30.06.2018</t>
  </si>
  <si>
    <t>01.06.2017
01.04.2018</t>
  </si>
  <si>
    <t>КЛ 10 кВ О-42 - РП-XLIII</t>
  </si>
  <si>
    <t>КЛ 10 кВ О-11 - РП-XLIII</t>
  </si>
  <si>
    <t xml:space="preserve">Строительство РП 10 кВ (новый) ул.Лучистая, КЛ 10 кВ РП (новый) ул.Лучистая - ЗРУ 10 кВ ПС 110/10 кВ "Ленинградская" О-11 протяженностью 0,655 км, КЛ 10 кВ РП (новый) ул.Лучистая-ул.Малая Лесная - ЗРУ 10 кВ О-42 протяженностью 2,582 км в г.Калининграде </t>
  </si>
  <si>
    <t>14 яч.</t>
  </si>
  <si>
    <t>3,237 км (3,237 км)</t>
  </si>
  <si>
    <t>Сметная стоимость проекта в ценах 2018 года с НДС, млн. руб.</t>
  </si>
  <si>
    <t>2017, 2018</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</si>
  <si>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</si>
  <si>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</si>
  <si>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</si>
  <si>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</si>
  <si>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</si>
  <si>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</si>
  <si>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</si>
  <si>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</si>
  <si>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</si>
  <si>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</si>
  <si>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</si>
  <si>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</si>
  <si>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</si>
  <si>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</si>
  <si>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</si>
  <si>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</si>
  <si>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ПСД, утв. Распоряжением 967/26 от 28.09.2016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</si>
</sst>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
    <numFmt numFmtId="176" formatCode="0.0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name val="Times New Roman"/>
      <family val="1"/>
      <charset val="204"/>
    </font>
    <font>
      <b/>
      <u/>
      <sz val="14"/>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5"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8" fontId="36" fillId="0" borderId="42"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2" fontId="7" fillId="0" borderId="0" xfId="67" applyNumberFormat="1" applyFont="1" applyFill="1" applyAlignment="1">
      <alignment vertical="center"/>
    </xf>
    <xf numFmtId="0" fontId="70" fillId="0" borderId="46" xfId="67" applyFont="1" applyFill="1" applyBorder="1" applyAlignment="1">
      <alignment vertical="center" wrapText="1"/>
    </xf>
    <xf numFmtId="3" fontId="82" fillId="0" borderId="47" xfId="67" applyNumberFormat="1" applyFont="1" applyFill="1" applyBorder="1" applyAlignment="1">
      <alignment vertical="center"/>
    </xf>
    <xf numFmtId="3" fontId="83" fillId="0" borderId="47" xfId="67" applyNumberFormat="1" applyFont="1" applyFill="1" applyBorder="1" applyAlignment="1">
      <alignment vertical="center"/>
    </xf>
    <xf numFmtId="3" fontId="82" fillId="0" borderId="48" xfId="67" applyNumberFormat="1" applyFont="1" applyFill="1" applyBorder="1" applyAlignment="1">
      <alignment vertical="center"/>
    </xf>
    <xf numFmtId="0" fontId="64" fillId="0" borderId="46" xfId="62" applyFont="1" applyFill="1" applyBorder="1"/>
    <xf numFmtId="0" fontId="84" fillId="0" borderId="46"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3"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3"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0" fillId="28" borderId="30" xfId="2" applyFont="1" applyFill="1" applyBorder="1" applyAlignment="1">
      <alignment horizontal="justify" vertical="top" wrapText="1"/>
    </xf>
    <xf numFmtId="0" fontId="11" fillId="28" borderId="0" xfId="2" applyFill="1"/>
    <xf numFmtId="173" fontId="42" fillId="0" borderId="38"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3" fontId="40" fillId="28" borderId="30" xfId="2" applyNumberFormat="1"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14" fontId="3" fillId="0" borderId="0" xfId="1" applyNumberFormat="1" applyBorder="1"/>
    <xf numFmtId="0" fontId="42" fillId="0" borderId="1" xfId="2" applyFont="1" applyFill="1" applyBorder="1" applyAlignment="1">
      <alignment horizontal="center" vertical="center" wrapText="1"/>
    </xf>
    <xf numFmtId="0" fontId="42" fillId="0" borderId="0" xfId="2" applyFont="1" applyFill="1"/>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4" fontId="11" fillId="0" borderId="1" xfId="2" applyNumberFormat="1" applyFont="1" applyBorder="1" applyAlignment="1">
      <alignment horizontal="center" vertical="center"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0" fontId="36" fillId="0" borderId="1" xfId="49" applyFont="1" applyBorder="1"/>
    <xf numFmtId="175"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76" fontId="7" fillId="0" borderId="1" xfId="62" applyNumberFormat="1" applyFont="1" applyBorder="1" applyAlignment="1">
      <alignment horizontal="center" vertical="center" wrapText="1"/>
    </xf>
    <xf numFmtId="0" fontId="42" fillId="0" borderId="10" xfId="2" applyFont="1" applyFill="1" applyBorder="1" applyAlignment="1">
      <alignment horizontal="center" vertical="center" wrapText="1"/>
    </xf>
    <xf numFmtId="2" fontId="7" fillId="0" borderId="1" xfId="1" applyNumberFormat="1" applyFont="1" applyBorder="1" applyAlignment="1">
      <alignment horizontal="lef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12" fillId="24" borderId="0" xfId="1" applyFont="1" applyFill="1" applyBorder="1" applyAlignment="1">
      <alignment horizontal="left" vertical="center"/>
    </xf>
    <xf numFmtId="0" fontId="11" fillId="0" borderId="1" xfId="45" applyFont="1" applyFill="1" applyBorder="1" applyAlignment="1">
      <alignment horizontal="left" vertical="center" wrapText="1"/>
    </xf>
    <xf numFmtId="0" fontId="40" fillId="29" borderId="30" xfId="2" applyFont="1" applyFill="1" applyBorder="1" applyAlignment="1">
      <alignment horizontal="justify" vertical="top" wrapText="1"/>
    </xf>
    <xf numFmtId="173" fontId="40" fillId="29"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62" applyFont="1" applyBorder="1" applyAlignment="1">
      <alignment horizontal="center" vertical="center" wrapText="1"/>
    </xf>
    <xf numFmtId="0" fontId="36" fillId="0" borderId="1" xfId="49" applyFont="1" applyBorder="1" applyAlignment="1">
      <alignment horizontal="center" vertical="center"/>
    </xf>
    <xf numFmtId="4" fontId="40" fillId="0" borderId="30" xfId="2" applyNumberFormat="1" applyFont="1" applyFill="1" applyBorder="1" applyAlignment="1">
      <alignment horizontal="justify" vertical="top" wrapText="1"/>
    </xf>
    <xf numFmtId="17" fontId="37" fillId="0" borderId="1" xfId="49"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9" fillId="0" borderId="0" xfId="1" applyFont="1" applyAlignment="1">
      <alignment vertical="center"/>
    </xf>
    <xf numFmtId="0" fontId="87"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174"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4"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4" fontId="11" fillId="0" borderId="2" xfId="45"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11" fillId="0" borderId="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61"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0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7066944"/>
        <c:axId val="476064592"/>
      </c:lineChart>
      <c:catAx>
        <c:axId val="48706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6064592"/>
        <c:crosses val="autoZero"/>
        <c:auto val="1"/>
        <c:lblAlgn val="ctr"/>
        <c:lblOffset val="100"/>
        <c:noMultiLvlLbl val="0"/>
      </c:catAx>
      <c:valAx>
        <c:axId val="476064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066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675_F_prj_111001_335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61.110999999999997</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5" zoomScaleSheetLayoutView="100" workbookViewId="0">
      <selection activeCell="C23" sqref="C23"/>
    </sheetView>
  </sheetViews>
  <sheetFormatPr defaultColWidth="9.28515625" defaultRowHeight="15" x14ac:dyDescent="0.25"/>
  <cols>
    <col min="1" max="1" width="6.28515625" style="1" customWidth="1"/>
    <col min="2" max="2" width="53.5703125" style="1" customWidth="1"/>
    <col min="3" max="3" width="91.42578125" style="1" customWidth="1"/>
    <col min="4" max="4" width="13.7109375"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68</v>
      </c>
      <c r="E1" s="387" t="s">
        <v>665</v>
      </c>
      <c r="F1" s="16"/>
      <c r="G1" s="16"/>
    </row>
    <row r="2" spans="1:22" s="12" customFormat="1" ht="18.75" customHeight="1" x14ac:dyDescent="0.3">
      <c r="A2" s="18"/>
      <c r="C2" s="15" t="s">
        <v>10</v>
      </c>
      <c r="E2" s="387"/>
      <c r="F2" s="16"/>
      <c r="G2" s="16"/>
    </row>
    <row r="3" spans="1:22" s="12" customFormat="1" ht="18.75" x14ac:dyDescent="0.3">
      <c r="A3" s="17"/>
      <c r="C3" s="15" t="s">
        <v>67</v>
      </c>
      <c r="E3" s="387"/>
      <c r="F3" s="16"/>
      <c r="G3" s="16"/>
    </row>
    <row r="4" spans="1:22" s="12" customFormat="1" ht="18.75" x14ac:dyDescent="0.3">
      <c r="A4" s="17"/>
      <c r="E4" s="387"/>
      <c r="F4" s="16"/>
      <c r="G4" s="16"/>
      <c r="H4" s="15"/>
    </row>
    <row r="5" spans="1:22" s="12" customFormat="1" ht="15.75" x14ac:dyDescent="0.25">
      <c r="A5" s="391" t="s">
        <v>698</v>
      </c>
      <c r="B5" s="391"/>
      <c r="C5" s="391"/>
      <c r="D5" s="168"/>
      <c r="E5" s="387"/>
      <c r="F5" s="168"/>
      <c r="G5" s="168"/>
      <c r="H5" s="168"/>
      <c r="I5" s="168"/>
      <c r="J5" s="168"/>
    </row>
    <row r="6" spans="1:22" s="12" customFormat="1" ht="18.75" x14ac:dyDescent="0.3">
      <c r="A6" s="17"/>
      <c r="E6" s="387"/>
      <c r="F6" s="16"/>
      <c r="G6" s="16"/>
      <c r="H6" s="15"/>
    </row>
    <row r="7" spans="1:22" s="12" customFormat="1" ht="18.75" x14ac:dyDescent="0.2">
      <c r="A7" s="395" t="s">
        <v>9</v>
      </c>
      <c r="B7" s="395"/>
      <c r="C7" s="395"/>
      <c r="D7" s="13"/>
      <c r="E7" s="387"/>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87"/>
      <c r="F8" s="14"/>
      <c r="G8" s="14"/>
      <c r="H8" s="14"/>
      <c r="I8" s="13"/>
      <c r="J8" s="13"/>
      <c r="K8" s="13"/>
      <c r="L8" s="13"/>
      <c r="M8" s="13"/>
      <c r="N8" s="13"/>
      <c r="O8" s="13"/>
      <c r="P8" s="13"/>
      <c r="Q8" s="13"/>
      <c r="R8" s="13"/>
      <c r="S8" s="13"/>
      <c r="T8" s="13"/>
      <c r="U8" s="13"/>
      <c r="V8" s="13"/>
    </row>
    <row r="9" spans="1:22" s="12" customFormat="1" ht="18.75" x14ac:dyDescent="0.2">
      <c r="A9" s="396" t="s">
        <v>667</v>
      </c>
      <c r="B9" s="396"/>
      <c r="C9" s="396"/>
      <c r="D9" s="8"/>
      <c r="E9" s="387"/>
      <c r="F9" s="8"/>
      <c r="G9" s="8"/>
      <c r="H9" s="8"/>
      <c r="I9" s="13"/>
      <c r="J9" s="13"/>
      <c r="K9" s="13"/>
      <c r="L9" s="13"/>
      <c r="M9" s="13"/>
      <c r="N9" s="13"/>
      <c r="O9" s="13"/>
      <c r="P9" s="13"/>
      <c r="Q9" s="13"/>
      <c r="R9" s="13"/>
      <c r="S9" s="13"/>
      <c r="T9" s="13"/>
      <c r="U9" s="13"/>
      <c r="V9" s="13"/>
    </row>
    <row r="10" spans="1:22" s="12" customFormat="1" ht="18.75" x14ac:dyDescent="0.2">
      <c r="A10" s="392" t="s">
        <v>8</v>
      </c>
      <c r="B10" s="392"/>
      <c r="C10" s="392"/>
      <c r="D10" s="6"/>
      <c r="E10" s="387"/>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87"/>
      <c r="F11" s="14"/>
      <c r="G11" s="14"/>
      <c r="H11" s="14"/>
      <c r="I11" s="13"/>
      <c r="J11" s="13"/>
      <c r="K11" s="13"/>
      <c r="L11" s="13"/>
      <c r="M11" s="13"/>
      <c r="N11" s="13"/>
      <c r="O11" s="13"/>
      <c r="P11" s="13"/>
      <c r="Q11" s="13"/>
      <c r="R11" s="13"/>
      <c r="S11" s="13"/>
      <c r="T11" s="13"/>
      <c r="U11" s="13"/>
      <c r="V11" s="13"/>
    </row>
    <row r="12" spans="1:22" s="12" customFormat="1" ht="18.75" x14ac:dyDescent="0.2">
      <c r="A12" s="394" t="s">
        <v>615</v>
      </c>
      <c r="B12" s="394"/>
      <c r="C12" s="394"/>
      <c r="D12" s="8"/>
      <c r="E12" s="387"/>
      <c r="F12" s="8"/>
      <c r="G12" s="8"/>
      <c r="H12" s="8"/>
      <c r="I12" s="13"/>
      <c r="J12" s="13"/>
      <c r="K12" s="13"/>
      <c r="L12" s="13"/>
      <c r="M12" s="13"/>
      <c r="N12" s="13"/>
      <c r="O12" s="13"/>
      <c r="P12" s="13"/>
      <c r="Q12" s="13"/>
      <c r="R12" s="13"/>
      <c r="S12" s="13"/>
      <c r="T12" s="13"/>
      <c r="U12" s="13"/>
      <c r="V12" s="13"/>
    </row>
    <row r="13" spans="1:22" s="12" customFormat="1" ht="18.75" x14ac:dyDescent="0.2">
      <c r="A13" s="392" t="s">
        <v>7</v>
      </c>
      <c r="B13" s="392"/>
      <c r="C13" s="392"/>
      <c r="D13" s="6"/>
      <c r="E13" s="387"/>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87"/>
      <c r="F14" s="10"/>
      <c r="G14" s="10"/>
      <c r="H14" s="10"/>
      <c r="I14" s="10"/>
      <c r="J14" s="10"/>
      <c r="K14" s="10"/>
      <c r="L14" s="10"/>
      <c r="M14" s="10"/>
      <c r="N14" s="10"/>
      <c r="O14" s="10"/>
      <c r="P14" s="10"/>
      <c r="Q14" s="10"/>
      <c r="R14" s="10"/>
      <c r="S14" s="10"/>
      <c r="T14" s="10"/>
      <c r="U14" s="10"/>
      <c r="V14" s="10"/>
    </row>
    <row r="15" spans="1:22" s="3" customFormat="1" ht="42" customHeight="1" x14ac:dyDescent="0.2">
      <c r="A15" s="393" t="s">
        <v>536</v>
      </c>
      <c r="B15" s="393"/>
      <c r="C15" s="393"/>
      <c r="D15" s="8"/>
      <c r="E15" s="387"/>
      <c r="F15" s="8"/>
      <c r="G15" s="8"/>
      <c r="H15" s="8"/>
      <c r="I15" s="8"/>
      <c r="J15" s="8"/>
      <c r="K15" s="8"/>
      <c r="L15" s="8"/>
      <c r="M15" s="8"/>
      <c r="N15" s="8"/>
      <c r="O15" s="8"/>
      <c r="P15" s="8"/>
      <c r="Q15" s="8"/>
      <c r="R15" s="8"/>
      <c r="S15" s="8"/>
      <c r="T15" s="8"/>
      <c r="U15" s="8"/>
      <c r="V15" s="8"/>
    </row>
    <row r="16" spans="1:22" s="3" customFormat="1" ht="15" customHeight="1" x14ac:dyDescent="0.2">
      <c r="A16" s="392" t="s">
        <v>6</v>
      </c>
      <c r="B16" s="392"/>
      <c r="C16" s="392"/>
      <c r="D16" s="6"/>
      <c r="E16" s="387"/>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87"/>
      <c r="F17" s="4"/>
      <c r="G17" s="4"/>
      <c r="H17" s="4"/>
      <c r="I17" s="4"/>
      <c r="J17" s="4"/>
      <c r="K17" s="4"/>
      <c r="L17" s="4"/>
      <c r="M17" s="4"/>
      <c r="N17" s="4"/>
      <c r="O17" s="4"/>
      <c r="P17" s="4"/>
      <c r="Q17" s="4"/>
      <c r="R17" s="4"/>
      <c r="S17" s="4"/>
    </row>
    <row r="18" spans="1:22" s="3" customFormat="1" ht="15" customHeight="1" x14ac:dyDescent="0.2">
      <c r="A18" s="393" t="s">
        <v>518</v>
      </c>
      <c r="B18" s="394"/>
      <c r="C18" s="394"/>
      <c r="D18" s="7"/>
      <c r="E18" s="38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87"/>
      <c r="F19" s="6"/>
      <c r="G19" s="6"/>
      <c r="H19" s="6"/>
      <c r="I19" s="4"/>
      <c r="J19" s="4"/>
      <c r="K19" s="4"/>
      <c r="L19" s="4"/>
      <c r="M19" s="4"/>
      <c r="N19" s="4"/>
      <c r="O19" s="4"/>
      <c r="P19" s="4"/>
      <c r="Q19" s="4"/>
      <c r="R19" s="4"/>
      <c r="S19" s="4"/>
    </row>
    <row r="20" spans="1:22" s="3" customFormat="1" ht="39.75" customHeight="1" x14ac:dyDescent="0.2">
      <c r="A20" s="29" t="s">
        <v>5</v>
      </c>
      <c r="B20" s="43" t="s">
        <v>66</v>
      </c>
      <c r="C20" s="42" t="s">
        <v>65</v>
      </c>
      <c r="D20" s="33"/>
      <c r="E20" s="387"/>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87"/>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6" t="s">
        <v>351</v>
      </c>
      <c r="C22" s="42" t="s">
        <v>616</v>
      </c>
      <c r="D22" s="33"/>
      <c r="E22" s="387"/>
      <c r="F22" s="33"/>
      <c r="G22" s="33"/>
      <c r="H22" s="33"/>
      <c r="I22" s="32"/>
      <c r="J22" s="32"/>
      <c r="K22" s="32"/>
      <c r="L22" s="32"/>
      <c r="M22" s="32"/>
      <c r="N22" s="32"/>
      <c r="O22" s="32"/>
      <c r="P22" s="32"/>
      <c r="Q22" s="32"/>
      <c r="R22" s="32"/>
      <c r="S22" s="32"/>
      <c r="T22" s="31"/>
      <c r="U22" s="31"/>
      <c r="V22" s="31"/>
    </row>
    <row r="23" spans="1:22" s="3" customFormat="1" ht="78.75" x14ac:dyDescent="0.2">
      <c r="A23" s="28" t="s">
        <v>63</v>
      </c>
      <c r="B23" s="41" t="s">
        <v>697</v>
      </c>
      <c r="C23" s="45" t="s">
        <v>695</v>
      </c>
      <c r="D23" s="33"/>
      <c r="E23" s="387"/>
      <c r="F23" s="33"/>
      <c r="G23" s="33"/>
      <c r="H23" s="33"/>
      <c r="I23" s="32"/>
      <c r="J23" s="32"/>
      <c r="K23" s="32"/>
      <c r="L23" s="32"/>
      <c r="M23" s="32"/>
      <c r="N23" s="32"/>
      <c r="O23" s="32"/>
      <c r="P23" s="32"/>
      <c r="Q23" s="32"/>
      <c r="R23" s="32"/>
      <c r="S23" s="32"/>
      <c r="T23" s="31"/>
      <c r="U23" s="31"/>
      <c r="V23" s="31"/>
    </row>
    <row r="24" spans="1:22" s="3" customFormat="1" ht="22.5" customHeight="1" x14ac:dyDescent="0.2">
      <c r="A24" s="388"/>
      <c r="B24" s="389"/>
      <c r="C24" s="390"/>
      <c r="D24" s="33"/>
      <c r="E24" s="387"/>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65" t="s">
        <v>467</v>
      </c>
      <c r="C25" s="40" t="s">
        <v>544</v>
      </c>
      <c r="D25" s="39"/>
      <c r="E25" s="387"/>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65" t="s">
        <v>74</v>
      </c>
      <c r="C26" s="40" t="s">
        <v>545</v>
      </c>
      <c r="D26" s="39"/>
      <c r="E26" s="387"/>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65" t="s">
        <v>73</v>
      </c>
      <c r="C27" s="40" t="s">
        <v>546</v>
      </c>
      <c r="D27" s="39"/>
      <c r="E27" s="387"/>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65" t="s">
        <v>468</v>
      </c>
      <c r="C28" s="40" t="s">
        <v>547</v>
      </c>
      <c r="D28" s="39"/>
      <c r="E28" s="387"/>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65" t="s">
        <v>469</v>
      </c>
      <c r="C29" s="40" t="s">
        <v>547</v>
      </c>
      <c r="D29" s="39"/>
      <c r="E29" s="387"/>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65" t="s">
        <v>470</v>
      </c>
      <c r="C30" s="40" t="s">
        <v>547</v>
      </c>
      <c r="D30" s="39"/>
      <c r="E30" s="387"/>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72</v>
      </c>
      <c r="B31" s="45" t="s">
        <v>471</v>
      </c>
      <c r="C31" s="40" t="s">
        <v>605</v>
      </c>
      <c r="D31" s="39"/>
      <c r="E31" s="387"/>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70</v>
      </c>
      <c r="B32" s="45" t="s">
        <v>472</v>
      </c>
      <c r="C32" s="40" t="s">
        <v>547</v>
      </c>
      <c r="D32" s="39"/>
      <c r="E32" s="387"/>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69</v>
      </c>
      <c r="B33" s="45" t="s">
        <v>473</v>
      </c>
      <c r="C33" s="45" t="s">
        <v>696</v>
      </c>
      <c r="D33" s="39"/>
      <c r="E33" s="387"/>
      <c r="F33" s="39"/>
      <c r="G33" s="39"/>
      <c r="H33" s="38"/>
      <c r="I33" s="38"/>
      <c r="J33" s="38"/>
      <c r="K33" s="38"/>
      <c r="L33" s="38"/>
      <c r="M33" s="38"/>
      <c r="N33" s="38"/>
      <c r="O33" s="38"/>
      <c r="P33" s="38"/>
      <c r="Q33" s="38"/>
      <c r="R33" s="38"/>
      <c r="S33" s="37"/>
      <c r="T33" s="37"/>
      <c r="U33" s="37"/>
      <c r="V33" s="37"/>
    </row>
    <row r="34" spans="1:22" ht="111" customHeight="1" x14ac:dyDescent="0.25">
      <c r="A34" s="28" t="s">
        <v>487</v>
      </c>
      <c r="B34" s="45" t="s">
        <v>474</v>
      </c>
      <c r="C34" s="40" t="s">
        <v>547</v>
      </c>
      <c r="D34" s="27"/>
      <c r="E34" s="387"/>
      <c r="F34" s="27"/>
      <c r="G34" s="27"/>
      <c r="H34" s="27"/>
      <c r="I34" s="27"/>
      <c r="J34" s="27"/>
      <c r="K34" s="27"/>
      <c r="L34" s="27"/>
      <c r="M34" s="27"/>
      <c r="N34" s="27"/>
      <c r="O34" s="27"/>
      <c r="P34" s="27"/>
      <c r="Q34" s="27"/>
      <c r="R34" s="27"/>
      <c r="S34" s="27"/>
      <c r="T34" s="27"/>
      <c r="U34" s="27"/>
      <c r="V34" s="27"/>
    </row>
    <row r="35" spans="1:22" ht="58.5" customHeight="1" x14ac:dyDescent="0.25">
      <c r="A35" s="28" t="s">
        <v>477</v>
      </c>
      <c r="B35" s="45" t="s">
        <v>71</v>
      </c>
      <c r="C35" s="40" t="s">
        <v>547</v>
      </c>
      <c r="D35" s="27"/>
      <c r="E35" s="387"/>
      <c r="F35" s="27"/>
      <c r="G35" s="27"/>
      <c r="H35" s="27"/>
      <c r="I35" s="27"/>
      <c r="J35" s="27"/>
      <c r="K35" s="27"/>
      <c r="L35" s="27"/>
      <c r="M35" s="27"/>
      <c r="N35" s="27"/>
      <c r="O35" s="27"/>
      <c r="P35" s="27"/>
      <c r="Q35" s="27"/>
      <c r="R35" s="27"/>
      <c r="S35" s="27"/>
      <c r="T35" s="27"/>
      <c r="U35" s="27"/>
      <c r="V35" s="27"/>
    </row>
    <row r="36" spans="1:22" ht="51.75" customHeight="1" x14ac:dyDescent="0.25">
      <c r="A36" s="28" t="s">
        <v>488</v>
      </c>
      <c r="B36" s="45" t="s">
        <v>475</v>
      </c>
      <c r="C36" s="29" t="s">
        <v>547</v>
      </c>
      <c r="D36" s="27"/>
      <c r="E36" s="387"/>
      <c r="F36" s="27"/>
      <c r="G36" s="27"/>
      <c r="H36" s="27"/>
      <c r="I36" s="27"/>
      <c r="J36" s="27"/>
      <c r="K36" s="27"/>
      <c r="L36" s="27"/>
      <c r="M36" s="27"/>
      <c r="N36" s="27"/>
      <c r="O36" s="27"/>
      <c r="P36" s="27"/>
      <c r="Q36" s="27"/>
      <c r="R36" s="27"/>
      <c r="S36" s="27"/>
      <c r="T36" s="27"/>
      <c r="U36" s="27"/>
      <c r="V36" s="27"/>
    </row>
    <row r="37" spans="1:22" ht="43.5" customHeight="1" x14ac:dyDescent="0.25">
      <c r="A37" s="28" t="s">
        <v>478</v>
      </c>
      <c r="B37" s="45" t="s">
        <v>476</v>
      </c>
      <c r="C37" s="29" t="s">
        <v>548</v>
      </c>
      <c r="D37" s="27"/>
      <c r="E37" s="387"/>
      <c r="F37" s="27"/>
      <c r="G37" s="27"/>
      <c r="H37" s="27"/>
      <c r="I37" s="27"/>
      <c r="J37" s="27"/>
      <c r="K37" s="27"/>
      <c r="L37" s="27"/>
      <c r="M37" s="27"/>
      <c r="N37" s="27"/>
      <c r="O37" s="27"/>
      <c r="P37" s="27"/>
      <c r="Q37" s="27"/>
      <c r="R37" s="27"/>
      <c r="S37" s="27"/>
      <c r="T37" s="27"/>
      <c r="U37" s="27"/>
      <c r="V37" s="27"/>
    </row>
    <row r="38" spans="1:22" ht="43.5" customHeight="1" x14ac:dyDescent="0.25">
      <c r="A38" s="28" t="s">
        <v>489</v>
      </c>
      <c r="B38" s="45" t="s">
        <v>232</v>
      </c>
      <c r="C38" s="29" t="s">
        <v>547</v>
      </c>
      <c r="D38" s="27"/>
      <c r="E38" s="387"/>
      <c r="F38" s="27"/>
      <c r="G38" s="27"/>
      <c r="H38" s="27"/>
      <c r="I38" s="27"/>
      <c r="J38" s="27"/>
      <c r="K38" s="27"/>
      <c r="L38" s="27"/>
      <c r="M38" s="27"/>
      <c r="N38" s="27"/>
      <c r="O38" s="27"/>
      <c r="P38" s="27"/>
      <c r="Q38" s="27"/>
      <c r="R38" s="27"/>
      <c r="S38" s="27"/>
      <c r="T38" s="27"/>
      <c r="U38" s="27"/>
      <c r="V38" s="27"/>
    </row>
    <row r="39" spans="1:22" ht="23.25" customHeight="1" x14ac:dyDescent="0.25">
      <c r="A39" s="388"/>
      <c r="B39" s="389"/>
      <c r="C39" s="390"/>
      <c r="D39" s="27"/>
      <c r="E39" s="387"/>
      <c r="F39" s="27"/>
      <c r="G39" s="27"/>
      <c r="H39" s="27"/>
      <c r="I39" s="27"/>
      <c r="J39" s="27"/>
      <c r="K39" s="27"/>
      <c r="L39" s="27"/>
      <c r="M39" s="27"/>
      <c r="N39" s="27"/>
      <c r="O39" s="27"/>
      <c r="P39" s="27"/>
      <c r="Q39" s="27"/>
      <c r="R39" s="27"/>
      <c r="S39" s="27"/>
      <c r="T39" s="27"/>
      <c r="U39" s="27"/>
      <c r="V39" s="27"/>
    </row>
    <row r="40" spans="1:22" ht="63" x14ac:dyDescent="0.25">
      <c r="A40" s="28" t="s">
        <v>479</v>
      </c>
      <c r="B40" s="45" t="s">
        <v>531</v>
      </c>
      <c r="C40" s="2" t="str">
        <f>'3.3 паспорт описание'!C23</f>
        <v>Присоединение энергопринимающих устройств максимальной мощностью 5,1182 МВт</v>
      </c>
      <c r="D40" s="27"/>
      <c r="E40" s="387"/>
      <c r="F40" s="27"/>
      <c r="G40" s="27"/>
      <c r="H40" s="27"/>
      <c r="I40" s="27"/>
      <c r="J40" s="27"/>
      <c r="K40" s="27"/>
      <c r="L40" s="27"/>
      <c r="M40" s="27"/>
      <c r="N40" s="27"/>
      <c r="O40" s="27"/>
      <c r="P40" s="27"/>
      <c r="Q40" s="27"/>
      <c r="R40" s="27"/>
      <c r="S40" s="27"/>
      <c r="T40" s="27"/>
      <c r="U40" s="27"/>
      <c r="V40" s="27"/>
    </row>
    <row r="41" spans="1:22" ht="105.75" customHeight="1" x14ac:dyDescent="0.25">
      <c r="A41" s="28" t="s">
        <v>490</v>
      </c>
      <c r="B41" s="45" t="s">
        <v>513</v>
      </c>
      <c r="C41" s="2" t="s">
        <v>617</v>
      </c>
      <c r="D41" s="27"/>
      <c r="E41" s="387"/>
      <c r="F41" s="27"/>
      <c r="G41" s="27"/>
      <c r="H41" s="27"/>
      <c r="I41" s="27"/>
      <c r="J41" s="27"/>
      <c r="K41" s="27"/>
      <c r="L41" s="27"/>
      <c r="M41" s="27"/>
      <c r="N41" s="27"/>
      <c r="O41" s="27"/>
      <c r="P41" s="27"/>
      <c r="Q41" s="27"/>
      <c r="R41" s="27"/>
      <c r="S41" s="27"/>
      <c r="T41" s="27"/>
      <c r="U41" s="27"/>
      <c r="V41" s="27"/>
    </row>
    <row r="42" spans="1:22" ht="83.25" customHeight="1" x14ac:dyDescent="0.25">
      <c r="A42" s="28" t="s">
        <v>480</v>
      </c>
      <c r="B42" s="45" t="s">
        <v>528</v>
      </c>
      <c r="C42" s="2" t="s">
        <v>617</v>
      </c>
      <c r="D42" s="27"/>
      <c r="E42" s="387"/>
      <c r="F42" s="27"/>
      <c r="G42" s="27"/>
      <c r="H42" s="27"/>
      <c r="I42" s="27"/>
      <c r="J42" s="27"/>
      <c r="K42" s="27"/>
      <c r="L42" s="27"/>
      <c r="M42" s="27"/>
      <c r="N42" s="27"/>
      <c r="O42" s="27"/>
      <c r="P42" s="27"/>
      <c r="Q42" s="27"/>
      <c r="R42" s="27"/>
      <c r="S42" s="27"/>
      <c r="T42" s="27"/>
      <c r="U42" s="27"/>
      <c r="V42" s="27"/>
    </row>
    <row r="43" spans="1:22" ht="186" customHeight="1" x14ac:dyDescent="0.25">
      <c r="A43" s="28" t="s">
        <v>493</v>
      </c>
      <c r="B43" s="45" t="s">
        <v>494</v>
      </c>
      <c r="C43" s="2" t="s">
        <v>617</v>
      </c>
      <c r="D43" s="27"/>
      <c r="E43" s="387"/>
      <c r="F43" s="27"/>
      <c r="G43" s="27"/>
      <c r="H43" s="27"/>
      <c r="I43" s="27"/>
      <c r="J43" s="27"/>
      <c r="K43" s="27"/>
      <c r="L43" s="27"/>
      <c r="M43" s="27"/>
      <c r="N43" s="27"/>
      <c r="O43" s="27"/>
      <c r="P43" s="27"/>
      <c r="Q43" s="27"/>
      <c r="R43" s="27"/>
      <c r="S43" s="27"/>
      <c r="T43" s="27"/>
      <c r="U43" s="27"/>
      <c r="V43" s="27"/>
    </row>
    <row r="44" spans="1:22" ht="111" customHeight="1" x14ac:dyDescent="0.25">
      <c r="A44" s="28" t="s">
        <v>481</v>
      </c>
      <c r="B44" s="45" t="s">
        <v>519</v>
      </c>
      <c r="C44" s="2" t="s">
        <v>617</v>
      </c>
      <c r="D44" s="27"/>
      <c r="E44" s="387"/>
      <c r="F44" s="27"/>
      <c r="G44" s="27"/>
      <c r="H44" s="27"/>
      <c r="I44" s="27"/>
      <c r="J44" s="27"/>
      <c r="K44" s="27"/>
      <c r="L44" s="27"/>
      <c r="M44" s="27"/>
      <c r="N44" s="27"/>
      <c r="O44" s="27"/>
      <c r="P44" s="27"/>
      <c r="Q44" s="27"/>
      <c r="R44" s="27"/>
      <c r="S44" s="27"/>
      <c r="T44" s="27"/>
      <c r="U44" s="27"/>
      <c r="V44" s="27"/>
    </row>
    <row r="45" spans="1:22" ht="120" customHeight="1" x14ac:dyDescent="0.25">
      <c r="A45" s="28" t="s">
        <v>514</v>
      </c>
      <c r="B45" s="45" t="s">
        <v>520</v>
      </c>
      <c r="C45" s="2" t="s">
        <v>617</v>
      </c>
      <c r="D45" s="27"/>
      <c r="E45" s="387"/>
      <c r="F45" s="27"/>
      <c r="G45" s="27"/>
      <c r="H45" s="27"/>
      <c r="I45" s="27"/>
      <c r="J45" s="27"/>
      <c r="K45" s="27"/>
      <c r="L45" s="27"/>
      <c r="M45" s="27"/>
      <c r="N45" s="27"/>
      <c r="O45" s="27"/>
      <c r="P45" s="27"/>
      <c r="Q45" s="27"/>
      <c r="R45" s="27"/>
      <c r="S45" s="27"/>
      <c r="T45" s="27"/>
      <c r="U45" s="27"/>
      <c r="V45" s="27"/>
    </row>
    <row r="46" spans="1:22" ht="101.25" customHeight="1" x14ac:dyDescent="0.25">
      <c r="A46" s="28" t="s">
        <v>482</v>
      </c>
      <c r="B46" s="45" t="s">
        <v>521</v>
      </c>
      <c r="C46" s="2" t="s">
        <v>617</v>
      </c>
      <c r="D46" s="27"/>
      <c r="E46" s="387"/>
      <c r="F46" s="27"/>
      <c r="G46" s="27"/>
      <c r="H46" s="27"/>
      <c r="I46" s="27"/>
      <c r="J46" s="27"/>
      <c r="K46" s="27"/>
      <c r="L46" s="27"/>
      <c r="M46" s="27"/>
      <c r="N46" s="27"/>
      <c r="O46" s="27"/>
      <c r="P46" s="27"/>
      <c r="Q46" s="27"/>
      <c r="R46" s="27"/>
      <c r="S46" s="27"/>
      <c r="T46" s="27"/>
      <c r="U46" s="27"/>
      <c r="V46" s="27"/>
    </row>
    <row r="47" spans="1:22" ht="18.75" customHeight="1" x14ac:dyDescent="0.25">
      <c r="A47" s="388"/>
      <c r="B47" s="389"/>
      <c r="C47" s="390"/>
      <c r="D47" s="27"/>
      <c r="E47" s="387"/>
      <c r="F47" s="27"/>
      <c r="G47" s="27"/>
      <c r="H47" s="27"/>
      <c r="I47" s="27"/>
      <c r="J47" s="27"/>
      <c r="K47" s="27"/>
      <c r="L47" s="27"/>
      <c r="M47" s="27"/>
      <c r="N47" s="27"/>
      <c r="O47" s="27"/>
      <c r="P47" s="27"/>
      <c r="Q47" s="27"/>
      <c r="R47" s="27"/>
      <c r="S47" s="27"/>
      <c r="T47" s="27"/>
      <c r="U47" s="27"/>
      <c r="V47" s="27"/>
    </row>
    <row r="48" spans="1:22" ht="75.75" customHeight="1" x14ac:dyDescent="0.25">
      <c r="A48" s="28" t="s">
        <v>515</v>
      </c>
      <c r="B48" s="45" t="s">
        <v>529</v>
      </c>
      <c r="C48" s="350">
        <f>'6.2. Паспорт фин осв ввод факт'!AB24</f>
        <v>37.721327034600051</v>
      </c>
      <c r="D48" s="27"/>
      <c r="E48" s="357" t="s">
        <v>710</v>
      </c>
      <c r="F48" s="27"/>
      <c r="G48" s="27"/>
      <c r="H48" s="27"/>
      <c r="I48" s="27"/>
      <c r="J48" s="27"/>
      <c r="K48" s="27"/>
      <c r="L48" s="27"/>
      <c r="M48" s="27"/>
      <c r="N48" s="27"/>
      <c r="O48" s="27"/>
      <c r="P48" s="27"/>
      <c r="Q48" s="27"/>
      <c r="R48" s="27"/>
      <c r="S48" s="27"/>
      <c r="T48" s="27"/>
      <c r="U48" s="27"/>
      <c r="V48" s="27"/>
    </row>
    <row r="49" spans="1:22" ht="71.25" customHeight="1" x14ac:dyDescent="0.25">
      <c r="A49" s="28" t="s">
        <v>483</v>
      </c>
      <c r="B49" s="45" t="s">
        <v>530</v>
      </c>
      <c r="C49" s="350">
        <f>'6.2. Паспорт фин осв ввод факт'!AB30</f>
        <v>31.988255300847499</v>
      </c>
      <c r="D49" s="27"/>
      <c r="E49" s="357" t="s">
        <v>710</v>
      </c>
      <c r="F49" s="27"/>
      <c r="G49" s="27"/>
      <c r="H49" s="27"/>
      <c r="I49" s="27"/>
      <c r="J49" s="27"/>
      <c r="K49" s="27"/>
      <c r="L49" s="27"/>
      <c r="M49" s="27"/>
      <c r="N49" s="27"/>
      <c r="O49" s="27"/>
      <c r="P49" s="27"/>
      <c r="Q49" s="27"/>
      <c r="R49" s="27"/>
      <c r="S49" s="27"/>
      <c r="T49" s="27"/>
      <c r="U49" s="27"/>
      <c r="V49" s="27"/>
    </row>
    <row r="50" spans="1:22" ht="75.75" hidden="1" customHeight="1" x14ac:dyDescent="0.25">
      <c r="A50" s="28" t="s">
        <v>515</v>
      </c>
      <c r="B50" s="45" t="s">
        <v>529</v>
      </c>
      <c r="C50" s="350">
        <f>'6.2. Паспорт фин осв ввод'!AG24</f>
        <v>0</v>
      </c>
      <c r="D50" s="27"/>
      <c r="E50" s="357" t="s">
        <v>666</v>
      </c>
      <c r="F50" s="27"/>
      <c r="G50" s="27"/>
      <c r="H50" s="27"/>
      <c r="I50" s="27"/>
      <c r="J50" s="27"/>
      <c r="K50" s="27"/>
      <c r="L50" s="27"/>
      <c r="M50" s="27"/>
      <c r="N50" s="27"/>
      <c r="O50" s="27"/>
      <c r="P50" s="27"/>
      <c r="Q50" s="27"/>
      <c r="R50" s="27"/>
      <c r="S50" s="27"/>
      <c r="T50" s="27"/>
      <c r="U50" s="27"/>
      <c r="V50" s="27"/>
    </row>
    <row r="51" spans="1:22" ht="71.25" hidden="1" customHeight="1" x14ac:dyDescent="0.25">
      <c r="A51" s="28" t="s">
        <v>483</v>
      </c>
      <c r="B51" s="45" t="s">
        <v>530</v>
      </c>
      <c r="C51" s="350">
        <f>'6.2. Паспорт фин осв ввод'!AG30</f>
        <v>0</v>
      </c>
      <c r="D51" s="27"/>
      <c r="E51" s="357" t="s">
        <v>666</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F338" s="27"/>
      <c r="G338" s="27"/>
      <c r="H338" s="27"/>
      <c r="I338" s="27"/>
      <c r="J338" s="27"/>
      <c r="K338" s="27"/>
      <c r="L338" s="27"/>
      <c r="M338" s="27"/>
      <c r="N338" s="27"/>
      <c r="O338" s="27"/>
      <c r="P338" s="27"/>
      <c r="Q338" s="27"/>
      <c r="R338" s="27"/>
      <c r="S338" s="27"/>
      <c r="T338" s="27"/>
      <c r="U338" s="27"/>
      <c r="V338"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R45" sqref="R45"/>
      <selection pane="topRight" activeCell="R45" sqref="R45"/>
      <selection pane="bottomLeft" activeCell="R45" sqref="R45"/>
      <selection pane="bottomRight" activeCell="S32" sqref="S32"/>
    </sheetView>
  </sheetViews>
  <sheetFormatPr defaultColWidth="9.28515625" defaultRowHeight="15.75" x14ac:dyDescent="0.25"/>
  <cols>
    <col min="1" max="1" width="9.28515625" style="69"/>
    <col min="2" max="2" width="57.7109375" style="69" customWidth="1"/>
    <col min="3" max="3" width="13" style="69" customWidth="1"/>
    <col min="4" max="4" width="17.7109375" style="329" customWidth="1"/>
    <col min="5" max="5" width="20.42578125" style="69" customWidth="1"/>
    <col min="6" max="6" width="18.7109375" style="69" customWidth="1"/>
    <col min="7" max="7" width="12.7109375" style="70" customWidth="1"/>
    <col min="8" max="11" width="9.42578125" style="70" customWidth="1"/>
    <col min="12" max="19" width="9.42578125" style="69" customWidth="1"/>
    <col min="20" max="27" width="6.28515625" style="69" customWidth="1"/>
    <col min="28" max="28" width="13.28515625" style="69" customWidth="1"/>
    <col min="29" max="29" width="24.7109375" style="329" customWidth="1"/>
    <col min="30" max="16384" width="9.28515625" style="69"/>
  </cols>
  <sheetData>
    <row r="1" spans="1:29" ht="18.75" x14ac:dyDescent="0.25">
      <c r="A1" s="70"/>
      <c r="B1" s="70"/>
      <c r="C1" s="70"/>
      <c r="D1" s="327"/>
      <c r="E1" s="70"/>
      <c r="F1" s="70"/>
      <c r="L1" s="70"/>
      <c r="M1" s="70"/>
      <c r="AC1" s="333" t="s">
        <v>68</v>
      </c>
    </row>
    <row r="2" spans="1:29" ht="18.75" x14ac:dyDescent="0.3">
      <c r="A2" s="70"/>
      <c r="B2" s="70"/>
      <c r="C2" s="70"/>
      <c r="D2" s="327"/>
      <c r="E2" s="70"/>
      <c r="F2" s="70"/>
      <c r="L2" s="70"/>
      <c r="M2" s="70"/>
      <c r="AC2" s="334" t="s">
        <v>10</v>
      </c>
    </row>
    <row r="3" spans="1:29" ht="18.75" x14ac:dyDescent="0.3">
      <c r="A3" s="70"/>
      <c r="B3" s="70"/>
      <c r="C3" s="70"/>
      <c r="D3" s="327"/>
      <c r="E3" s="70"/>
      <c r="F3" s="70"/>
      <c r="L3" s="70"/>
      <c r="M3" s="70"/>
      <c r="AC3" s="334" t="s">
        <v>67</v>
      </c>
    </row>
    <row r="4" spans="1:29" ht="18.75" customHeight="1" x14ac:dyDescent="0.25">
      <c r="A4" s="480" t="str">
        <f>'6.1. Паспорт сетевой график'!A5:L5</f>
        <v>Год раскрытия информации: 2018 год</v>
      </c>
      <c r="B4" s="480"/>
      <c r="C4" s="480"/>
      <c r="D4" s="480"/>
      <c r="E4" s="480"/>
      <c r="F4" s="480"/>
      <c r="G4" s="480"/>
      <c r="H4" s="480"/>
      <c r="I4" s="480"/>
      <c r="J4" s="480"/>
      <c r="K4" s="480"/>
      <c r="L4" s="480"/>
      <c r="M4" s="480"/>
      <c r="N4" s="480"/>
      <c r="O4" s="480"/>
      <c r="P4" s="480"/>
      <c r="Q4" s="480"/>
      <c r="R4" s="480"/>
      <c r="S4" s="480"/>
      <c r="T4" s="480"/>
      <c r="U4" s="480"/>
      <c r="V4" s="480"/>
      <c r="W4" s="480"/>
      <c r="X4" s="480"/>
      <c r="Y4" s="480"/>
      <c r="Z4" s="480"/>
      <c r="AA4" s="480"/>
      <c r="AB4" s="480"/>
      <c r="AC4" s="480"/>
    </row>
    <row r="5" spans="1:29" ht="18.75" x14ac:dyDescent="0.3">
      <c r="A5" s="70"/>
      <c r="B5" s="70"/>
      <c r="C5" s="70"/>
      <c r="D5" s="327"/>
      <c r="E5" s="70"/>
      <c r="F5" s="70"/>
      <c r="L5" s="70"/>
      <c r="M5" s="70"/>
      <c r="AC5" s="334"/>
    </row>
    <row r="6" spans="1:29" ht="18.75" x14ac:dyDescent="0.25">
      <c r="A6" s="395" t="s">
        <v>9</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row>
    <row r="7" spans="1:29" ht="18.75" x14ac:dyDescent="0.25">
      <c r="A7" s="161"/>
      <c r="B7" s="161"/>
      <c r="C7" s="161"/>
      <c r="D7" s="161"/>
      <c r="E7" s="161"/>
      <c r="F7" s="161"/>
      <c r="G7" s="161"/>
      <c r="H7" s="161"/>
      <c r="I7" s="161"/>
      <c r="J7" s="88"/>
      <c r="K7" s="88"/>
      <c r="L7" s="88"/>
      <c r="M7" s="88"/>
      <c r="N7" s="88"/>
      <c r="O7" s="88"/>
      <c r="P7" s="88"/>
      <c r="Q7" s="88"/>
      <c r="R7" s="88"/>
      <c r="S7" s="88"/>
      <c r="T7" s="88"/>
      <c r="U7" s="88"/>
      <c r="V7" s="88"/>
      <c r="W7" s="88"/>
      <c r="X7" s="88"/>
      <c r="Y7" s="88"/>
      <c r="Z7" s="88"/>
      <c r="AA7" s="88"/>
      <c r="AB7" s="88"/>
      <c r="AC7" s="88"/>
    </row>
    <row r="8" spans="1:29" x14ac:dyDescent="0.25">
      <c r="A8" s="481" t="str">
        <f>'1. паспорт местоположение'!A9:C9</f>
        <v>Акционерное общество "Янтарьэнерго" ДЗО  ПАО "Россети"</v>
      </c>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row>
    <row r="9" spans="1:29" ht="18.75" customHeight="1" x14ac:dyDescent="0.25">
      <c r="A9" s="392" t="s">
        <v>8</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row>
    <row r="10" spans="1:29" ht="18.75" x14ac:dyDescent="0.25">
      <c r="A10" s="161"/>
      <c r="B10" s="161"/>
      <c r="C10" s="161"/>
      <c r="D10" s="161"/>
      <c r="E10" s="161"/>
      <c r="F10" s="161"/>
      <c r="G10" s="161"/>
      <c r="H10" s="161"/>
      <c r="I10" s="161"/>
      <c r="J10" s="88"/>
      <c r="K10" s="88"/>
      <c r="L10" s="88"/>
      <c r="M10" s="88"/>
      <c r="N10" s="88"/>
      <c r="O10" s="88"/>
      <c r="P10" s="88"/>
      <c r="Q10" s="88"/>
      <c r="R10" s="88"/>
      <c r="S10" s="88"/>
      <c r="T10" s="88"/>
      <c r="U10" s="88"/>
      <c r="V10" s="88"/>
      <c r="W10" s="88"/>
      <c r="X10" s="88"/>
      <c r="Y10" s="88"/>
      <c r="Z10" s="88"/>
      <c r="AA10" s="88"/>
      <c r="AB10" s="88"/>
      <c r="AC10" s="88"/>
    </row>
    <row r="11" spans="1:29" x14ac:dyDescent="0.25">
      <c r="A11" s="481" t="str">
        <f>'1. паспорт местоположение'!A12:C12</f>
        <v>F_prj_111001_3352</v>
      </c>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c r="AA11" s="481"/>
      <c r="AB11" s="481"/>
      <c r="AC11" s="481"/>
    </row>
    <row r="12" spans="1:29" x14ac:dyDescent="0.25">
      <c r="A12" s="392" t="s">
        <v>7</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row>
    <row r="13" spans="1:29" ht="16.5" customHeight="1" x14ac:dyDescent="0.3">
      <c r="A13" s="11"/>
      <c r="B13" s="11"/>
      <c r="C13" s="11"/>
      <c r="D13" s="328"/>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69"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row>
    <row r="15" spans="1:29" ht="15.75" customHeight="1" x14ac:dyDescent="0.25">
      <c r="A15" s="392" t="s">
        <v>6</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row>
    <row r="16" spans="1:29"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71" t="s">
        <v>503</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row>
    <row r="19" spans="1:32" x14ac:dyDescent="0.25">
      <c r="A19" s="70"/>
      <c r="B19" s="70"/>
      <c r="C19" s="70"/>
      <c r="D19" s="327"/>
      <c r="E19" s="70"/>
      <c r="F19" s="70"/>
      <c r="L19" s="70"/>
      <c r="M19" s="70"/>
      <c r="N19" s="70"/>
      <c r="O19" s="70"/>
      <c r="P19" s="70"/>
      <c r="Q19" s="70"/>
      <c r="R19" s="70"/>
      <c r="S19" s="70"/>
      <c r="T19" s="70"/>
      <c r="U19" s="70"/>
      <c r="V19" s="70"/>
      <c r="W19" s="70"/>
      <c r="X19" s="70"/>
      <c r="Y19" s="70"/>
      <c r="Z19" s="70"/>
      <c r="AA19" s="70"/>
      <c r="AB19" s="70"/>
    </row>
    <row r="20" spans="1:32" ht="33" customHeight="1" x14ac:dyDescent="0.25">
      <c r="A20" s="472" t="s">
        <v>187</v>
      </c>
      <c r="B20" s="472" t="s">
        <v>186</v>
      </c>
      <c r="C20" s="454" t="s">
        <v>185</v>
      </c>
      <c r="D20" s="454"/>
      <c r="E20" s="475" t="s">
        <v>184</v>
      </c>
      <c r="F20" s="475"/>
      <c r="G20" s="476" t="s">
        <v>554</v>
      </c>
      <c r="H20" s="466" t="s">
        <v>555</v>
      </c>
      <c r="I20" s="467"/>
      <c r="J20" s="467"/>
      <c r="K20" s="467"/>
      <c r="L20" s="466" t="s">
        <v>556</v>
      </c>
      <c r="M20" s="467"/>
      <c r="N20" s="467"/>
      <c r="O20" s="467"/>
      <c r="P20" s="466" t="s">
        <v>557</v>
      </c>
      <c r="Q20" s="467"/>
      <c r="R20" s="467"/>
      <c r="S20" s="467"/>
      <c r="T20" s="466" t="s">
        <v>558</v>
      </c>
      <c r="U20" s="467"/>
      <c r="V20" s="467"/>
      <c r="W20" s="467"/>
      <c r="X20" s="466" t="s">
        <v>559</v>
      </c>
      <c r="Y20" s="467"/>
      <c r="Z20" s="467"/>
      <c r="AA20" s="467"/>
      <c r="AB20" s="479" t="s">
        <v>183</v>
      </c>
      <c r="AC20" s="479"/>
      <c r="AD20" s="86"/>
      <c r="AE20" s="86"/>
      <c r="AF20" s="86"/>
    </row>
    <row r="21" spans="1:32" ht="99.75" customHeight="1" x14ac:dyDescent="0.25">
      <c r="A21" s="473"/>
      <c r="B21" s="473"/>
      <c r="C21" s="454"/>
      <c r="D21" s="454"/>
      <c r="E21" s="475"/>
      <c r="F21" s="475"/>
      <c r="G21" s="477"/>
      <c r="H21" s="468" t="s">
        <v>2</v>
      </c>
      <c r="I21" s="468"/>
      <c r="J21" s="468" t="s">
        <v>634</v>
      </c>
      <c r="K21" s="468"/>
      <c r="L21" s="468" t="s">
        <v>2</v>
      </c>
      <c r="M21" s="468"/>
      <c r="N21" s="468" t="s">
        <v>634</v>
      </c>
      <c r="O21" s="468"/>
      <c r="P21" s="468" t="s">
        <v>2</v>
      </c>
      <c r="Q21" s="468"/>
      <c r="R21" s="468" t="s">
        <v>634</v>
      </c>
      <c r="S21" s="468"/>
      <c r="T21" s="468" t="s">
        <v>2</v>
      </c>
      <c r="U21" s="468"/>
      <c r="V21" s="468" t="s">
        <v>634</v>
      </c>
      <c r="W21" s="468"/>
      <c r="X21" s="468" t="s">
        <v>2</v>
      </c>
      <c r="Y21" s="468"/>
      <c r="Z21" s="468" t="s">
        <v>634</v>
      </c>
      <c r="AA21" s="468"/>
      <c r="AB21" s="479"/>
      <c r="AC21" s="479"/>
    </row>
    <row r="22" spans="1:32" ht="89.25" customHeight="1" x14ac:dyDescent="0.25">
      <c r="A22" s="474"/>
      <c r="B22" s="474"/>
      <c r="C22" s="349" t="s">
        <v>2</v>
      </c>
      <c r="D22" s="349" t="s">
        <v>182</v>
      </c>
      <c r="E22" s="182" t="s">
        <v>560</v>
      </c>
      <c r="F22" s="85" t="s">
        <v>664</v>
      </c>
      <c r="G22" s="478"/>
      <c r="H22" s="183" t="s">
        <v>484</v>
      </c>
      <c r="I22" s="183" t="s">
        <v>485</v>
      </c>
      <c r="J22" s="183" t="s">
        <v>484</v>
      </c>
      <c r="K22" s="183" t="s">
        <v>485</v>
      </c>
      <c r="L22" s="183" t="s">
        <v>484</v>
      </c>
      <c r="M22" s="183" t="s">
        <v>485</v>
      </c>
      <c r="N22" s="183" t="s">
        <v>484</v>
      </c>
      <c r="O22" s="183" t="s">
        <v>485</v>
      </c>
      <c r="P22" s="183" t="s">
        <v>484</v>
      </c>
      <c r="Q22" s="183" t="s">
        <v>485</v>
      </c>
      <c r="R22" s="183" t="s">
        <v>484</v>
      </c>
      <c r="S22" s="183" t="s">
        <v>485</v>
      </c>
      <c r="T22" s="183" t="s">
        <v>484</v>
      </c>
      <c r="U22" s="183" t="s">
        <v>485</v>
      </c>
      <c r="V22" s="183" t="s">
        <v>484</v>
      </c>
      <c r="W22" s="183" t="s">
        <v>485</v>
      </c>
      <c r="X22" s="183" t="s">
        <v>484</v>
      </c>
      <c r="Y22" s="183" t="s">
        <v>485</v>
      </c>
      <c r="Z22" s="183" t="s">
        <v>484</v>
      </c>
      <c r="AA22" s="183" t="s">
        <v>485</v>
      </c>
      <c r="AB22" s="349" t="s">
        <v>2</v>
      </c>
      <c r="AC22" s="349" t="s">
        <v>11</v>
      </c>
    </row>
    <row r="23" spans="1:32" ht="19.5" customHeight="1" x14ac:dyDescent="0.25">
      <c r="A23" s="175">
        <v>1</v>
      </c>
      <c r="B23" s="175">
        <f>A23+1</f>
        <v>2</v>
      </c>
      <c r="C23" s="175">
        <f t="shared" ref="C23:AA23" si="0">B23+1</f>
        <v>3</v>
      </c>
      <c r="D23" s="326">
        <f t="shared" si="0"/>
        <v>4</v>
      </c>
      <c r="E23" s="175">
        <f t="shared" si="0"/>
        <v>5</v>
      </c>
      <c r="F23" s="175">
        <f t="shared" si="0"/>
        <v>6</v>
      </c>
      <c r="G23" s="175">
        <f t="shared" si="0"/>
        <v>7</v>
      </c>
      <c r="H23" s="175">
        <f t="shared" si="0"/>
        <v>8</v>
      </c>
      <c r="I23" s="175">
        <f t="shared" si="0"/>
        <v>9</v>
      </c>
      <c r="J23" s="175">
        <f t="shared" si="0"/>
        <v>10</v>
      </c>
      <c r="K23" s="175">
        <f t="shared" si="0"/>
        <v>11</v>
      </c>
      <c r="L23" s="175">
        <f t="shared" si="0"/>
        <v>12</v>
      </c>
      <c r="M23" s="175">
        <f t="shared" si="0"/>
        <v>13</v>
      </c>
      <c r="N23" s="175">
        <f t="shared" si="0"/>
        <v>14</v>
      </c>
      <c r="O23" s="175">
        <f t="shared" si="0"/>
        <v>15</v>
      </c>
      <c r="P23" s="175">
        <f t="shared" si="0"/>
        <v>16</v>
      </c>
      <c r="Q23" s="175">
        <f t="shared" si="0"/>
        <v>17</v>
      </c>
      <c r="R23" s="175">
        <f t="shared" si="0"/>
        <v>18</v>
      </c>
      <c r="S23" s="175">
        <f t="shared" si="0"/>
        <v>19</v>
      </c>
      <c r="T23" s="175">
        <f t="shared" si="0"/>
        <v>20</v>
      </c>
      <c r="U23" s="175">
        <f t="shared" si="0"/>
        <v>21</v>
      </c>
      <c r="V23" s="175">
        <f t="shared" si="0"/>
        <v>22</v>
      </c>
      <c r="W23" s="175">
        <f t="shared" si="0"/>
        <v>23</v>
      </c>
      <c r="X23" s="175">
        <f t="shared" si="0"/>
        <v>24</v>
      </c>
      <c r="Y23" s="175">
        <f t="shared" si="0"/>
        <v>25</v>
      </c>
      <c r="Z23" s="175">
        <f t="shared" si="0"/>
        <v>26</v>
      </c>
      <c r="AA23" s="175">
        <f t="shared" si="0"/>
        <v>27</v>
      </c>
      <c r="AB23" s="175">
        <f>AA23+1</f>
        <v>28</v>
      </c>
      <c r="AC23" s="342">
        <f t="shared" ref="AC23" si="1">AB23+1</f>
        <v>29</v>
      </c>
    </row>
    <row r="24" spans="1:32" s="329" customFormat="1" ht="47.25" customHeight="1" x14ac:dyDescent="0.25">
      <c r="A24" s="83">
        <v>1</v>
      </c>
      <c r="B24" s="82" t="s">
        <v>181</v>
      </c>
      <c r="C24" s="355">
        <f>SUM(C25:C29)</f>
        <v>60.701279685200049</v>
      </c>
      <c r="D24" s="355">
        <v>0</v>
      </c>
      <c r="E24" s="355">
        <f t="shared" ref="E24:G24" si="2">SUM(E25:E29)</f>
        <v>59.278888814600052</v>
      </c>
      <c r="F24" s="355">
        <f t="shared" si="2"/>
        <v>15.802122834600052</v>
      </c>
      <c r="G24" s="355">
        <f t="shared" si="2"/>
        <v>21.55756178</v>
      </c>
      <c r="H24" s="355">
        <f t="shared" ref="H24:L24" si="3">SUM(H25:H29)</f>
        <v>21.919204199999999</v>
      </c>
      <c r="I24" s="355">
        <f t="shared" si="3"/>
        <v>0</v>
      </c>
      <c r="J24" s="355">
        <f t="shared" si="3"/>
        <v>21.919204199999999</v>
      </c>
      <c r="K24" s="355">
        <f t="shared" si="3"/>
        <v>0</v>
      </c>
      <c r="L24" s="355">
        <f t="shared" si="3"/>
        <v>9.7939999999999999E-2</v>
      </c>
      <c r="M24" s="355">
        <f t="shared" ref="M24" si="4">SUM(M25:M29)</f>
        <v>0</v>
      </c>
      <c r="N24" s="355">
        <f t="shared" ref="N24:O24" si="5">SUM(N25:N29)</f>
        <v>6.8081999999999995E-4</v>
      </c>
      <c r="O24" s="355">
        <f t="shared" si="5"/>
        <v>0</v>
      </c>
      <c r="P24" s="355">
        <f t="shared" ref="P24:AA24" si="6">SUM(P25:P29)</f>
        <v>15.704182834600051</v>
      </c>
      <c r="Q24" s="355">
        <f t="shared" si="6"/>
        <v>0</v>
      </c>
      <c r="R24" s="355">
        <f t="shared" si="6"/>
        <v>0</v>
      </c>
      <c r="S24" s="355">
        <f t="shared" si="6"/>
        <v>0</v>
      </c>
      <c r="T24" s="355">
        <f t="shared" si="6"/>
        <v>0</v>
      </c>
      <c r="U24" s="355">
        <f t="shared" si="6"/>
        <v>0</v>
      </c>
      <c r="V24" s="355">
        <f t="shared" si="6"/>
        <v>0</v>
      </c>
      <c r="W24" s="355">
        <f t="shared" si="6"/>
        <v>0</v>
      </c>
      <c r="X24" s="355">
        <f t="shared" si="6"/>
        <v>0</v>
      </c>
      <c r="Y24" s="355">
        <f t="shared" si="6"/>
        <v>0</v>
      </c>
      <c r="Z24" s="355">
        <f t="shared" si="6"/>
        <v>0</v>
      </c>
      <c r="AA24" s="355">
        <f t="shared" si="6"/>
        <v>0</v>
      </c>
      <c r="AB24" s="355">
        <f t="shared" ref="AB24:AB64" si="7">H24+L24+P24+T24+X24</f>
        <v>37.721327034600051</v>
      </c>
      <c r="AC24" s="355">
        <f>J24+N24+R24+V24+Z24</f>
        <v>21.919885019999999</v>
      </c>
    </row>
    <row r="25" spans="1:32" ht="24" customHeight="1" x14ac:dyDescent="0.25">
      <c r="A25" s="80" t="s">
        <v>180</v>
      </c>
      <c r="B25" s="56" t="s">
        <v>179</v>
      </c>
      <c r="C25" s="343">
        <v>0</v>
      </c>
      <c r="D25" s="343">
        <v>0</v>
      </c>
      <c r="E25" s="356">
        <f>G25+H25+L25+P25+T25+X25</f>
        <v>0</v>
      </c>
      <c r="F25" s="355">
        <f t="shared" ref="F25:F64" si="8">AB25-H25</f>
        <v>0</v>
      </c>
      <c r="G25" s="344">
        <v>0</v>
      </c>
      <c r="H25" s="344">
        <v>0</v>
      </c>
      <c r="I25" s="344">
        <v>0</v>
      </c>
      <c r="J25" s="344">
        <v>0</v>
      </c>
      <c r="K25" s="344">
        <v>0</v>
      </c>
      <c r="L25" s="344">
        <v>0</v>
      </c>
      <c r="M25" s="344">
        <v>0</v>
      </c>
      <c r="N25" s="344">
        <v>0</v>
      </c>
      <c r="O25" s="344">
        <v>0</v>
      </c>
      <c r="P25" s="344">
        <v>0</v>
      </c>
      <c r="Q25" s="344">
        <v>0</v>
      </c>
      <c r="R25" s="344">
        <v>0</v>
      </c>
      <c r="S25" s="344">
        <v>0</v>
      </c>
      <c r="T25" s="344">
        <v>0</v>
      </c>
      <c r="U25" s="344">
        <v>0</v>
      </c>
      <c r="V25" s="344">
        <v>0</v>
      </c>
      <c r="W25" s="344">
        <v>0</v>
      </c>
      <c r="X25" s="344">
        <v>0</v>
      </c>
      <c r="Y25" s="344">
        <v>0</v>
      </c>
      <c r="Z25" s="344">
        <v>0</v>
      </c>
      <c r="AA25" s="344">
        <v>0</v>
      </c>
      <c r="AB25" s="355">
        <f t="shared" si="7"/>
        <v>0</v>
      </c>
      <c r="AC25" s="355">
        <f t="shared" ref="AC25:AC64" si="9">J25+N25+R25+V25+Z25</f>
        <v>0</v>
      </c>
    </row>
    <row r="26" spans="1:32" x14ac:dyDescent="0.25">
      <c r="A26" s="80" t="s">
        <v>178</v>
      </c>
      <c r="B26" s="56" t="s">
        <v>177</v>
      </c>
      <c r="C26" s="343">
        <v>0</v>
      </c>
      <c r="D26" s="343">
        <v>0</v>
      </c>
      <c r="E26" s="356">
        <f>G26+H26+L26+P26+T26+X26</f>
        <v>0</v>
      </c>
      <c r="F26" s="355">
        <f t="shared" si="8"/>
        <v>0</v>
      </c>
      <c r="G26" s="344">
        <v>0</v>
      </c>
      <c r="H26" s="344">
        <v>0</v>
      </c>
      <c r="I26" s="344">
        <v>0</v>
      </c>
      <c r="J26" s="344">
        <v>0</v>
      </c>
      <c r="K26" s="344">
        <v>0</v>
      </c>
      <c r="L26" s="344">
        <v>0</v>
      </c>
      <c r="M26" s="344">
        <v>0</v>
      </c>
      <c r="N26" s="344">
        <v>0</v>
      </c>
      <c r="O26" s="344">
        <v>0</v>
      </c>
      <c r="P26" s="344">
        <v>0</v>
      </c>
      <c r="Q26" s="344">
        <v>0</v>
      </c>
      <c r="R26" s="344">
        <v>0</v>
      </c>
      <c r="S26" s="344">
        <v>0</v>
      </c>
      <c r="T26" s="344">
        <v>0</v>
      </c>
      <c r="U26" s="344">
        <v>0</v>
      </c>
      <c r="V26" s="344">
        <v>0</v>
      </c>
      <c r="W26" s="344">
        <v>0</v>
      </c>
      <c r="X26" s="344">
        <v>0</v>
      </c>
      <c r="Y26" s="344">
        <v>0</v>
      </c>
      <c r="Z26" s="344">
        <v>0</v>
      </c>
      <c r="AA26" s="344">
        <v>0</v>
      </c>
      <c r="AB26" s="355">
        <f t="shared" si="7"/>
        <v>0</v>
      </c>
      <c r="AC26" s="355">
        <f t="shared" si="9"/>
        <v>0</v>
      </c>
    </row>
    <row r="27" spans="1:32" ht="31.5" x14ac:dyDescent="0.25">
      <c r="A27" s="80" t="s">
        <v>176</v>
      </c>
      <c r="B27" s="56" t="s">
        <v>440</v>
      </c>
      <c r="C27" s="343">
        <v>0</v>
      </c>
      <c r="D27" s="343">
        <v>0</v>
      </c>
      <c r="E27" s="356">
        <f>G27+H27+L27+P27+T27+X27</f>
        <v>0</v>
      </c>
      <c r="F27" s="355">
        <f t="shared" si="8"/>
        <v>0</v>
      </c>
      <c r="G27" s="344">
        <v>0</v>
      </c>
      <c r="H27" s="344">
        <v>0</v>
      </c>
      <c r="I27" s="344">
        <v>0</v>
      </c>
      <c r="J27" s="344">
        <v>0</v>
      </c>
      <c r="K27" s="344">
        <v>0</v>
      </c>
      <c r="L27" s="344">
        <v>0</v>
      </c>
      <c r="M27" s="344">
        <v>0</v>
      </c>
      <c r="N27" s="344">
        <v>0</v>
      </c>
      <c r="O27" s="344">
        <v>0</v>
      </c>
      <c r="P27" s="344">
        <v>0</v>
      </c>
      <c r="Q27" s="344">
        <v>0</v>
      </c>
      <c r="R27" s="344">
        <v>0</v>
      </c>
      <c r="S27" s="344">
        <v>0</v>
      </c>
      <c r="T27" s="344">
        <v>0</v>
      </c>
      <c r="U27" s="344">
        <v>0</v>
      </c>
      <c r="V27" s="344">
        <v>0</v>
      </c>
      <c r="W27" s="344">
        <v>0</v>
      </c>
      <c r="X27" s="344">
        <v>0</v>
      </c>
      <c r="Y27" s="344">
        <v>0</v>
      </c>
      <c r="Z27" s="344">
        <v>0</v>
      </c>
      <c r="AA27" s="344">
        <v>0</v>
      </c>
      <c r="AB27" s="355">
        <f t="shared" si="7"/>
        <v>0</v>
      </c>
      <c r="AC27" s="355">
        <f t="shared" si="9"/>
        <v>0</v>
      </c>
    </row>
    <row r="28" spans="1:32" x14ac:dyDescent="0.25">
      <c r="A28" s="80" t="s">
        <v>175</v>
      </c>
      <c r="B28" s="56" t="s">
        <v>561</v>
      </c>
      <c r="C28" s="343">
        <v>60.701279685200049</v>
      </c>
      <c r="D28" s="343">
        <v>0</v>
      </c>
      <c r="E28" s="356">
        <f>G28+AB28</f>
        <v>59.278888814600052</v>
      </c>
      <c r="F28" s="355">
        <f t="shared" si="8"/>
        <v>15.802122834600052</v>
      </c>
      <c r="G28" s="344">
        <v>21.55756178</v>
      </c>
      <c r="H28" s="344">
        <v>21.919204199999999</v>
      </c>
      <c r="I28" s="344">
        <v>0</v>
      </c>
      <c r="J28" s="344">
        <v>21.919204199999999</v>
      </c>
      <c r="K28" s="344">
        <v>0</v>
      </c>
      <c r="L28" s="344">
        <v>9.7939999999999999E-2</v>
      </c>
      <c r="M28" s="344">
        <v>0</v>
      </c>
      <c r="N28" s="344">
        <v>6.8081999999999995E-4</v>
      </c>
      <c r="O28" s="344">
        <v>0</v>
      </c>
      <c r="P28" s="344">
        <v>15.704182834600051</v>
      </c>
      <c r="Q28" s="344">
        <v>0</v>
      </c>
      <c r="R28" s="344">
        <v>0</v>
      </c>
      <c r="S28" s="344">
        <v>0</v>
      </c>
      <c r="T28" s="344">
        <v>0</v>
      </c>
      <c r="U28" s="344">
        <v>0</v>
      </c>
      <c r="V28" s="344">
        <v>0</v>
      </c>
      <c r="W28" s="344">
        <v>0</v>
      </c>
      <c r="X28" s="344">
        <v>0</v>
      </c>
      <c r="Y28" s="344">
        <v>0</v>
      </c>
      <c r="Z28" s="344">
        <v>0</v>
      </c>
      <c r="AA28" s="344">
        <v>0</v>
      </c>
      <c r="AB28" s="355">
        <f t="shared" si="7"/>
        <v>37.721327034600051</v>
      </c>
      <c r="AC28" s="355">
        <f t="shared" si="9"/>
        <v>21.919885019999999</v>
      </c>
    </row>
    <row r="29" spans="1:32" x14ac:dyDescent="0.25">
      <c r="A29" s="80" t="s">
        <v>174</v>
      </c>
      <c r="B29" s="84" t="s">
        <v>173</v>
      </c>
      <c r="C29" s="343">
        <v>0</v>
      </c>
      <c r="D29" s="343">
        <v>0</v>
      </c>
      <c r="E29" s="356">
        <v>0</v>
      </c>
      <c r="F29" s="355">
        <f t="shared" si="8"/>
        <v>0</v>
      </c>
      <c r="G29" s="344">
        <v>0</v>
      </c>
      <c r="H29" s="344">
        <v>0</v>
      </c>
      <c r="I29" s="344">
        <v>0</v>
      </c>
      <c r="J29" s="344">
        <v>0</v>
      </c>
      <c r="K29" s="344">
        <v>0</v>
      </c>
      <c r="L29" s="344">
        <v>0</v>
      </c>
      <c r="M29" s="344">
        <v>0</v>
      </c>
      <c r="N29" s="344">
        <v>0</v>
      </c>
      <c r="O29" s="344">
        <v>0</v>
      </c>
      <c r="P29" s="344">
        <v>0</v>
      </c>
      <c r="Q29" s="344">
        <v>0</v>
      </c>
      <c r="R29" s="344">
        <v>0</v>
      </c>
      <c r="S29" s="344">
        <v>0</v>
      </c>
      <c r="T29" s="344">
        <v>0</v>
      </c>
      <c r="U29" s="344">
        <v>0</v>
      </c>
      <c r="V29" s="344">
        <v>0</v>
      </c>
      <c r="W29" s="344">
        <v>0</v>
      </c>
      <c r="X29" s="344">
        <v>0</v>
      </c>
      <c r="Y29" s="344">
        <v>0</v>
      </c>
      <c r="Z29" s="344">
        <v>0</v>
      </c>
      <c r="AA29" s="344">
        <v>0</v>
      </c>
      <c r="AB29" s="355">
        <f t="shared" si="7"/>
        <v>0</v>
      </c>
      <c r="AC29" s="355">
        <f t="shared" si="9"/>
        <v>0</v>
      </c>
    </row>
    <row r="30" spans="1:32" s="329" customFormat="1" ht="47.25" x14ac:dyDescent="0.25">
      <c r="A30" s="83" t="s">
        <v>63</v>
      </c>
      <c r="B30" s="82" t="s">
        <v>172</v>
      </c>
      <c r="C30" s="343">
        <v>51.788983050847463</v>
      </c>
      <c r="D30" s="343">
        <v>0</v>
      </c>
      <c r="E30" s="355">
        <f>G30+AB30</f>
        <v>50.257577080847497</v>
      </c>
      <c r="F30" s="355">
        <f t="shared" si="8"/>
        <v>13.391629520847498</v>
      </c>
      <c r="G30" s="343">
        <v>18.269321780000002</v>
      </c>
      <c r="H30" s="343">
        <v>18.59662578</v>
      </c>
      <c r="I30" s="343">
        <v>0</v>
      </c>
      <c r="J30" s="343">
        <v>18.59662578</v>
      </c>
      <c r="K30" s="343">
        <v>0</v>
      </c>
      <c r="L30" s="343">
        <v>8.3000000000000004E-2</v>
      </c>
      <c r="M30" s="343">
        <v>0</v>
      </c>
      <c r="N30" s="343">
        <v>8.3180820000000003E-2</v>
      </c>
      <c r="O30" s="343">
        <v>0</v>
      </c>
      <c r="P30" s="343">
        <v>13.308629520847502</v>
      </c>
      <c r="Q30" s="343">
        <v>0</v>
      </c>
      <c r="R30" s="343">
        <f>SUM(R31:R34)</f>
        <v>0.69050575000000003</v>
      </c>
      <c r="S30" s="343">
        <f>SUM(S31:S34)</f>
        <v>0.69050575000000003</v>
      </c>
      <c r="T30" s="343">
        <v>0</v>
      </c>
      <c r="U30" s="343">
        <v>0</v>
      </c>
      <c r="V30" s="343">
        <v>0</v>
      </c>
      <c r="W30" s="343">
        <v>0</v>
      </c>
      <c r="X30" s="343">
        <v>0</v>
      </c>
      <c r="Y30" s="343">
        <v>0</v>
      </c>
      <c r="Z30" s="343">
        <v>0</v>
      </c>
      <c r="AA30" s="343">
        <v>0</v>
      </c>
      <c r="AB30" s="355">
        <f t="shared" si="7"/>
        <v>31.988255300847499</v>
      </c>
      <c r="AC30" s="355">
        <f t="shared" si="9"/>
        <v>19.370312349999999</v>
      </c>
    </row>
    <row r="31" spans="1:32" x14ac:dyDescent="0.25">
      <c r="A31" s="83" t="s">
        <v>171</v>
      </c>
      <c r="B31" s="56" t="s">
        <v>170</v>
      </c>
      <c r="C31" s="343">
        <v>1.4</v>
      </c>
      <c r="D31" s="343">
        <v>0</v>
      </c>
      <c r="E31" s="355">
        <v>0</v>
      </c>
      <c r="F31" s="355">
        <f t="shared" si="8"/>
        <v>0</v>
      </c>
      <c r="G31" s="344">
        <v>0</v>
      </c>
      <c r="H31" s="344">
        <v>0</v>
      </c>
      <c r="I31" s="344">
        <v>0</v>
      </c>
      <c r="J31" s="344">
        <v>0</v>
      </c>
      <c r="K31" s="344">
        <v>0</v>
      </c>
      <c r="L31" s="344">
        <v>0</v>
      </c>
      <c r="M31" s="344">
        <v>0</v>
      </c>
      <c r="N31" s="344">
        <v>8.2500000000000004E-2</v>
      </c>
      <c r="O31" s="344">
        <v>0</v>
      </c>
      <c r="P31" s="344">
        <v>0</v>
      </c>
      <c r="Q31" s="344">
        <v>0</v>
      </c>
      <c r="R31" s="344">
        <v>0</v>
      </c>
      <c r="S31" s="344">
        <v>0</v>
      </c>
      <c r="T31" s="344">
        <v>0</v>
      </c>
      <c r="U31" s="344">
        <v>0</v>
      </c>
      <c r="V31" s="344">
        <v>0</v>
      </c>
      <c r="W31" s="344">
        <v>0</v>
      </c>
      <c r="X31" s="344">
        <v>0</v>
      </c>
      <c r="Y31" s="344">
        <v>0</v>
      </c>
      <c r="Z31" s="344">
        <v>0</v>
      </c>
      <c r="AA31" s="344">
        <v>0</v>
      </c>
      <c r="AB31" s="355">
        <f t="shared" si="7"/>
        <v>0</v>
      </c>
      <c r="AC31" s="355">
        <f t="shared" si="9"/>
        <v>8.2500000000000004E-2</v>
      </c>
    </row>
    <row r="32" spans="1:32" ht="31.5" x14ac:dyDescent="0.25">
      <c r="A32" s="83" t="s">
        <v>169</v>
      </c>
      <c r="B32" s="56" t="s">
        <v>168</v>
      </c>
      <c r="C32" s="343">
        <v>30.557577434092199</v>
      </c>
      <c r="D32" s="343">
        <v>0</v>
      </c>
      <c r="E32" s="355">
        <v>0</v>
      </c>
      <c r="F32" s="355">
        <f t="shared" si="8"/>
        <v>0</v>
      </c>
      <c r="G32" s="344">
        <v>0</v>
      </c>
      <c r="H32" s="344">
        <v>18.01892771</v>
      </c>
      <c r="I32" s="344">
        <v>0</v>
      </c>
      <c r="J32" s="344">
        <v>18.01892771</v>
      </c>
      <c r="K32" s="344">
        <v>0</v>
      </c>
      <c r="L32" s="344">
        <v>0</v>
      </c>
      <c r="M32" s="344">
        <v>0</v>
      </c>
      <c r="N32" s="344">
        <v>0</v>
      </c>
      <c r="O32" s="344">
        <v>0</v>
      </c>
      <c r="P32" s="344">
        <v>0</v>
      </c>
      <c r="Q32" s="344">
        <v>0</v>
      </c>
      <c r="R32" s="344">
        <v>0</v>
      </c>
      <c r="S32" s="344">
        <v>0</v>
      </c>
      <c r="T32" s="344">
        <v>0</v>
      </c>
      <c r="U32" s="344">
        <v>0</v>
      </c>
      <c r="V32" s="344">
        <v>0</v>
      </c>
      <c r="W32" s="344">
        <v>0</v>
      </c>
      <c r="X32" s="344">
        <v>0</v>
      </c>
      <c r="Y32" s="344">
        <v>0</v>
      </c>
      <c r="Z32" s="344">
        <v>0</v>
      </c>
      <c r="AA32" s="344">
        <v>0</v>
      </c>
      <c r="AB32" s="355">
        <f t="shared" si="7"/>
        <v>18.01892771</v>
      </c>
      <c r="AC32" s="355">
        <f t="shared" si="9"/>
        <v>18.01892771</v>
      </c>
      <c r="AE32" s="329"/>
    </row>
    <row r="33" spans="1:31" x14ac:dyDescent="0.25">
      <c r="A33" s="83" t="s">
        <v>167</v>
      </c>
      <c r="B33" s="56" t="s">
        <v>166</v>
      </c>
      <c r="C33" s="343">
        <v>17.597999999999999</v>
      </c>
      <c r="D33" s="343">
        <v>0</v>
      </c>
      <c r="E33" s="355">
        <v>0</v>
      </c>
      <c r="F33" s="355">
        <f t="shared" si="8"/>
        <v>0</v>
      </c>
      <c r="G33" s="344">
        <v>17.597999999999999</v>
      </c>
      <c r="H33" s="344">
        <v>0.14482626999999998</v>
      </c>
      <c r="I33" s="344">
        <v>0</v>
      </c>
      <c r="J33" s="344">
        <v>0.14482626999999998</v>
      </c>
      <c r="K33" s="344">
        <v>0</v>
      </c>
      <c r="L33" s="344">
        <v>0</v>
      </c>
      <c r="M33" s="344">
        <v>0</v>
      </c>
      <c r="N33" s="344">
        <v>0</v>
      </c>
      <c r="O33" s="344">
        <v>0</v>
      </c>
      <c r="P33" s="344">
        <v>0</v>
      </c>
      <c r="Q33" s="344">
        <v>0</v>
      </c>
      <c r="R33" s="344">
        <v>0.69050575000000003</v>
      </c>
      <c r="S33" s="344">
        <v>0.69050575000000003</v>
      </c>
      <c r="T33" s="344">
        <v>0</v>
      </c>
      <c r="U33" s="344">
        <v>0</v>
      </c>
      <c r="V33" s="344">
        <v>0</v>
      </c>
      <c r="W33" s="344">
        <v>0</v>
      </c>
      <c r="X33" s="344">
        <v>0</v>
      </c>
      <c r="Y33" s="344">
        <v>0</v>
      </c>
      <c r="Z33" s="344">
        <v>0</v>
      </c>
      <c r="AA33" s="344">
        <v>0</v>
      </c>
      <c r="AB33" s="355">
        <f t="shared" si="7"/>
        <v>0.14482626999999998</v>
      </c>
      <c r="AC33" s="355">
        <f t="shared" si="9"/>
        <v>0.83533202000000006</v>
      </c>
      <c r="AE33" s="329"/>
    </row>
    <row r="34" spans="1:31" x14ac:dyDescent="0.25">
      <c r="A34" s="83" t="s">
        <v>165</v>
      </c>
      <c r="B34" s="56" t="s">
        <v>164</v>
      </c>
      <c r="C34" s="343">
        <v>2.2334056167552596</v>
      </c>
      <c r="D34" s="343">
        <v>0</v>
      </c>
      <c r="E34" s="355">
        <v>0</v>
      </c>
      <c r="F34" s="355">
        <f t="shared" si="8"/>
        <v>0</v>
      </c>
      <c r="G34" s="344">
        <v>0.67132177999999998</v>
      </c>
      <c r="H34" s="344">
        <v>0.43287180000000003</v>
      </c>
      <c r="I34" s="344">
        <v>0</v>
      </c>
      <c r="J34" s="344">
        <v>0.43287180000000003</v>
      </c>
      <c r="K34" s="344">
        <v>0</v>
      </c>
      <c r="L34" s="344">
        <v>0</v>
      </c>
      <c r="M34" s="344">
        <v>0</v>
      </c>
      <c r="N34" s="344">
        <v>6.8081999999999995E-4</v>
      </c>
      <c r="O34" s="344">
        <v>0</v>
      </c>
      <c r="P34" s="344">
        <v>0</v>
      </c>
      <c r="Q34" s="344">
        <v>0</v>
      </c>
      <c r="R34" s="344">
        <v>0</v>
      </c>
      <c r="S34" s="344">
        <v>0</v>
      </c>
      <c r="T34" s="344">
        <v>0</v>
      </c>
      <c r="U34" s="344">
        <v>0</v>
      </c>
      <c r="V34" s="344">
        <v>0</v>
      </c>
      <c r="W34" s="344">
        <v>0</v>
      </c>
      <c r="X34" s="344">
        <v>0</v>
      </c>
      <c r="Y34" s="344">
        <v>0</v>
      </c>
      <c r="Z34" s="344">
        <v>0</v>
      </c>
      <c r="AA34" s="344">
        <v>0</v>
      </c>
      <c r="AB34" s="355">
        <f t="shared" si="7"/>
        <v>0.43287180000000003</v>
      </c>
      <c r="AC34" s="355">
        <f t="shared" si="9"/>
        <v>0.43355262000000006</v>
      </c>
      <c r="AE34" s="329"/>
    </row>
    <row r="35" spans="1:31" s="329" customFormat="1" ht="31.5" x14ac:dyDescent="0.25">
      <c r="A35" s="83" t="s">
        <v>62</v>
      </c>
      <c r="B35" s="82" t="s">
        <v>163</v>
      </c>
      <c r="C35" s="343">
        <v>0</v>
      </c>
      <c r="D35" s="343">
        <v>0</v>
      </c>
      <c r="E35" s="355">
        <v>0</v>
      </c>
      <c r="F35" s="355">
        <f t="shared" si="8"/>
        <v>0</v>
      </c>
      <c r="G35" s="343">
        <v>0</v>
      </c>
      <c r="H35" s="343">
        <v>0</v>
      </c>
      <c r="I35" s="343">
        <v>0</v>
      </c>
      <c r="J35" s="343">
        <v>0</v>
      </c>
      <c r="K35" s="343">
        <v>0</v>
      </c>
      <c r="L35" s="343">
        <v>0</v>
      </c>
      <c r="M35" s="343">
        <v>0</v>
      </c>
      <c r="N35" s="343">
        <v>0</v>
      </c>
      <c r="O35" s="343">
        <v>0</v>
      </c>
      <c r="P35" s="343">
        <v>0</v>
      </c>
      <c r="Q35" s="343">
        <v>0</v>
      </c>
      <c r="R35" s="343">
        <v>0</v>
      </c>
      <c r="S35" s="343">
        <v>0</v>
      </c>
      <c r="T35" s="343">
        <v>0</v>
      </c>
      <c r="U35" s="343">
        <v>0</v>
      </c>
      <c r="V35" s="343">
        <v>0</v>
      </c>
      <c r="W35" s="343">
        <v>0</v>
      </c>
      <c r="X35" s="343">
        <v>0</v>
      </c>
      <c r="Y35" s="343">
        <v>0</v>
      </c>
      <c r="Z35" s="343">
        <v>0</v>
      </c>
      <c r="AA35" s="343">
        <v>0</v>
      </c>
      <c r="AB35" s="355">
        <f t="shared" si="7"/>
        <v>0</v>
      </c>
      <c r="AC35" s="355">
        <f t="shared" si="9"/>
        <v>0</v>
      </c>
    </row>
    <row r="36" spans="1:31" ht="31.5" x14ac:dyDescent="0.25">
      <c r="A36" s="80" t="s">
        <v>162</v>
      </c>
      <c r="B36" s="79" t="s">
        <v>161</v>
      </c>
      <c r="C36" s="343">
        <v>0</v>
      </c>
      <c r="D36" s="343">
        <v>0</v>
      </c>
      <c r="E36" s="355">
        <f t="shared" ref="E36:E42" si="10">G36+AB36</f>
        <v>0</v>
      </c>
      <c r="F36" s="355">
        <f t="shared" si="8"/>
        <v>0</v>
      </c>
      <c r="G36" s="344">
        <v>0</v>
      </c>
      <c r="H36" s="344">
        <v>0</v>
      </c>
      <c r="I36" s="344">
        <v>0</v>
      </c>
      <c r="J36" s="344">
        <v>0</v>
      </c>
      <c r="K36" s="344">
        <v>0</v>
      </c>
      <c r="L36" s="344">
        <v>0</v>
      </c>
      <c r="M36" s="344">
        <v>0</v>
      </c>
      <c r="N36" s="344">
        <v>0</v>
      </c>
      <c r="O36" s="344">
        <v>0</v>
      </c>
      <c r="P36" s="344">
        <v>0</v>
      </c>
      <c r="Q36" s="344">
        <v>0</v>
      </c>
      <c r="R36" s="344">
        <v>0</v>
      </c>
      <c r="S36" s="344">
        <v>0</v>
      </c>
      <c r="T36" s="344">
        <v>0</v>
      </c>
      <c r="U36" s="344">
        <v>0</v>
      </c>
      <c r="V36" s="344">
        <v>0</v>
      </c>
      <c r="W36" s="344">
        <v>0</v>
      </c>
      <c r="X36" s="344">
        <v>0</v>
      </c>
      <c r="Y36" s="344">
        <v>0</v>
      </c>
      <c r="Z36" s="344">
        <v>0</v>
      </c>
      <c r="AA36" s="344">
        <v>0</v>
      </c>
      <c r="AB36" s="355">
        <f t="shared" si="7"/>
        <v>0</v>
      </c>
      <c r="AC36" s="355">
        <f t="shared" si="9"/>
        <v>0</v>
      </c>
    </row>
    <row r="37" spans="1:31" x14ac:dyDescent="0.25">
      <c r="A37" s="80" t="s">
        <v>160</v>
      </c>
      <c r="B37" s="79" t="s">
        <v>150</v>
      </c>
      <c r="C37" s="343">
        <v>0</v>
      </c>
      <c r="D37" s="343">
        <v>0</v>
      </c>
      <c r="E37" s="355">
        <f t="shared" si="10"/>
        <v>0</v>
      </c>
      <c r="F37" s="355">
        <f t="shared" si="8"/>
        <v>0</v>
      </c>
      <c r="G37" s="344">
        <v>0</v>
      </c>
      <c r="H37" s="344">
        <v>0</v>
      </c>
      <c r="I37" s="344">
        <v>0</v>
      </c>
      <c r="J37" s="344">
        <v>0</v>
      </c>
      <c r="K37" s="344">
        <v>0</v>
      </c>
      <c r="L37" s="344">
        <v>0</v>
      </c>
      <c r="M37" s="344">
        <v>0</v>
      </c>
      <c r="N37" s="344">
        <v>0</v>
      </c>
      <c r="O37" s="344">
        <v>0</v>
      </c>
      <c r="P37" s="344">
        <v>0</v>
      </c>
      <c r="Q37" s="344">
        <v>0</v>
      </c>
      <c r="R37" s="344">
        <v>0</v>
      </c>
      <c r="S37" s="344">
        <v>0</v>
      </c>
      <c r="T37" s="344">
        <v>0</v>
      </c>
      <c r="U37" s="344">
        <v>0</v>
      </c>
      <c r="V37" s="344">
        <v>0</v>
      </c>
      <c r="W37" s="344">
        <v>0</v>
      </c>
      <c r="X37" s="344">
        <v>0</v>
      </c>
      <c r="Y37" s="344">
        <v>0</v>
      </c>
      <c r="Z37" s="344">
        <v>0</v>
      </c>
      <c r="AA37" s="344">
        <v>0</v>
      </c>
      <c r="AB37" s="355">
        <f t="shared" si="7"/>
        <v>0</v>
      </c>
      <c r="AC37" s="355">
        <f t="shared" si="9"/>
        <v>0</v>
      </c>
    </row>
    <row r="38" spans="1:31" x14ac:dyDescent="0.25">
      <c r="A38" s="80" t="s">
        <v>159</v>
      </c>
      <c r="B38" s="79" t="s">
        <v>148</v>
      </c>
      <c r="C38" s="343">
        <v>0</v>
      </c>
      <c r="D38" s="343">
        <v>0</v>
      </c>
      <c r="E38" s="355">
        <f t="shared" si="10"/>
        <v>0</v>
      </c>
      <c r="F38" s="355">
        <f t="shared" si="8"/>
        <v>0</v>
      </c>
      <c r="G38" s="344">
        <v>0</v>
      </c>
      <c r="H38" s="344">
        <v>0</v>
      </c>
      <c r="I38" s="344">
        <v>0</v>
      </c>
      <c r="J38" s="344">
        <v>0</v>
      </c>
      <c r="K38" s="344">
        <v>0</v>
      </c>
      <c r="L38" s="344">
        <v>0</v>
      </c>
      <c r="M38" s="344">
        <v>0</v>
      </c>
      <c r="N38" s="344">
        <v>0</v>
      </c>
      <c r="O38" s="344">
        <v>0</v>
      </c>
      <c r="P38" s="344">
        <v>0</v>
      </c>
      <c r="Q38" s="344">
        <v>0</v>
      </c>
      <c r="R38" s="344">
        <v>0</v>
      </c>
      <c r="S38" s="344">
        <v>0</v>
      </c>
      <c r="T38" s="344">
        <v>0</v>
      </c>
      <c r="U38" s="344">
        <v>0</v>
      </c>
      <c r="V38" s="344">
        <v>0</v>
      </c>
      <c r="W38" s="344">
        <v>0</v>
      </c>
      <c r="X38" s="344">
        <v>0</v>
      </c>
      <c r="Y38" s="344">
        <v>0</v>
      </c>
      <c r="Z38" s="344">
        <v>0</v>
      </c>
      <c r="AA38" s="344">
        <v>0</v>
      </c>
      <c r="AB38" s="355">
        <f t="shared" si="7"/>
        <v>0</v>
      </c>
      <c r="AC38" s="355">
        <f t="shared" si="9"/>
        <v>0</v>
      </c>
    </row>
    <row r="39" spans="1:31" ht="31.5" x14ac:dyDescent="0.25">
      <c r="A39" s="80" t="s">
        <v>158</v>
      </c>
      <c r="B39" s="56" t="s">
        <v>146</v>
      </c>
      <c r="C39" s="343">
        <v>0</v>
      </c>
      <c r="D39" s="343">
        <v>0</v>
      </c>
      <c r="E39" s="355">
        <f t="shared" si="10"/>
        <v>0</v>
      </c>
      <c r="F39" s="355">
        <f t="shared" si="8"/>
        <v>0</v>
      </c>
      <c r="G39" s="344">
        <v>0</v>
      </c>
      <c r="H39" s="344">
        <v>0</v>
      </c>
      <c r="I39" s="344">
        <v>0</v>
      </c>
      <c r="J39" s="344">
        <v>0</v>
      </c>
      <c r="K39" s="344">
        <v>0</v>
      </c>
      <c r="L39" s="344">
        <v>0</v>
      </c>
      <c r="M39" s="344">
        <v>0</v>
      </c>
      <c r="N39" s="344">
        <v>0</v>
      </c>
      <c r="O39" s="344">
        <v>0</v>
      </c>
      <c r="P39" s="344">
        <v>0</v>
      </c>
      <c r="Q39" s="344">
        <v>0</v>
      </c>
      <c r="R39" s="344">
        <v>0</v>
      </c>
      <c r="S39" s="344">
        <v>0</v>
      </c>
      <c r="T39" s="344">
        <v>0</v>
      </c>
      <c r="U39" s="344">
        <v>0</v>
      </c>
      <c r="V39" s="344">
        <v>0</v>
      </c>
      <c r="W39" s="344">
        <v>0</v>
      </c>
      <c r="X39" s="344">
        <v>0</v>
      </c>
      <c r="Y39" s="344">
        <v>0</v>
      </c>
      <c r="Z39" s="344">
        <v>0</v>
      </c>
      <c r="AA39" s="344">
        <v>0</v>
      </c>
      <c r="AB39" s="355">
        <f t="shared" si="7"/>
        <v>0</v>
      </c>
      <c r="AC39" s="355">
        <f t="shared" si="9"/>
        <v>0</v>
      </c>
    </row>
    <row r="40" spans="1:31" ht="31.5" x14ac:dyDescent="0.25">
      <c r="A40" s="80" t="s">
        <v>157</v>
      </c>
      <c r="B40" s="56" t="s">
        <v>144</v>
      </c>
      <c r="C40" s="343">
        <v>0</v>
      </c>
      <c r="D40" s="343">
        <v>0</v>
      </c>
      <c r="E40" s="355">
        <f t="shared" si="10"/>
        <v>0</v>
      </c>
      <c r="F40" s="355">
        <f t="shared" si="8"/>
        <v>0</v>
      </c>
      <c r="G40" s="344">
        <v>0</v>
      </c>
      <c r="H40" s="344">
        <v>0</v>
      </c>
      <c r="I40" s="344">
        <v>0</v>
      </c>
      <c r="J40" s="344">
        <v>0</v>
      </c>
      <c r="K40" s="344">
        <v>0</v>
      </c>
      <c r="L40" s="344">
        <v>0</v>
      </c>
      <c r="M40" s="344">
        <v>0</v>
      </c>
      <c r="N40" s="344">
        <v>0</v>
      </c>
      <c r="O40" s="344">
        <v>0</v>
      </c>
      <c r="P40" s="344">
        <v>0</v>
      </c>
      <c r="Q40" s="344">
        <v>0</v>
      </c>
      <c r="R40" s="344">
        <v>0</v>
      </c>
      <c r="S40" s="344">
        <v>0</v>
      </c>
      <c r="T40" s="344">
        <v>0</v>
      </c>
      <c r="U40" s="344">
        <v>0</v>
      </c>
      <c r="V40" s="344">
        <v>0</v>
      </c>
      <c r="W40" s="344">
        <v>0</v>
      </c>
      <c r="X40" s="344">
        <v>0</v>
      </c>
      <c r="Y40" s="344">
        <v>0</v>
      </c>
      <c r="Z40" s="344">
        <v>0</v>
      </c>
      <c r="AA40" s="344">
        <v>0</v>
      </c>
      <c r="AB40" s="355">
        <f t="shared" si="7"/>
        <v>0</v>
      </c>
      <c r="AC40" s="355">
        <f t="shared" si="9"/>
        <v>0</v>
      </c>
    </row>
    <row r="41" spans="1:31" x14ac:dyDescent="0.25">
      <c r="A41" s="80" t="s">
        <v>156</v>
      </c>
      <c r="B41" s="56" t="s">
        <v>142</v>
      </c>
      <c r="C41" s="343">
        <v>3.2370000000000001</v>
      </c>
      <c r="D41" s="343">
        <v>0</v>
      </c>
      <c r="E41" s="355">
        <f t="shared" si="10"/>
        <v>3.2370000000000001</v>
      </c>
      <c r="F41" s="355">
        <f t="shared" si="8"/>
        <v>3.2370000000000001</v>
      </c>
      <c r="G41" s="344">
        <v>0</v>
      </c>
      <c r="H41" s="344">
        <v>0</v>
      </c>
      <c r="I41" s="344">
        <v>0</v>
      </c>
      <c r="J41" s="344">
        <v>0</v>
      </c>
      <c r="K41" s="344">
        <v>0</v>
      </c>
      <c r="L41" s="344">
        <v>3.2370000000000001</v>
      </c>
      <c r="M41" s="344">
        <v>0</v>
      </c>
      <c r="N41" s="344">
        <v>3.2370000000000001</v>
      </c>
      <c r="O41" s="344">
        <v>0</v>
      </c>
      <c r="P41" s="344">
        <v>0</v>
      </c>
      <c r="Q41" s="344">
        <v>0</v>
      </c>
      <c r="R41" s="344">
        <v>0</v>
      </c>
      <c r="S41" s="344">
        <v>0</v>
      </c>
      <c r="T41" s="344">
        <v>0</v>
      </c>
      <c r="U41" s="344">
        <v>0</v>
      </c>
      <c r="V41" s="344">
        <v>0</v>
      </c>
      <c r="W41" s="344">
        <v>0</v>
      </c>
      <c r="X41" s="344">
        <v>0</v>
      </c>
      <c r="Y41" s="344">
        <v>0</v>
      </c>
      <c r="Z41" s="344">
        <v>0</v>
      </c>
      <c r="AA41" s="344">
        <v>0</v>
      </c>
      <c r="AB41" s="355">
        <f t="shared" si="7"/>
        <v>3.2370000000000001</v>
      </c>
      <c r="AC41" s="355">
        <f t="shared" si="9"/>
        <v>3.2370000000000001</v>
      </c>
    </row>
    <row r="42" spans="1:31" ht="18.75" x14ac:dyDescent="0.25">
      <c r="A42" s="80" t="s">
        <v>155</v>
      </c>
      <c r="B42" s="358" t="s">
        <v>672</v>
      </c>
      <c r="C42" s="343">
        <v>14</v>
      </c>
      <c r="D42" s="343">
        <v>0</v>
      </c>
      <c r="E42" s="355">
        <f t="shared" si="10"/>
        <v>14</v>
      </c>
      <c r="F42" s="355">
        <f t="shared" si="8"/>
        <v>14</v>
      </c>
      <c r="G42" s="344">
        <v>0</v>
      </c>
      <c r="H42" s="344">
        <v>0</v>
      </c>
      <c r="I42" s="344">
        <v>0</v>
      </c>
      <c r="J42" s="344">
        <v>0</v>
      </c>
      <c r="K42" s="344">
        <v>0</v>
      </c>
      <c r="L42" s="344">
        <v>14</v>
      </c>
      <c r="M42" s="344">
        <v>0</v>
      </c>
      <c r="N42" s="344">
        <v>14</v>
      </c>
      <c r="O42" s="344">
        <v>0</v>
      </c>
      <c r="P42" s="344">
        <v>0</v>
      </c>
      <c r="Q42" s="344">
        <v>0</v>
      </c>
      <c r="R42" s="344">
        <v>0</v>
      </c>
      <c r="S42" s="344">
        <v>0</v>
      </c>
      <c r="T42" s="344">
        <v>0</v>
      </c>
      <c r="U42" s="344">
        <v>0</v>
      </c>
      <c r="V42" s="344">
        <v>0</v>
      </c>
      <c r="W42" s="344">
        <v>0</v>
      </c>
      <c r="X42" s="344">
        <v>0</v>
      </c>
      <c r="Y42" s="344">
        <v>0</v>
      </c>
      <c r="Z42" s="344">
        <v>0</v>
      </c>
      <c r="AA42" s="344">
        <v>0</v>
      </c>
      <c r="AB42" s="355">
        <f t="shared" si="7"/>
        <v>14</v>
      </c>
      <c r="AC42" s="355">
        <f t="shared" si="9"/>
        <v>14</v>
      </c>
    </row>
    <row r="43" spans="1:31" s="329" customFormat="1" x14ac:dyDescent="0.25">
      <c r="A43" s="83" t="s">
        <v>61</v>
      </c>
      <c r="B43" s="82" t="s">
        <v>154</v>
      </c>
      <c r="C43" s="343">
        <v>0</v>
      </c>
      <c r="D43" s="343">
        <v>0</v>
      </c>
      <c r="E43" s="355">
        <v>0</v>
      </c>
      <c r="F43" s="355">
        <f t="shared" si="8"/>
        <v>0</v>
      </c>
      <c r="G43" s="343">
        <v>0</v>
      </c>
      <c r="H43" s="343">
        <v>0</v>
      </c>
      <c r="I43" s="343">
        <v>0</v>
      </c>
      <c r="J43" s="343">
        <v>0</v>
      </c>
      <c r="K43" s="343">
        <v>0</v>
      </c>
      <c r="L43" s="343">
        <v>0</v>
      </c>
      <c r="M43" s="343">
        <v>0</v>
      </c>
      <c r="N43" s="343">
        <v>0</v>
      </c>
      <c r="O43" s="343">
        <v>0</v>
      </c>
      <c r="P43" s="343">
        <v>0</v>
      </c>
      <c r="Q43" s="343">
        <v>0</v>
      </c>
      <c r="R43" s="343">
        <v>0</v>
      </c>
      <c r="S43" s="343">
        <v>0</v>
      </c>
      <c r="T43" s="343">
        <v>0</v>
      </c>
      <c r="U43" s="343">
        <v>0</v>
      </c>
      <c r="V43" s="343">
        <v>0</v>
      </c>
      <c r="W43" s="343">
        <v>0</v>
      </c>
      <c r="X43" s="343">
        <v>0</v>
      </c>
      <c r="Y43" s="343">
        <v>0</v>
      </c>
      <c r="Z43" s="343">
        <v>0</v>
      </c>
      <c r="AA43" s="343">
        <v>0</v>
      </c>
      <c r="AB43" s="355">
        <f t="shared" si="7"/>
        <v>0</v>
      </c>
      <c r="AC43" s="355">
        <f t="shared" si="9"/>
        <v>0</v>
      </c>
    </row>
    <row r="44" spans="1:31" x14ac:dyDescent="0.25">
      <c r="A44" s="80" t="s">
        <v>153</v>
      </c>
      <c r="B44" s="56" t="s">
        <v>152</v>
      </c>
      <c r="C44" s="343">
        <v>0</v>
      </c>
      <c r="D44" s="343">
        <v>0</v>
      </c>
      <c r="E44" s="355">
        <f t="shared" ref="E44:E50" si="11">G44+AB44</f>
        <v>0</v>
      </c>
      <c r="F44" s="355">
        <f t="shared" si="8"/>
        <v>0</v>
      </c>
      <c r="G44" s="344">
        <v>0</v>
      </c>
      <c r="H44" s="344">
        <v>0</v>
      </c>
      <c r="I44" s="344">
        <v>0</v>
      </c>
      <c r="J44" s="344">
        <v>0</v>
      </c>
      <c r="K44" s="344">
        <v>0</v>
      </c>
      <c r="L44" s="344">
        <v>0</v>
      </c>
      <c r="M44" s="344">
        <v>0</v>
      </c>
      <c r="N44" s="344">
        <v>0</v>
      </c>
      <c r="O44" s="344">
        <v>0</v>
      </c>
      <c r="P44" s="344">
        <v>0</v>
      </c>
      <c r="Q44" s="344">
        <v>0</v>
      </c>
      <c r="R44" s="344">
        <v>0</v>
      </c>
      <c r="S44" s="344">
        <v>0</v>
      </c>
      <c r="T44" s="344">
        <v>0</v>
      </c>
      <c r="U44" s="344">
        <v>0</v>
      </c>
      <c r="V44" s="344">
        <v>0</v>
      </c>
      <c r="W44" s="344">
        <v>0</v>
      </c>
      <c r="X44" s="344">
        <v>0</v>
      </c>
      <c r="Y44" s="344">
        <v>0</v>
      </c>
      <c r="Z44" s="344">
        <v>0</v>
      </c>
      <c r="AA44" s="344">
        <v>0</v>
      </c>
      <c r="AB44" s="355">
        <f t="shared" si="7"/>
        <v>0</v>
      </c>
      <c r="AC44" s="355">
        <f t="shared" si="9"/>
        <v>0</v>
      </c>
    </row>
    <row r="45" spans="1:31" x14ac:dyDescent="0.25">
      <c r="A45" s="80" t="s">
        <v>151</v>
      </c>
      <c r="B45" s="56" t="s">
        <v>150</v>
      </c>
      <c r="C45" s="343">
        <v>0</v>
      </c>
      <c r="D45" s="343">
        <v>0</v>
      </c>
      <c r="E45" s="355">
        <f t="shared" si="11"/>
        <v>0</v>
      </c>
      <c r="F45" s="355">
        <f t="shared" si="8"/>
        <v>0</v>
      </c>
      <c r="G45" s="344">
        <v>0</v>
      </c>
      <c r="H45" s="344">
        <v>0</v>
      </c>
      <c r="I45" s="344">
        <v>0</v>
      </c>
      <c r="J45" s="344">
        <v>0</v>
      </c>
      <c r="K45" s="344">
        <v>0</v>
      </c>
      <c r="L45" s="344">
        <v>0</v>
      </c>
      <c r="M45" s="344">
        <v>0</v>
      </c>
      <c r="N45" s="344">
        <v>0</v>
      </c>
      <c r="O45" s="344">
        <v>0</v>
      </c>
      <c r="P45" s="344">
        <v>0</v>
      </c>
      <c r="Q45" s="344">
        <v>0</v>
      </c>
      <c r="R45" s="344">
        <v>0</v>
      </c>
      <c r="S45" s="344">
        <v>0</v>
      </c>
      <c r="T45" s="344">
        <v>0</v>
      </c>
      <c r="U45" s="344">
        <v>0</v>
      </c>
      <c r="V45" s="344">
        <v>0</v>
      </c>
      <c r="W45" s="344">
        <v>0</v>
      </c>
      <c r="X45" s="344">
        <v>0</v>
      </c>
      <c r="Y45" s="344">
        <v>0</v>
      </c>
      <c r="Z45" s="344">
        <v>0</v>
      </c>
      <c r="AA45" s="344">
        <v>0</v>
      </c>
      <c r="AB45" s="355">
        <f t="shared" si="7"/>
        <v>0</v>
      </c>
      <c r="AC45" s="355">
        <f t="shared" si="9"/>
        <v>0</v>
      </c>
    </row>
    <row r="46" spans="1:31" x14ac:dyDescent="0.25">
      <c r="A46" s="80" t="s">
        <v>149</v>
      </c>
      <c r="B46" s="56" t="s">
        <v>148</v>
      </c>
      <c r="C46" s="343">
        <v>0</v>
      </c>
      <c r="D46" s="343">
        <v>0</v>
      </c>
      <c r="E46" s="355">
        <f t="shared" si="11"/>
        <v>0</v>
      </c>
      <c r="F46" s="355">
        <f t="shared" si="8"/>
        <v>0</v>
      </c>
      <c r="G46" s="344">
        <v>0</v>
      </c>
      <c r="H46" s="344">
        <v>0</v>
      </c>
      <c r="I46" s="344">
        <v>0</v>
      </c>
      <c r="J46" s="344">
        <v>0</v>
      </c>
      <c r="K46" s="344">
        <v>0</v>
      </c>
      <c r="L46" s="344">
        <v>0</v>
      </c>
      <c r="M46" s="344">
        <v>0</v>
      </c>
      <c r="N46" s="344">
        <v>0</v>
      </c>
      <c r="O46" s="344">
        <v>0</v>
      </c>
      <c r="P46" s="344">
        <v>0</v>
      </c>
      <c r="Q46" s="344">
        <v>0</v>
      </c>
      <c r="R46" s="344">
        <v>0</v>
      </c>
      <c r="S46" s="344">
        <v>0</v>
      </c>
      <c r="T46" s="344">
        <v>0</v>
      </c>
      <c r="U46" s="344">
        <v>0</v>
      </c>
      <c r="V46" s="344">
        <v>0</v>
      </c>
      <c r="W46" s="344">
        <v>0</v>
      </c>
      <c r="X46" s="344">
        <v>0</v>
      </c>
      <c r="Y46" s="344">
        <v>0</v>
      </c>
      <c r="Z46" s="344">
        <v>0</v>
      </c>
      <c r="AA46" s="344">
        <v>0</v>
      </c>
      <c r="AB46" s="355">
        <f t="shared" si="7"/>
        <v>0</v>
      </c>
      <c r="AC46" s="355">
        <f t="shared" si="9"/>
        <v>0</v>
      </c>
    </row>
    <row r="47" spans="1:31" ht="31.5" x14ac:dyDescent="0.25">
      <c r="A47" s="80" t="s">
        <v>147</v>
      </c>
      <c r="B47" s="56" t="s">
        <v>146</v>
      </c>
      <c r="C47" s="343">
        <v>0</v>
      </c>
      <c r="D47" s="343">
        <v>0</v>
      </c>
      <c r="E47" s="355">
        <f t="shared" si="11"/>
        <v>0</v>
      </c>
      <c r="F47" s="355">
        <f t="shared" si="8"/>
        <v>0</v>
      </c>
      <c r="G47" s="344">
        <v>0</v>
      </c>
      <c r="H47" s="344">
        <v>0</v>
      </c>
      <c r="I47" s="344">
        <v>0</v>
      </c>
      <c r="J47" s="344">
        <v>0</v>
      </c>
      <c r="K47" s="344">
        <v>0</v>
      </c>
      <c r="L47" s="344">
        <v>0</v>
      </c>
      <c r="M47" s="344">
        <v>0</v>
      </c>
      <c r="N47" s="344">
        <v>0</v>
      </c>
      <c r="O47" s="344">
        <v>0</v>
      </c>
      <c r="P47" s="344">
        <v>0</v>
      </c>
      <c r="Q47" s="344">
        <v>0</v>
      </c>
      <c r="R47" s="344">
        <v>0</v>
      </c>
      <c r="S47" s="344">
        <v>0</v>
      </c>
      <c r="T47" s="344">
        <v>0</v>
      </c>
      <c r="U47" s="344">
        <v>0</v>
      </c>
      <c r="V47" s="344">
        <v>0</v>
      </c>
      <c r="W47" s="344">
        <v>0</v>
      </c>
      <c r="X47" s="344">
        <v>0</v>
      </c>
      <c r="Y47" s="344">
        <v>0</v>
      </c>
      <c r="Z47" s="344">
        <v>0</v>
      </c>
      <c r="AA47" s="344">
        <v>0</v>
      </c>
      <c r="AB47" s="355">
        <f t="shared" si="7"/>
        <v>0</v>
      </c>
      <c r="AC47" s="355">
        <f t="shared" si="9"/>
        <v>0</v>
      </c>
    </row>
    <row r="48" spans="1:31" ht="31.5" x14ac:dyDescent="0.25">
      <c r="A48" s="80" t="s">
        <v>145</v>
      </c>
      <c r="B48" s="56" t="s">
        <v>144</v>
      </c>
      <c r="C48" s="343">
        <v>0</v>
      </c>
      <c r="D48" s="343">
        <v>0</v>
      </c>
      <c r="E48" s="355">
        <f t="shared" si="11"/>
        <v>0</v>
      </c>
      <c r="F48" s="355">
        <f t="shared" si="8"/>
        <v>0</v>
      </c>
      <c r="G48" s="344">
        <v>0</v>
      </c>
      <c r="H48" s="344">
        <v>0</v>
      </c>
      <c r="I48" s="344">
        <v>0</v>
      </c>
      <c r="J48" s="344">
        <v>0</v>
      </c>
      <c r="K48" s="344">
        <v>0</v>
      </c>
      <c r="L48" s="344">
        <v>0</v>
      </c>
      <c r="M48" s="344">
        <v>0</v>
      </c>
      <c r="N48" s="344">
        <v>0</v>
      </c>
      <c r="O48" s="344">
        <v>0</v>
      </c>
      <c r="P48" s="344">
        <v>0</v>
      </c>
      <c r="Q48" s="344">
        <v>0</v>
      </c>
      <c r="R48" s="344">
        <v>0</v>
      </c>
      <c r="S48" s="344">
        <v>0</v>
      </c>
      <c r="T48" s="344">
        <v>0</v>
      </c>
      <c r="U48" s="344">
        <v>0</v>
      </c>
      <c r="V48" s="344">
        <v>0</v>
      </c>
      <c r="W48" s="344">
        <v>0</v>
      </c>
      <c r="X48" s="344">
        <v>0</v>
      </c>
      <c r="Y48" s="344">
        <v>0</v>
      </c>
      <c r="Z48" s="344">
        <v>0</v>
      </c>
      <c r="AA48" s="344">
        <v>0</v>
      </c>
      <c r="AB48" s="355">
        <f t="shared" si="7"/>
        <v>0</v>
      </c>
      <c r="AC48" s="355">
        <f t="shared" si="9"/>
        <v>0</v>
      </c>
    </row>
    <row r="49" spans="1:29" x14ac:dyDescent="0.25">
      <c r="A49" s="80" t="s">
        <v>143</v>
      </c>
      <c r="B49" s="56" t="s">
        <v>142</v>
      </c>
      <c r="C49" s="343">
        <v>3.2370000000000001</v>
      </c>
      <c r="D49" s="343">
        <v>0</v>
      </c>
      <c r="E49" s="355">
        <f t="shared" si="11"/>
        <v>3.2370000000000001</v>
      </c>
      <c r="F49" s="355">
        <f t="shared" si="8"/>
        <v>3.2370000000000001</v>
      </c>
      <c r="G49" s="344">
        <v>0</v>
      </c>
      <c r="H49" s="344">
        <v>0</v>
      </c>
      <c r="I49" s="344">
        <v>0</v>
      </c>
      <c r="J49" s="344">
        <v>0</v>
      </c>
      <c r="K49" s="344">
        <v>0</v>
      </c>
      <c r="L49" s="344">
        <v>3.2370000000000001</v>
      </c>
      <c r="M49" s="344">
        <v>0</v>
      </c>
      <c r="N49" s="344">
        <v>3.2370000000000001</v>
      </c>
      <c r="O49" s="344">
        <v>0</v>
      </c>
      <c r="P49" s="344">
        <v>0</v>
      </c>
      <c r="Q49" s="344">
        <v>0</v>
      </c>
      <c r="R49" s="344">
        <v>0</v>
      </c>
      <c r="S49" s="344">
        <v>0</v>
      </c>
      <c r="T49" s="344">
        <v>0</v>
      </c>
      <c r="U49" s="344">
        <v>0</v>
      </c>
      <c r="V49" s="344">
        <v>0</v>
      </c>
      <c r="W49" s="344">
        <v>0</v>
      </c>
      <c r="X49" s="344">
        <v>0</v>
      </c>
      <c r="Y49" s="344">
        <v>0</v>
      </c>
      <c r="Z49" s="344">
        <v>0</v>
      </c>
      <c r="AA49" s="344">
        <v>0</v>
      </c>
      <c r="AB49" s="355">
        <f t="shared" si="7"/>
        <v>3.2370000000000001</v>
      </c>
      <c r="AC49" s="355">
        <f t="shared" si="9"/>
        <v>3.2370000000000001</v>
      </c>
    </row>
    <row r="50" spans="1:29" ht="18.75" x14ac:dyDescent="0.25">
      <c r="A50" s="80" t="s">
        <v>141</v>
      </c>
      <c r="B50" s="358" t="s">
        <v>672</v>
      </c>
      <c r="C50" s="343">
        <v>14</v>
      </c>
      <c r="D50" s="343">
        <v>0</v>
      </c>
      <c r="E50" s="355">
        <f t="shared" si="11"/>
        <v>14</v>
      </c>
      <c r="F50" s="355">
        <f t="shared" si="8"/>
        <v>14</v>
      </c>
      <c r="G50" s="344">
        <v>0</v>
      </c>
      <c r="H50" s="344">
        <v>0</v>
      </c>
      <c r="I50" s="344">
        <v>0</v>
      </c>
      <c r="J50" s="344">
        <v>0</v>
      </c>
      <c r="K50" s="344">
        <v>0</v>
      </c>
      <c r="L50" s="344">
        <v>14</v>
      </c>
      <c r="M50" s="344">
        <v>0</v>
      </c>
      <c r="N50" s="344">
        <v>14</v>
      </c>
      <c r="O50" s="344">
        <v>0</v>
      </c>
      <c r="P50" s="344">
        <v>0</v>
      </c>
      <c r="Q50" s="344">
        <v>0</v>
      </c>
      <c r="R50" s="344">
        <v>0</v>
      </c>
      <c r="S50" s="344">
        <v>0</v>
      </c>
      <c r="T50" s="344">
        <v>0</v>
      </c>
      <c r="U50" s="344">
        <v>0</v>
      </c>
      <c r="V50" s="344">
        <v>0</v>
      </c>
      <c r="W50" s="344">
        <v>0</v>
      </c>
      <c r="X50" s="344">
        <v>0</v>
      </c>
      <c r="Y50" s="344">
        <v>0</v>
      </c>
      <c r="Z50" s="344">
        <v>0</v>
      </c>
      <c r="AA50" s="344">
        <v>0</v>
      </c>
      <c r="AB50" s="355">
        <f t="shared" si="7"/>
        <v>14</v>
      </c>
      <c r="AC50" s="355">
        <f t="shared" si="9"/>
        <v>14</v>
      </c>
    </row>
    <row r="51" spans="1:29" s="329" customFormat="1" ht="35.25" customHeight="1" x14ac:dyDescent="0.25">
      <c r="A51" s="83" t="s">
        <v>59</v>
      </c>
      <c r="B51" s="82" t="s">
        <v>140</v>
      </c>
      <c r="C51" s="343">
        <v>0</v>
      </c>
      <c r="D51" s="343">
        <v>0</v>
      </c>
      <c r="E51" s="355">
        <v>0</v>
      </c>
      <c r="F51" s="355">
        <f t="shared" si="8"/>
        <v>0</v>
      </c>
      <c r="G51" s="343">
        <v>0</v>
      </c>
      <c r="H51" s="343">
        <v>0</v>
      </c>
      <c r="I51" s="343">
        <v>0</v>
      </c>
      <c r="J51" s="343">
        <v>0</v>
      </c>
      <c r="K51" s="343">
        <v>0</v>
      </c>
      <c r="L51" s="343">
        <v>0</v>
      </c>
      <c r="M51" s="343">
        <v>0</v>
      </c>
      <c r="N51" s="343">
        <v>0</v>
      </c>
      <c r="O51" s="343">
        <v>0</v>
      </c>
      <c r="P51" s="343">
        <v>0</v>
      </c>
      <c r="Q51" s="343">
        <v>0</v>
      </c>
      <c r="R51" s="343">
        <v>0</v>
      </c>
      <c r="S51" s="343">
        <v>0</v>
      </c>
      <c r="T51" s="343">
        <v>0</v>
      </c>
      <c r="U51" s="343">
        <v>0</v>
      </c>
      <c r="V51" s="343">
        <v>0</v>
      </c>
      <c r="W51" s="343">
        <v>0</v>
      </c>
      <c r="X51" s="343">
        <v>0</v>
      </c>
      <c r="Y51" s="343">
        <v>0</v>
      </c>
      <c r="Z51" s="343">
        <v>0</v>
      </c>
      <c r="AA51" s="343">
        <v>0</v>
      </c>
      <c r="AB51" s="355">
        <f t="shared" si="7"/>
        <v>0</v>
      </c>
      <c r="AC51" s="355">
        <f t="shared" si="9"/>
        <v>0</v>
      </c>
    </row>
    <row r="52" spans="1:29" x14ac:dyDescent="0.25">
      <c r="A52" s="80" t="s">
        <v>139</v>
      </c>
      <c r="B52" s="56" t="s">
        <v>138</v>
      </c>
      <c r="C52" s="343">
        <f>C30</f>
        <v>51.788983050847463</v>
      </c>
      <c r="D52" s="343">
        <v>0</v>
      </c>
      <c r="E52" s="355">
        <f>C52</f>
        <v>51.788983050847463</v>
      </c>
      <c r="F52" s="355">
        <f t="shared" si="8"/>
        <v>51.788983050847456</v>
      </c>
      <c r="G52" s="344">
        <v>0</v>
      </c>
      <c r="H52" s="344">
        <v>0</v>
      </c>
      <c r="I52" s="344">
        <v>0</v>
      </c>
      <c r="J52" s="344">
        <v>0</v>
      </c>
      <c r="K52" s="344">
        <v>0</v>
      </c>
      <c r="L52" s="344">
        <v>38.006974999999997</v>
      </c>
      <c r="M52" s="344">
        <v>0</v>
      </c>
      <c r="N52" s="344">
        <v>38.006974999999997</v>
      </c>
      <c r="O52" s="344">
        <v>0</v>
      </c>
      <c r="P52" s="344">
        <v>13.782008050847459</v>
      </c>
      <c r="Q52" s="344">
        <v>0</v>
      </c>
      <c r="R52" s="344">
        <v>0</v>
      </c>
      <c r="S52" s="344">
        <v>0</v>
      </c>
      <c r="T52" s="344">
        <v>0</v>
      </c>
      <c r="U52" s="344">
        <v>0</v>
      </c>
      <c r="V52" s="344">
        <v>0</v>
      </c>
      <c r="W52" s="344">
        <v>0</v>
      </c>
      <c r="X52" s="344">
        <v>0</v>
      </c>
      <c r="Y52" s="344">
        <v>0</v>
      </c>
      <c r="Z52" s="344">
        <v>0</v>
      </c>
      <c r="AA52" s="344">
        <v>0</v>
      </c>
      <c r="AB52" s="355">
        <f t="shared" si="7"/>
        <v>51.788983050847456</v>
      </c>
      <c r="AC52" s="355">
        <f t="shared" si="9"/>
        <v>38.006974999999997</v>
      </c>
    </row>
    <row r="53" spans="1:29" x14ac:dyDescent="0.25">
      <c r="A53" s="80" t="s">
        <v>137</v>
      </c>
      <c r="B53" s="56" t="s">
        <v>131</v>
      </c>
      <c r="C53" s="343">
        <v>0</v>
      </c>
      <c r="D53" s="343">
        <v>0</v>
      </c>
      <c r="E53" s="355">
        <f>G53+AB53</f>
        <v>0</v>
      </c>
      <c r="F53" s="355">
        <f t="shared" si="8"/>
        <v>0</v>
      </c>
      <c r="G53" s="344">
        <v>0</v>
      </c>
      <c r="H53" s="344">
        <v>0</v>
      </c>
      <c r="I53" s="344">
        <v>0</v>
      </c>
      <c r="J53" s="344">
        <v>0</v>
      </c>
      <c r="K53" s="344">
        <v>0</v>
      </c>
      <c r="L53" s="344">
        <v>0</v>
      </c>
      <c r="M53" s="344">
        <v>0</v>
      </c>
      <c r="N53" s="344">
        <v>0</v>
      </c>
      <c r="O53" s="344">
        <v>0</v>
      </c>
      <c r="P53" s="344">
        <v>0</v>
      </c>
      <c r="Q53" s="344">
        <v>0</v>
      </c>
      <c r="R53" s="344">
        <v>0</v>
      </c>
      <c r="S53" s="344">
        <v>0</v>
      </c>
      <c r="T53" s="344">
        <v>0</v>
      </c>
      <c r="U53" s="344">
        <v>0</v>
      </c>
      <c r="V53" s="344">
        <v>0</v>
      </c>
      <c r="W53" s="344">
        <v>0</v>
      </c>
      <c r="X53" s="344">
        <v>0</v>
      </c>
      <c r="Y53" s="344">
        <v>0</v>
      </c>
      <c r="Z53" s="344">
        <v>0</v>
      </c>
      <c r="AA53" s="344">
        <v>0</v>
      </c>
      <c r="AB53" s="355">
        <f t="shared" si="7"/>
        <v>0</v>
      </c>
      <c r="AC53" s="355">
        <f t="shared" si="9"/>
        <v>0</v>
      </c>
    </row>
    <row r="54" spans="1:29" x14ac:dyDescent="0.25">
      <c r="A54" s="80" t="s">
        <v>136</v>
      </c>
      <c r="B54" s="79" t="s">
        <v>130</v>
      </c>
      <c r="C54" s="343">
        <v>0</v>
      </c>
      <c r="D54" s="343">
        <v>0</v>
      </c>
      <c r="E54" s="355">
        <f>G54+AB54</f>
        <v>0</v>
      </c>
      <c r="F54" s="355">
        <f t="shared" si="8"/>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55">
        <f t="shared" si="7"/>
        <v>0</v>
      </c>
      <c r="AC54" s="355">
        <f t="shared" si="9"/>
        <v>0</v>
      </c>
    </row>
    <row r="55" spans="1:29" x14ac:dyDescent="0.25">
      <c r="A55" s="80" t="s">
        <v>135</v>
      </c>
      <c r="B55" s="79" t="s">
        <v>129</v>
      </c>
      <c r="C55" s="343">
        <v>0</v>
      </c>
      <c r="D55" s="343">
        <v>0</v>
      </c>
      <c r="E55" s="355">
        <f>G55+AB55</f>
        <v>0</v>
      </c>
      <c r="F55" s="355">
        <f t="shared" si="8"/>
        <v>0</v>
      </c>
      <c r="G55" s="344">
        <v>0</v>
      </c>
      <c r="H55" s="344">
        <v>0</v>
      </c>
      <c r="I55" s="344">
        <v>0</v>
      </c>
      <c r="J55" s="344">
        <v>0</v>
      </c>
      <c r="K55" s="344">
        <v>0</v>
      </c>
      <c r="L55" s="344">
        <v>0</v>
      </c>
      <c r="M55" s="344">
        <v>0</v>
      </c>
      <c r="N55" s="344">
        <v>0</v>
      </c>
      <c r="O55" s="344">
        <v>0</v>
      </c>
      <c r="P55" s="344">
        <v>0</v>
      </c>
      <c r="Q55" s="344">
        <v>0</v>
      </c>
      <c r="R55" s="344">
        <v>0</v>
      </c>
      <c r="S55" s="344">
        <v>0</v>
      </c>
      <c r="T55" s="344">
        <v>0</v>
      </c>
      <c r="U55" s="344">
        <v>0</v>
      </c>
      <c r="V55" s="344">
        <v>0</v>
      </c>
      <c r="W55" s="344">
        <v>0</v>
      </c>
      <c r="X55" s="344">
        <v>0</v>
      </c>
      <c r="Y55" s="344">
        <v>0</v>
      </c>
      <c r="Z55" s="344">
        <v>0</v>
      </c>
      <c r="AA55" s="344">
        <v>0</v>
      </c>
      <c r="AB55" s="355">
        <f t="shared" si="7"/>
        <v>0</v>
      </c>
      <c r="AC55" s="355">
        <f t="shared" si="9"/>
        <v>0</v>
      </c>
    </row>
    <row r="56" spans="1:29" x14ac:dyDescent="0.25">
      <c r="A56" s="80" t="s">
        <v>134</v>
      </c>
      <c r="B56" s="79" t="s">
        <v>128</v>
      </c>
      <c r="C56" s="343">
        <v>3.2370000000000001</v>
      </c>
      <c r="D56" s="343">
        <v>0</v>
      </c>
      <c r="E56" s="355">
        <f>G56+AB56</f>
        <v>3.2370000000000001</v>
      </c>
      <c r="F56" s="355">
        <f t="shared" si="8"/>
        <v>3.2370000000000001</v>
      </c>
      <c r="G56" s="344">
        <v>0</v>
      </c>
      <c r="H56" s="344">
        <v>0</v>
      </c>
      <c r="I56" s="344">
        <v>0</v>
      </c>
      <c r="J56" s="344">
        <v>0</v>
      </c>
      <c r="K56" s="344">
        <v>0</v>
      </c>
      <c r="L56" s="344">
        <v>3.2370000000000001</v>
      </c>
      <c r="M56" s="344">
        <v>0</v>
      </c>
      <c r="N56" s="344">
        <v>3.2370000000000001</v>
      </c>
      <c r="O56" s="344">
        <v>0</v>
      </c>
      <c r="P56" s="344">
        <v>0</v>
      </c>
      <c r="Q56" s="344">
        <v>0</v>
      </c>
      <c r="R56" s="344">
        <v>0</v>
      </c>
      <c r="S56" s="344">
        <v>0</v>
      </c>
      <c r="T56" s="344">
        <v>0</v>
      </c>
      <c r="U56" s="344">
        <v>0</v>
      </c>
      <c r="V56" s="344">
        <v>0</v>
      </c>
      <c r="W56" s="344">
        <v>0</v>
      </c>
      <c r="X56" s="344">
        <v>0</v>
      </c>
      <c r="Y56" s="344">
        <v>0</v>
      </c>
      <c r="Z56" s="344">
        <v>0</v>
      </c>
      <c r="AA56" s="344">
        <v>0</v>
      </c>
      <c r="AB56" s="355">
        <f t="shared" si="7"/>
        <v>3.2370000000000001</v>
      </c>
      <c r="AC56" s="355">
        <f t="shared" si="9"/>
        <v>3.2370000000000001</v>
      </c>
    </row>
    <row r="57" spans="1:29" ht="18.75" x14ac:dyDescent="0.25">
      <c r="A57" s="80" t="s">
        <v>133</v>
      </c>
      <c r="B57" s="358" t="s">
        <v>672</v>
      </c>
      <c r="C57" s="343">
        <v>14</v>
      </c>
      <c r="D57" s="343">
        <v>0</v>
      </c>
      <c r="E57" s="355">
        <f>G57+AB57</f>
        <v>14</v>
      </c>
      <c r="F57" s="355">
        <f t="shared" si="8"/>
        <v>14</v>
      </c>
      <c r="G57" s="344">
        <v>0</v>
      </c>
      <c r="H57" s="344">
        <v>0</v>
      </c>
      <c r="I57" s="344">
        <v>0</v>
      </c>
      <c r="J57" s="344">
        <v>0</v>
      </c>
      <c r="K57" s="344">
        <v>0</v>
      </c>
      <c r="L57" s="344">
        <v>14</v>
      </c>
      <c r="M57" s="344">
        <v>0</v>
      </c>
      <c r="N57" s="344">
        <v>14</v>
      </c>
      <c r="O57" s="344">
        <v>0</v>
      </c>
      <c r="P57" s="344">
        <v>0</v>
      </c>
      <c r="Q57" s="344">
        <v>0</v>
      </c>
      <c r="R57" s="344">
        <v>0</v>
      </c>
      <c r="S57" s="344">
        <v>0</v>
      </c>
      <c r="T57" s="344">
        <v>0</v>
      </c>
      <c r="U57" s="344">
        <v>0</v>
      </c>
      <c r="V57" s="344">
        <v>0</v>
      </c>
      <c r="W57" s="344">
        <v>0</v>
      </c>
      <c r="X57" s="344">
        <v>0</v>
      </c>
      <c r="Y57" s="344">
        <v>0</v>
      </c>
      <c r="Z57" s="344">
        <v>0</v>
      </c>
      <c r="AA57" s="344">
        <v>0</v>
      </c>
      <c r="AB57" s="355">
        <f t="shared" si="7"/>
        <v>14</v>
      </c>
      <c r="AC57" s="355">
        <f t="shared" si="9"/>
        <v>14</v>
      </c>
    </row>
    <row r="58" spans="1:29" s="329" customFormat="1" ht="36.75" customHeight="1" x14ac:dyDescent="0.25">
      <c r="A58" s="83" t="s">
        <v>58</v>
      </c>
      <c r="B58" s="102" t="s">
        <v>229</v>
      </c>
      <c r="C58" s="343">
        <v>0</v>
      </c>
      <c r="D58" s="343">
        <v>0</v>
      </c>
      <c r="E58" s="355">
        <v>0</v>
      </c>
      <c r="F58" s="355">
        <f t="shared" si="8"/>
        <v>0</v>
      </c>
      <c r="G58" s="343">
        <v>0</v>
      </c>
      <c r="H58" s="343">
        <v>0</v>
      </c>
      <c r="I58" s="343">
        <v>0</v>
      </c>
      <c r="J58" s="343">
        <v>0</v>
      </c>
      <c r="K58" s="343">
        <v>0</v>
      </c>
      <c r="L58" s="343">
        <v>0</v>
      </c>
      <c r="M58" s="343">
        <v>0</v>
      </c>
      <c r="N58" s="343">
        <v>0</v>
      </c>
      <c r="O58" s="343">
        <v>0</v>
      </c>
      <c r="P58" s="343">
        <v>0</v>
      </c>
      <c r="Q58" s="343">
        <v>0</v>
      </c>
      <c r="R58" s="343">
        <v>0</v>
      </c>
      <c r="S58" s="343">
        <v>0</v>
      </c>
      <c r="T58" s="343">
        <v>0</v>
      </c>
      <c r="U58" s="343">
        <v>0</v>
      </c>
      <c r="V58" s="343">
        <v>0</v>
      </c>
      <c r="W58" s="343">
        <v>0</v>
      </c>
      <c r="X58" s="343">
        <v>0</v>
      </c>
      <c r="Y58" s="343">
        <v>0</v>
      </c>
      <c r="Z58" s="343">
        <v>0</v>
      </c>
      <c r="AA58" s="343">
        <v>0</v>
      </c>
      <c r="AB58" s="355">
        <f t="shared" si="7"/>
        <v>0</v>
      </c>
      <c r="AC58" s="355">
        <f t="shared" si="9"/>
        <v>0</v>
      </c>
    </row>
    <row r="59" spans="1:29" s="329" customFormat="1" x14ac:dyDescent="0.25">
      <c r="A59" s="83" t="s">
        <v>56</v>
      </c>
      <c r="B59" s="82" t="s">
        <v>132</v>
      </c>
      <c r="C59" s="343">
        <v>0</v>
      </c>
      <c r="D59" s="343">
        <v>0</v>
      </c>
      <c r="E59" s="355">
        <v>0</v>
      </c>
      <c r="F59" s="355">
        <f t="shared" si="8"/>
        <v>0</v>
      </c>
      <c r="G59" s="343">
        <v>0</v>
      </c>
      <c r="H59" s="343">
        <v>0</v>
      </c>
      <c r="I59" s="343">
        <v>0</v>
      </c>
      <c r="J59" s="343">
        <v>0</v>
      </c>
      <c r="K59" s="343">
        <v>0</v>
      </c>
      <c r="L59" s="343">
        <v>0</v>
      </c>
      <c r="M59" s="343">
        <v>0</v>
      </c>
      <c r="N59" s="343">
        <v>0</v>
      </c>
      <c r="O59" s="343">
        <v>0</v>
      </c>
      <c r="P59" s="343">
        <v>0</v>
      </c>
      <c r="Q59" s="343">
        <v>0</v>
      </c>
      <c r="R59" s="343">
        <v>0</v>
      </c>
      <c r="S59" s="343">
        <v>0</v>
      </c>
      <c r="T59" s="343">
        <v>0</v>
      </c>
      <c r="U59" s="343">
        <v>0</v>
      </c>
      <c r="V59" s="343">
        <v>0</v>
      </c>
      <c r="W59" s="343">
        <v>0</v>
      </c>
      <c r="X59" s="343">
        <v>0</v>
      </c>
      <c r="Y59" s="343">
        <v>0</v>
      </c>
      <c r="Z59" s="343">
        <v>0</v>
      </c>
      <c r="AA59" s="343">
        <v>0</v>
      </c>
      <c r="AB59" s="355">
        <f t="shared" si="7"/>
        <v>0</v>
      </c>
      <c r="AC59" s="355">
        <f t="shared" si="9"/>
        <v>0</v>
      </c>
    </row>
    <row r="60" spans="1:29" x14ac:dyDescent="0.25">
      <c r="A60" s="80" t="s">
        <v>223</v>
      </c>
      <c r="B60" s="81" t="s">
        <v>152</v>
      </c>
      <c r="C60" s="343">
        <v>0</v>
      </c>
      <c r="D60" s="343">
        <v>0</v>
      </c>
      <c r="E60" s="355">
        <v>0</v>
      </c>
      <c r="F60" s="355">
        <f t="shared" si="8"/>
        <v>0</v>
      </c>
      <c r="G60" s="344">
        <v>0</v>
      </c>
      <c r="H60" s="344">
        <v>0</v>
      </c>
      <c r="I60" s="344">
        <v>0</v>
      </c>
      <c r="J60" s="344">
        <v>0</v>
      </c>
      <c r="K60" s="344">
        <v>0</v>
      </c>
      <c r="L60" s="344">
        <v>0</v>
      </c>
      <c r="M60" s="344">
        <v>0</v>
      </c>
      <c r="N60" s="344">
        <v>0</v>
      </c>
      <c r="O60" s="344">
        <v>0</v>
      </c>
      <c r="P60" s="344">
        <v>0</v>
      </c>
      <c r="Q60" s="344">
        <v>0</v>
      </c>
      <c r="R60" s="344">
        <v>0</v>
      </c>
      <c r="S60" s="344">
        <v>0</v>
      </c>
      <c r="T60" s="344">
        <v>0</v>
      </c>
      <c r="U60" s="344">
        <v>0</v>
      </c>
      <c r="V60" s="344">
        <v>0</v>
      </c>
      <c r="W60" s="344">
        <v>0</v>
      </c>
      <c r="X60" s="344">
        <v>0</v>
      </c>
      <c r="Y60" s="344">
        <v>0</v>
      </c>
      <c r="Z60" s="344">
        <v>0</v>
      </c>
      <c r="AA60" s="344">
        <v>0</v>
      </c>
      <c r="AB60" s="355">
        <f t="shared" si="7"/>
        <v>0</v>
      </c>
      <c r="AC60" s="355">
        <f t="shared" si="9"/>
        <v>0</v>
      </c>
    </row>
    <row r="61" spans="1:29" x14ac:dyDescent="0.25">
      <c r="A61" s="80" t="s">
        <v>224</v>
      </c>
      <c r="B61" s="81" t="s">
        <v>150</v>
      </c>
      <c r="C61" s="343">
        <v>0</v>
      </c>
      <c r="D61" s="343">
        <v>0</v>
      </c>
      <c r="E61" s="355">
        <v>0</v>
      </c>
      <c r="F61" s="355">
        <f t="shared" si="8"/>
        <v>0</v>
      </c>
      <c r="G61" s="344">
        <v>0</v>
      </c>
      <c r="H61" s="344">
        <v>0</v>
      </c>
      <c r="I61" s="344">
        <v>0</v>
      </c>
      <c r="J61" s="344">
        <v>0</v>
      </c>
      <c r="K61" s="344">
        <v>0</v>
      </c>
      <c r="L61" s="344">
        <v>0</v>
      </c>
      <c r="M61" s="344">
        <v>0</v>
      </c>
      <c r="N61" s="344">
        <v>0</v>
      </c>
      <c r="O61" s="344">
        <v>0</v>
      </c>
      <c r="P61" s="344">
        <v>0</v>
      </c>
      <c r="Q61" s="344">
        <v>0</v>
      </c>
      <c r="R61" s="344">
        <v>0</v>
      </c>
      <c r="S61" s="344">
        <v>0</v>
      </c>
      <c r="T61" s="344">
        <v>0</v>
      </c>
      <c r="U61" s="344">
        <v>0</v>
      </c>
      <c r="V61" s="344">
        <v>0</v>
      </c>
      <c r="W61" s="344">
        <v>0</v>
      </c>
      <c r="X61" s="344">
        <v>0</v>
      </c>
      <c r="Y61" s="344">
        <v>0</v>
      </c>
      <c r="Z61" s="344">
        <v>0</v>
      </c>
      <c r="AA61" s="344">
        <v>0</v>
      </c>
      <c r="AB61" s="355">
        <f t="shared" si="7"/>
        <v>0</v>
      </c>
      <c r="AC61" s="355">
        <f t="shared" si="9"/>
        <v>0</v>
      </c>
    </row>
    <row r="62" spans="1:29" x14ac:dyDescent="0.25">
      <c r="A62" s="80" t="s">
        <v>225</v>
      </c>
      <c r="B62" s="81" t="s">
        <v>148</v>
      </c>
      <c r="C62" s="343">
        <v>0</v>
      </c>
      <c r="D62" s="343">
        <v>0</v>
      </c>
      <c r="E62" s="355">
        <v>0</v>
      </c>
      <c r="F62" s="355">
        <f t="shared" si="8"/>
        <v>0</v>
      </c>
      <c r="G62" s="344">
        <v>0</v>
      </c>
      <c r="H62" s="344">
        <v>0</v>
      </c>
      <c r="I62" s="344">
        <v>0</v>
      </c>
      <c r="J62" s="344">
        <v>0</v>
      </c>
      <c r="K62" s="344">
        <v>0</v>
      </c>
      <c r="L62" s="344">
        <v>0</v>
      </c>
      <c r="M62" s="344">
        <v>0</v>
      </c>
      <c r="N62" s="344">
        <v>0</v>
      </c>
      <c r="O62" s="344">
        <v>0</v>
      </c>
      <c r="P62" s="344">
        <v>0</v>
      </c>
      <c r="Q62" s="344">
        <v>0</v>
      </c>
      <c r="R62" s="344">
        <v>0</v>
      </c>
      <c r="S62" s="344">
        <v>0</v>
      </c>
      <c r="T62" s="344">
        <v>0</v>
      </c>
      <c r="U62" s="344">
        <v>0</v>
      </c>
      <c r="V62" s="344">
        <v>0</v>
      </c>
      <c r="W62" s="344">
        <v>0</v>
      </c>
      <c r="X62" s="344">
        <v>0</v>
      </c>
      <c r="Y62" s="344">
        <v>0</v>
      </c>
      <c r="Z62" s="344">
        <v>0</v>
      </c>
      <c r="AA62" s="344">
        <v>0</v>
      </c>
      <c r="AB62" s="355">
        <f t="shared" si="7"/>
        <v>0</v>
      </c>
      <c r="AC62" s="355">
        <f t="shared" si="9"/>
        <v>0</v>
      </c>
    </row>
    <row r="63" spans="1:29" x14ac:dyDescent="0.25">
      <c r="A63" s="80" t="s">
        <v>226</v>
      </c>
      <c r="B63" s="81" t="s">
        <v>228</v>
      </c>
      <c r="C63" s="343">
        <v>0</v>
      </c>
      <c r="D63" s="343">
        <v>0</v>
      </c>
      <c r="E63" s="355">
        <v>0</v>
      </c>
      <c r="F63" s="355">
        <f t="shared" si="8"/>
        <v>0</v>
      </c>
      <c r="G63" s="344">
        <v>0</v>
      </c>
      <c r="H63" s="344">
        <v>0</v>
      </c>
      <c r="I63" s="344">
        <v>0</v>
      </c>
      <c r="J63" s="344">
        <v>0</v>
      </c>
      <c r="K63" s="344">
        <v>0</v>
      </c>
      <c r="L63" s="344">
        <v>0</v>
      </c>
      <c r="M63" s="344">
        <v>0</v>
      </c>
      <c r="N63" s="344">
        <v>0</v>
      </c>
      <c r="O63" s="344">
        <v>0</v>
      </c>
      <c r="P63" s="344">
        <v>0</v>
      </c>
      <c r="Q63" s="344">
        <v>0</v>
      </c>
      <c r="R63" s="344">
        <v>0</v>
      </c>
      <c r="S63" s="344">
        <v>0</v>
      </c>
      <c r="T63" s="344">
        <v>0</v>
      </c>
      <c r="U63" s="344">
        <v>0</v>
      </c>
      <c r="V63" s="344">
        <v>0</v>
      </c>
      <c r="W63" s="344">
        <v>0</v>
      </c>
      <c r="X63" s="344">
        <v>0</v>
      </c>
      <c r="Y63" s="344">
        <v>0</v>
      </c>
      <c r="Z63" s="344">
        <v>0</v>
      </c>
      <c r="AA63" s="344">
        <v>0</v>
      </c>
      <c r="AB63" s="355">
        <f t="shared" si="7"/>
        <v>0</v>
      </c>
      <c r="AC63" s="355">
        <f t="shared" si="9"/>
        <v>0</v>
      </c>
    </row>
    <row r="64" spans="1:29" ht="18.75" x14ac:dyDescent="0.25">
      <c r="A64" s="80" t="s">
        <v>227</v>
      </c>
      <c r="B64" s="79" t="s">
        <v>127</v>
      </c>
      <c r="C64" s="343">
        <v>0</v>
      </c>
      <c r="D64" s="343">
        <v>0</v>
      </c>
      <c r="E64" s="355">
        <v>0</v>
      </c>
      <c r="F64" s="355">
        <f t="shared" si="8"/>
        <v>0</v>
      </c>
      <c r="G64" s="344">
        <v>0</v>
      </c>
      <c r="H64" s="344">
        <v>0</v>
      </c>
      <c r="I64" s="344">
        <v>0</v>
      </c>
      <c r="J64" s="344">
        <v>0</v>
      </c>
      <c r="K64" s="344">
        <v>0</v>
      </c>
      <c r="L64" s="344">
        <v>0</v>
      </c>
      <c r="M64" s="344">
        <v>0</v>
      </c>
      <c r="N64" s="344">
        <v>0</v>
      </c>
      <c r="O64" s="344">
        <v>0</v>
      </c>
      <c r="P64" s="344">
        <v>0</v>
      </c>
      <c r="Q64" s="344">
        <v>0</v>
      </c>
      <c r="R64" s="344">
        <v>0</v>
      </c>
      <c r="S64" s="344">
        <v>0</v>
      </c>
      <c r="T64" s="344">
        <v>0</v>
      </c>
      <c r="U64" s="344">
        <v>0</v>
      </c>
      <c r="V64" s="344">
        <v>0</v>
      </c>
      <c r="W64" s="344">
        <v>0</v>
      </c>
      <c r="X64" s="344">
        <v>0</v>
      </c>
      <c r="Y64" s="344">
        <v>0</v>
      </c>
      <c r="Z64" s="344">
        <v>0</v>
      </c>
      <c r="AA64" s="344">
        <v>0</v>
      </c>
      <c r="AB64" s="355">
        <f t="shared" si="7"/>
        <v>0</v>
      </c>
      <c r="AC64" s="355">
        <f t="shared" si="9"/>
        <v>0</v>
      </c>
    </row>
    <row r="65" spans="1:28" x14ac:dyDescent="0.25">
      <c r="A65" s="76"/>
      <c r="B65" s="77"/>
      <c r="C65" s="77"/>
      <c r="D65" s="330"/>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64"/>
      <c r="C66" s="464"/>
      <c r="D66" s="464"/>
      <c r="E66" s="464"/>
      <c r="F66" s="464"/>
      <c r="G66" s="464"/>
      <c r="H66" s="464"/>
      <c r="I66" s="464"/>
      <c r="J66" s="178"/>
      <c r="K66" s="178"/>
      <c r="L66" s="75"/>
      <c r="M66" s="75"/>
      <c r="N66" s="75"/>
      <c r="O66" s="75"/>
      <c r="P66" s="75"/>
      <c r="Q66" s="75"/>
      <c r="R66" s="75"/>
      <c r="S66" s="75"/>
      <c r="T66" s="75"/>
      <c r="U66" s="75"/>
      <c r="V66" s="75"/>
      <c r="W66" s="75"/>
      <c r="X66" s="75"/>
      <c r="Y66" s="75"/>
      <c r="Z66" s="75"/>
      <c r="AA66" s="75"/>
      <c r="AB66" s="75"/>
    </row>
    <row r="67" spans="1:28" x14ac:dyDescent="0.25">
      <c r="A67" s="70"/>
      <c r="B67" s="70"/>
      <c r="C67" s="70"/>
      <c r="D67" s="327"/>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63"/>
      <c r="C68" s="463"/>
      <c r="D68" s="463"/>
      <c r="E68" s="463"/>
      <c r="F68" s="463"/>
      <c r="G68" s="463"/>
      <c r="H68" s="463"/>
      <c r="I68" s="463"/>
      <c r="J68" s="179"/>
      <c r="K68" s="179"/>
      <c r="L68" s="70"/>
      <c r="M68" s="70"/>
      <c r="N68" s="70"/>
      <c r="O68" s="70"/>
      <c r="P68" s="70"/>
      <c r="Q68" s="70"/>
      <c r="R68" s="70"/>
      <c r="S68" s="70"/>
      <c r="T68" s="70"/>
      <c r="U68" s="70"/>
      <c r="V68" s="70"/>
      <c r="W68" s="70"/>
      <c r="X68" s="70"/>
      <c r="Y68" s="70"/>
      <c r="Z68" s="70"/>
      <c r="AA68" s="70"/>
      <c r="AB68" s="70"/>
    </row>
    <row r="69" spans="1:28" x14ac:dyDescent="0.25">
      <c r="A69" s="70"/>
      <c r="B69" s="70"/>
      <c r="C69" s="70"/>
      <c r="D69" s="327"/>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64"/>
      <c r="C70" s="464"/>
      <c r="D70" s="464"/>
      <c r="E70" s="464"/>
      <c r="F70" s="464"/>
      <c r="G70" s="464"/>
      <c r="H70" s="464"/>
      <c r="I70" s="464"/>
      <c r="J70" s="178"/>
      <c r="K70" s="178"/>
      <c r="L70" s="70"/>
      <c r="M70" s="70"/>
      <c r="N70" s="70"/>
      <c r="O70" s="70"/>
      <c r="P70" s="70"/>
      <c r="Q70" s="70"/>
      <c r="R70" s="70"/>
      <c r="S70" s="70"/>
      <c r="T70" s="70"/>
      <c r="U70" s="70"/>
      <c r="V70" s="70"/>
      <c r="W70" s="70"/>
      <c r="X70" s="70"/>
      <c r="Y70" s="70"/>
      <c r="Z70" s="70"/>
      <c r="AA70" s="70"/>
      <c r="AB70" s="70"/>
    </row>
    <row r="71" spans="1:28" x14ac:dyDescent="0.25">
      <c r="A71" s="70"/>
      <c r="B71" s="74"/>
      <c r="C71" s="74"/>
      <c r="D71" s="331"/>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64"/>
      <c r="C72" s="464"/>
      <c r="D72" s="464"/>
      <c r="E72" s="464"/>
      <c r="F72" s="464"/>
      <c r="G72" s="464"/>
      <c r="H72" s="464"/>
      <c r="I72" s="464"/>
      <c r="J72" s="178"/>
      <c r="K72" s="178"/>
      <c r="L72" s="70"/>
      <c r="M72" s="70"/>
      <c r="N72" s="73"/>
      <c r="O72" s="70"/>
      <c r="P72" s="70"/>
      <c r="Q72" s="70"/>
      <c r="R72" s="70"/>
      <c r="S72" s="70"/>
      <c r="T72" s="70"/>
      <c r="U72" s="70"/>
      <c r="V72" s="70"/>
      <c r="W72" s="70"/>
      <c r="X72" s="70"/>
      <c r="Y72" s="70"/>
      <c r="Z72" s="70"/>
      <c r="AA72" s="70"/>
      <c r="AB72" s="70"/>
    </row>
    <row r="73" spans="1:28" ht="32.25" customHeight="1" x14ac:dyDescent="0.25">
      <c r="A73" s="70"/>
      <c r="B73" s="463"/>
      <c r="C73" s="463"/>
      <c r="D73" s="463"/>
      <c r="E73" s="463"/>
      <c r="F73" s="463"/>
      <c r="G73" s="463"/>
      <c r="H73" s="463"/>
      <c r="I73" s="463"/>
      <c r="J73" s="179"/>
      <c r="K73" s="179"/>
      <c r="L73" s="70"/>
      <c r="M73" s="70"/>
      <c r="N73" s="70"/>
      <c r="O73" s="70"/>
      <c r="P73" s="70"/>
      <c r="Q73" s="70"/>
      <c r="R73" s="70"/>
      <c r="S73" s="70"/>
      <c r="T73" s="70"/>
      <c r="U73" s="70"/>
      <c r="V73" s="70"/>
      <c r="W73" s="70"/>
      <c r="X73" s="70"/>
      <c r="Y73" s="70"/>
      <c r="Z73" s="70"/>
      <c r="AA73" s="70"/>
      <c r="AB73" s="70"/>
    </row>
    <row r="74" spans="1:28" ht="51.75" customHeight="1" x14ac:dyDescent="0.25">
      <c r="A74" s="70"/>
      <c r="B74" s="464"/>
      <c r="C74" s="464"/>
      <c r="D74" s="464"/>
      <c r="E74" s="464"/>
      <c r="F74" s="464"/>
      <c r="G74" s="464"/>
      <c r="H74" s="464"/>
      <c r="I74" s="464"/>
      <c r="J74" s="178"/>
      <c r="K74" s="178"/>
      <c r="L74" s="70"/>
      <c r="M74" s="70"/>
      <c r="N74" s="70"/>
      <c r="O74" s="70"/>
      <c r="P74" s="70"/>
      <c r="Q74" s="70"/>
      <c r="R74" s="70"/>
      <c r="S74" s="70"/>
      <c r="T74" s="70"/>
      <c r="U74" s="70"/>
      <c r="V74" s="70"/>
      <c r="W74" s="70"/>
      <c r="X74" s="70"/>
      <c r="Y74" s="70"/>
      <c r="Z74" s="70"/>
      <c r="AA74" s="70"/>
      <c r="AB74" s="70"/>
    </row>
    <row r="75" spans="1:28" ht="21.75" customHeight="1" x14ac:dyDescent="0.25">
      <c r="A75" s="70"/>
      <c r="B75" s="465"/>
      <c r="C75" s="465"/>
      <c r="D75" s="465"/>
      <c r="E75" s="465"/>
      <c r="F75" s="465"/>
      <c r="G75" s="465"/>
      <c r="H75" s="465"/>
      <c r="I75" s="465"/>
      <c r="J75" s="176"/>
      <c r="K75" s="176"/>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32"/>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62"/>
      <c r="C77" s="462"/>
      <c r="D77" s="462"/>
      <c r="E77" s="462"/>
      <c r="F77" s="462"/>
      <c r="G77" s="462"/>
      <c r="H77" s="462"/>
      <c r="I77" s="462"/>
      <c r="J77" s="177"/>
      <c r="K77" s="177"/>
      <c r="L77" s="70"/>
      <c r="M77" s="70"/>
      <c r="N77" s="70"/>
      <c r="O77" s="70"/>
      <c r="P77" s="70"/>
      <c r="Q77" s="70"/>
      <c r="R77" s="70"/>
      <c r="S77" s="70"/>
      <c r="T77" s="70"/>
      <c r="U77" s="70"/>
      <c r="V77" s="70"/>
      <c r="W77" s="70"/>
      <c r="X77" s="70"/>
      <c r="Y77" s="70"/>
      <c r="Z77" s="70"/>
      <c r="AA77" s="70"/>
      <c r="AB77" s="70"/>
    </row>
    <row r="78" spans="1:28" x14ac:dyDescent="0.25">
      <c r="A78" s="70"/>
      <c r="B78" s="70"/>
      <c r="C78" s="70"/>
      <c r="D78" s="327"/>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27"/>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58:I64 G51:I55 G30:I48 K30:L48 K51:L55 K58:L64 E24:F24 C24 P30:Y64">
    <cfRule type="cellIs" dxfId="100" priority="90" operator="notEqual">
      <formula>0</formula>
    </cfRule>
  </conditionalFormatting>
  <conditionalFormatting sqref="C51:C55 C25:C44 C58:C64">
    <cfRule type="cellIs" dxfId="99" priority="88" operator="notEqual">
      <formula>0</formula>
    </cfRule>
  </conditionalFormatting>
  <conditionalFormatting sqref="E58:F64 E51:F52 E25:F43 F44 F53:F55">
    <cfRule type="cellIs" dxfId="98" priority="86" operator="notEqual">
      <formula>0</formula>
    </cfRule>
  </conditionalFormatting>
  <conditionalFormatting sqref="C45:C48">
    <cfRule type="cellIs" dxfId="97" priority="85" operator="notEqual">
      <formula>0</formula>
    </cfRule>
  </conditionalFormatting>
  <conditionalFormatting sqref="F45:F48">
    <cfRule type="cellIs" dxfId="96" priority="84" operator="notEqual">
      <formula>0</formula>
    </cfRule>
  </conditionalFormatting>
  <conditionalFormatting sqref="E44:E48">
    <cfRule type="cellIs" dxfId="95" priority="83" operator="notEqual">
      <formula>0</formula>
    </cfRule>
  </conditionalFormatting>
  <conditionalFormatting sqref="E53:E55">
    <cfRule type="cellIs" dxfId="94" priority="82" operator="notEqual">
      <formula>0</formula>
    </cfRule>
  </conditionalFormatting>
  <conditionalFormatting sqref="G25:I29 P25:Y29 K25:L29">
    <cfRule type="cellIs" dxfId="93" priority="81" operator="notEqual">
      <formula>0</formula>
    </cfRule>
  </conditionalFormatting>
  <conditionalFormatting sqref="G24:I24 K24:L24 P24:Y24">
    <cfRule type="cellIs" dxfId="92" priority="80" operator="notEqual">
      <formula>0</formula>
    </cfRule>
  </conditionalFormatting>
  <conditionalFormatting sqref="AB24:AB64">
    <cfRule type="cellIs" dxfId="91" priority="79" operator="notEqual">
      <formula>0</formula>
    </cfRule>
  </conditionalFormatting>
  <conditionalFormatting sqref="G49:I49 K49:L49">
    <cfRule type="cellIs" dxfId="90" priority="70" operator="notEqual">
      <formula>0</formula>
    </cfRule>
  </conditionalFormatting>
  <conditionalFormatting sqref="C49">
    <cfRule type="cellIs" dxfId="89" priority="69" operator="notEqual">
      <formula>0</formula>
    </cfRule>
  </conditionalFormatting>
  <conditionalFormatting sqref="E49:F49">
    <cfRule type="cellIs" dxfId="88" priority="68" operator="notEqual">
      <formula>0</formula>
    </cfRule>
  </conditionalFormatting>
  <conditionalFormatting sqref="G56:I56 K56:L56">
    <cfRule type="cellIs" dxfId="87" priority="67" operator="notEqual">
      <formula>0</formula>
    </cfRule>
  </conditionalFormatting>
  <conditionalFormatting sqref="C56">
    <cfRule type="cellIs" dxfId="86" priority="66" operator="notEqual">
      <formula>0</formula>
    </cfRule>
  </conditionalFormatting>
  <conditionalFormatting sqref="E56:F56">
    <cfRule type="cellIs" dxfId="85" priority="65" operator="notEqual">
      <formula>0</formula>
    </cfRule>
  </conditionalFormatting>
  <conditionalFormatting sqref="G50:I50 K50:L50">
    <cfRule type="cellIs" dxfId="84" priority="64" operator="notEqual">
      <formula>0</formula>
    </cfRule>
  </conditionalFormatting>
  <conditionalFormatting sqref="C50">
    <cfRule type="cellIs" dxfId="83" priority="63" operator="notEqual">
      <formula>0</formula>
    </cfRule>
  </conditionalFormatting>
  <conditionalFormatting sqref="E50:F50">
    <cfRule type="cellIs" dxfId="82" priority="62" operator="notEqual">
      <formula>0</formula>
    </cfRule>
  </conditionalFormatting>
  <conditionalFormatting sqref="G57:I57 K57:L57">
    <cfRule type="cellIs" dxfId="81" priority="61" operator="notEqual">
      <formula>0</formula>
    </cfRule>
  </conditionalFormatting>
  <conditionalFormatting sqref="C57">
    <cfRule type="cellIs" dxfId="80" priority="60" operator="notEqual">
      <formula>0</formula>
    </cfRule>
  </conditionalFormatting>
  <conditionalFormatting sqref="E57:F57">
    <cfRule type="cellIs" dxfId="79" priority="59" operator="notEqual">
      <formula>0</formula>
    </cfRule>
  </conditionalFormatting>
  <conditionalFormatting sqref="D24">
    <cfRule type="cellIs" dxfId="78" priority="37" operator="notEqual">
      <formula>0</formula>
    </cfRule>
  </conditionalFormatting>
  <conditionalFormatting sqref="D51:D55 D25:D44 D58:D64">
    <cfRule type="cellIs" dxfId="77" priority="36" operator="notEqual">
      <formula>0</formula>
    </cfRule>
  </conditionalFormatting>
  <conditionalFormatting sqref="D45:D48">
    <cfRule type="cellIs" dxfId="76" priority="35" operator="notEqual">
      <formula>0</formula>
    </cfRule>
  </conditionalFormatting>
  <conditionalFormatting sqref="D49">
    <cfRule type="cellIs" dxfId="75" priority="34" operator="notEqual">
      <formula>0</formula>
    </cfRule>
  </conditionalFormatting>
  <conditionalFormatting sqref="D56">
    <cfRule type="cellIs" dxfId="74" priority="33" operator="notEqual">
      <formula>0</formula>
    </cfRule>
  </conditionalFormatting>
  <conditionalFormatting sqref="D50">
    <cfRule type="cellIs" dxfId="73" priority="32" operator="notEqual">
      <formula>0</formula>
    </cfRule>
  </conditionalFormatting>
  <conditionalFormatting sqref="D57">
    <cfRule type="cellIs" dxfId="72" priority="31" operator="notEqual">
      <formula>0</formula>
    </cfRule>
  </conditionalFormatting>
  <conditionalFormatting sqref="Z30:AA64">
    <cfRule type="cellIs" dxfId="71" priority="30" operator="notEqual">
      <formula>0</formula>
    </cfRule>
  </conditionalFormatting>
  <conditionalFormatting sqref="Z25:AA29">
    <cfRule type="cellIs" dxfId="70" priority="29" operator="notEqual">
      <formula>0</formula>
    </cfRule>
  </conditionalFormatting>
  <conditionalFormatting sqref="Z24:AA24">
    <cfRule type="cellIs" dxfId="69" priority="28" operator="notEqual">
      <formula>0</formula>
    </cfRule>
  </conditionalFormatting>
  <conditionalFormatting sqref="AC24:AC64">
    <cfRule type="cellIs" dxfId="68" priority="27" operator="notEqual">
      <formula>0</formula>
    </cfRule>
  </conditionalFormatting>
  <conditionalFormatting sqref="J58:J64 J51:J55 J30:J48">
    <cfRule type="cellIs" dxfId="67" priority="26" operator="notEqual">
      <formula>0</formula>
    </cfRule>
  </conditionalFormatting>
  <conditionalFormatting sqref="J25:J29">
    <cfRule type="cellIs" dxfId="66" priority="25" operator="notEqual">
      <formula>0</formula>
    </cfRule>
  </conditionalFormatting>
  <conditionalFormatting sqref="J24">
    <cfRule type="cellIs" dxfId="65" priority="24" operator="notEqual">
      <formula>0</formula>
    </cfRule>
  </conditionalFormatting>
  <conditionalFormatting sqref="J49">
    <cfRule type="cellIs" dxfId="64" priority="23" operator="notEqual">
      <formula>0</formula>
    </cfRule>
  </conditionalFormatting>
  <conditionalFormatting sqref="J56">
    <cfRule type="cellIs" dxfId="63" priority="22" operator="notEqual">
      <formula>0</formula>
    </cfRule>
  </conditionalFormatting>
  <conditionalFormatting sqref="J50">
    <cfRule type="cellIs" dxfId="62" priority="21" operator="notEqual">
      <formula>0</formula>
    </cfRule>
  </conditionalFormatting>
  <conditionalFormatting sqref="J57">
    <cfRule type="cellIs" dxfId="61" priority="20" operator="notEqual">
      <formula>0</formula>
    </cfRule>
  </conditionalFormatting>
  <conditionalFormatting sqref="N30:N49 N51:N56 N58:N64">
    <cfRule type="cellIs" dxfId="60" priority="19" operator="notEqual">
      <formula>0</formula>
    </cfRule>
  </conditionalFormatting>
  <conditionalFormatting sqref="N25:N29">
    <cfRule type="cellIs" dxfId="59" priority="18" operator="notEqual">
      <formula>0</formula>
    </cfRule>
  </conditionalFormatting>
  <conditionalFormatting sqref="N24">
    <cfRule type="cellIs" dxfId="58" priority="17" operator="notEqual">
      <formula>0</formula>
    </cfRule>
  </conditionalFormatting>
  <conditionalFormatting sqref="N50">
    <cfRule type="cellIs" dxfId="57" priority="16" operator="notEqual">
      <formula>0</formula>
    </cfRule>
  </conditionalFormatting>
  <conditionalFormatting sqref="N57">
    <cfRule type="cellIs" dxfId="56" priority="15" operator="notEqual">
      <formula>0</formula>
    </cfRule>
  </conditionalFormatting>
  <conditionalFormatting sqref="M30:M48 M51:M55 M58:M64">
    <cfRule type="cellIs" dxfId="55" priority="14" operator="notEqual">
      <formula>0</formula>
    </cfRule>
  </conditionalFormatting>
  <conditionalFormatting sqref="M25:M29">
    <cfRule type="cellIs" dxfId="54" priority="13" operator="notEqual">
      <formula>0</formula>
    </cfRule>
  </conditionalFormatting>
  <conditionalFormatting sqref="M24">
    <cfRule type="cellIs" dxfId="53" priority="12" operator="notEqual">
      <formula>0</formula>
    </cfRule>
  </conditionalFormatting>
  <conditionalFormatting sqref="M49">
    <cfRule type="cellIs" dxfId="52" priority="11" operator="notEqual">
      <formula>0</formula>
    </cfRule>
  </conditionalFormatting>
  <conditionalFormatting sqref="M56">
    <cfRule type="cellIs" dxfId="51" priority="10" operator="notEqual">
      <formula>0</formula>
    </cfRule>
  </conditionalFormatting>
  <conditionalFormatting sqref="M50">
    <cfRule type="cellIs" dxfId="50" priority="9" operator="notEqual">
      <formula>0</formula>
    </cfRule>
  </conditionalFormatting>
  <conditionalFormatting sqref="M57">
    <cfRule type="cellIs" dxfId="49" priority="8" operator="notEqual">
      <formula>0</formula>
    </cfRule>
  </conditionalFormatting>
  <conditionalFormatting sqref="O30:O48 O51:O55 O58:O64">
    <cfRule type="cellIs" dxfId="48" priority="7" operator="notEqual">
      <formula>0</formula>
    </cfRule>
  </conditionalFormatting>
  <conditionalFormatting sqref="O25:O29">
    <cfRule type="cellIs" dxfId="47" priority="6" operator="notEqual">
      <formula>0</formula>
    </cfRule>
  </conditionalFormatting>
  <conditionalFormatting sqref="O24">
    <cfRule type="cellIs" dxfId="46" priority="5" operator="notEqual">
      <formula>0</formula>
    </cfRule>
  </conditionalFormatting>
  <conditionalFormatting sqref="O49">
    <cfRule type="cellIs" dxfId="45" priority="4" operator="notEqual">
      <formula>0</formula>
    </cfRule>
  </conditionalFormatting>
  <conditionalFormatting sqref="O56">
    <cfRule type="cellIs" dxfId="44" priority="3" operator="notEqual">
      <formula>0</formula>
    </cfRule>
  </conditionalFormatting>
  <conditionalFormatting sqref="O50">
    <cfRule type="cellIs" dxfId="43" priority="2" operator="notEqual">
      <formula>0</formula>
    </cfRule>
  </conditionalFormatting>
  <conditionalFormatting sqref="O57">
    <cfRule type="cellIs" dxfId="4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6" width="19" style="69" customWidth="1"/>
    <col min="7" max="10" width="12" style="70" hidden="1" customWidth="1"/>
    <col min="11" max="11" width="12" style="70" customWidth="1"/>
    <col min="12" max="19" width="9.28515625" style="69" customWidth="1"/>
    <col min="20" max="21" width="8" style="69" customWidth="1"/>
    <col min="22" max="23" width="8.5703125" style="69" customWidth="1"/>
    <col min="24" max="25" width="8" style="69" customWidth="1"/>
    <col min="26" max="27" width="8.5703125" style="69" customWidth="1"/>
    <col min="28" max="29" width="8" style="69" customWidth="1"/>
    <col min="30" max="31" width="8.5703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AG1" s="44" t="s">
        <v>68</v>
      </c>
    </row>
    <row r="2" spans="1:33" ht="18.75" x14ac:dyDescent="0.3">
      <c r="A2" s="70"/>
      <c r="B2" s="70"/>
      <c r="C2" s="70"/>
      <c r="D2" s="70"/>
      <c r="E2" s="70"/>
      <c r="F2" s="70"/>
      <c r="AG2" s="15" t="s">
        <v>10</v>
      </c>
    </row>
    <row r="3" spans="1:33" ht="18.75" x14ac:dyDescent="0.3">
      <c r="A3" s="70"/>
      <c r="B3" s="70"/>
      <c r="C3" s="70"/>
      <c r="D3" s="70"/>
      <c r="E3" s="70"/>
      <c r="F3" s="70"/>
      <c r="AG3" s="15" t="s">
        <v>67</v>
      </c>
    </row>
    <row r="4" spans="1:33" ht="18.75" customHeight="1" x14ac:dyDescent="0.25">
      <c r="A4" s="391" t="str">
        <f>'6.1. Паспорт сетевой график'!A5:K5</f>
        <v>Год раскрытия информации: 2018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row>
    <row r="5" spans="1:33" ht="18.75" x14ac:dyDescent="0.3">
      <c r="A5" s="70"/>
      <c r="B5" s="70"/>
      <c r="C5" s="70"/>
      <c r="D5" s="70"/>
      <c r="E5" s="70"/>
      <c r="F5" s="70"/>
      <c r="AG5" s="15"/>
    </row>
    <row r="6" spans="1:33" ht="18.75" x14ac:dyDescent="0.25">
      <c r="A6" s="486" t="s">
        <v>9</v>
      </c>
      <c r="B6" s="486"/>
      <c r="C6" s="486"/>
      <c r="D6" s="486"/>
      <c r="E6" s="486"/>
      <c r="F6" s="486"/>
      <c r="G6" s="486"/>
      <c r="H6" s="486"/>
      <c r="I6" s="486"/>
      <c r="J6" s="486"/>
      <c r="K6" s="486"/>
      <c r="L6" s="486"/>
      <c r="M6" s="486"/>
      <c r="N6" s="486"/>
      <c r="O6" s="486"/>
      <c r="P6" s="486"/>
      <c r="Q6" s="486"/>
      <c r="R6" s="486"/>
      <c r="S6" s="486"/>
      <c r="T6" s="486"/>
      <c r="U6" s="486"/>
      <c r="V6" s="486"/>
      <c r="W6" s="486"/>
      <c r="X6" s="486"/>
      <c r="Y6" s="486"/>
      <c r="Z6" s="486"/>
      <c r="AA6" s="486"/>
      <c r="AB6" s="486"/>
      <c r="AC6" s="486"/>
      <c r="AD6" s="486"/>
      <c r="AE6" s="486"/>
      <c r="AF6" s="486"/>
      <c r="AG6" s="486"/>
    </row>
    <row r="7" spans="1:33" ht="18.75" x14ac:dyDescent="0.25">
      <c r="A7" s="374"/>
      <c r="B7" s="374"/>
      <c r="C7" s="374"/>
      <c r="D7" s="374"/>
      <c r="E7" s="374"/>
      <c r="F7" s="374"/>
      <c r="G7" s="374"/>
      <c r="H7" s="374"/>
      <c r="I7" s="374"/>
      <c r="J7" s="374"/>
      <c r="K7" s="374"/>
      <c r="L7" s="375"/>
      <c r="M7" s="375"/>
      <c r="N7" s="375"/>
      <c r="O7" s="375"/>
      <c r="P7" s="375"/>
      <c r="Q7" s="375"/>
      <c r="R7" s="375"/>
      <c r="S7" s="375"/>
      <c r="T7" s="375"/>
      <c r="U7" s="375"/>
      <c r="V7" s="375"/>
      <c r="W7" s="375"/>
      <c r="X7" s="375"/>
      <c r="Y7" s="375"/>
      <c r="Z7" s="375"/>
      <c r="AA7" s="375"/>
      <c r="AB7" s="375"/>
      <c r="AC7" s="375"/>
      <c r="AD7" s="375"/>
      <c r="AE7" s="375"/>
      <c r="AF7" s="375"/>
      <c r="AG7" s="375"/>
    </row>
    <row r="8" spans="1:33" x14ac:dyDescent="0.25">
      <c r="A8" s="487" t="str">
        <f>'6.1. Паспорт сетевой график'!A9</f>
        <v>Акционерное общество "Янтарьэнерго" ДЗО  ПАО "Россети"</v>
      </c>
      <c r="B8" s="487"/>
      <c r="C8" s="487"/>
      <c r="D8" s="487"/>
      <c r="E8" s="487"/>
      <c r="F8" s="487"/>
      <c r="G8" s="487"/>
      <c r="H8" s="487"/>
      <c r="I8" s="487"/>
      <c r="J8" s="487"/>
      <c r="K8" s="487"/>
      <c r="L8" s="487"/>
      <c r="M8" s="487"/>
      <c r="N8" s="487"/>
      <c r="O8" s="487"/>
      <c r="P8" s="487"/>
      <c r="Q8" s="487"/>
      <c r="R8" s="487"/>
      <c r="S8" s="487"/>
      <c r="T8" s="487"/>
      <c r="U8" s="487"/>
      <c r="V8" s="487"/>
      <c r="W8" s="487"/>
      <c r="X8" s="487"/>
      <c r="Y8" s="487"/>
      <c r="Z8" s="487"/>
      <c r="AA8" s="487"/>
      <c r="AB8" s="487"/>
      <c r="AC8" s="487"/>
      <c r="AD8" s="487"/>
      <c r="AE8" s="487"/>
      <c r="AF8" s="487"/>
      <c r="AG8" s="487"/>
    </row>
    <row r="9" spans="1:33" ht="18.75" customHeight="1" x14ac:dyDescent="0.25">
      <c r="A9" s="485" t="s">
        <v>8</v>
      </c>
      <c r="B9" s="485"/>
      <c r="C9" s="485"/>
      <c r="D9" s="485"/>
      <c r="E9" s="485"/>
      <c r="F9" s="485"/>
      <c r="G9" s="485"/>
      <c r="H9" s="485"/>
      <c r="I9" s="485"/>
      <c r="J9" s="485"/>
      <c r="K9" s="485"/>
      <c r="L9" s="485"/>
      <c r="M9" s="485"/>
      <c r="N9" s="485"/>
      <c r="O9" s="485"/>
      <c r="P9" s="485"/>
      <c r="Q9" s="485"/>
      <c r="R9" s="485"/>
      <c r="S9" s="485"/>
      <c r="T9" s="485"/>
      <c r="U9" s="485"/>
      <c r="V9" s="485"/>
      <c r="W9" s="485"/>
      <c r="X9" s="485"/>
      <c r="Y9" s="485"/>
      <c r="Z9" s="485"/>
      <c r="AA9" s="485"/>
      <c r="AB9" s="485"/>
      <c r="AC9" s="485"/>
      <c r="AD9" s="485"/>
      <c r="AE9" s="485"/>
      <c r="AF9" s="485"/>
      <c r="AG9" s="485"/>
    </row>
    <row r="10" spans="1:33" ht="18.75" x14ac:dyDescent="0.25">
      <c r="A10" s="374"/>
      <c r="B10" s="374"/>
      <c r="C10" s="374"/>
      <c r="D10" s="374"/>
      <c r="E10" s="374"/>
      <c r="F10" s="374"/>
      <c r="G10" s="374"/>
      <c r="H10" s="374"/>
      <c r="I10" s="374"/>
      <c r="J10" s="374"/>
      <c r="K10" s="374"/>
      <c r="L10" s="375"/>
      <c r="M10" s="375"/>
      <c r="N10" s="375"/>
      <c r="O10" s="375"/>
      <c r="P10" s="375"/>
      <c r="Q10" s="375"/>
      <c r="R10" s="375"/>
      <c r="S10" s="375"/>
      <c r="T10" s="375"/>
      <c r="U10" s="375"/>
      <c r="V10" s="375"/>
      <c r="W10" s="375"/>
      <c r="X10" s="375"/>
      <c r="Y10" s="375"/>
      <c r="Z10" s="375"/>
      <c r="AA10" s="375"/>
      <c r="AB10" s="375"/>
      <c r="AC10" s="375"/>
      <c r="AD10" s="375"/>
      <c r="AE10" s="375"/>
      <c r="AF10" s="375"/>
      <c r="AG10" s="375"/>
    </row>
    <row r="11" spans="1:33" x14ac:dyDescent="0.25">
      <c r="A11" s="487" t="str">
        <f>'6.1. Паспорт сетевой график'!A12</f>
        <v>F_prj_111001_3352</v>
      </c>
      <c r="B11" s="487"/>
      <c r="C11" s="487"/>
      <c r="D11" s="487"/>
      <c r="E11" s="487"/>
      <c r="F11" s="487"/>
      <c r="G11" s="487"/>
      <c r="H11" s="487"/>
      <c r="I11" s="487"/>
      <c r="J11" s="487"/>
      <c r="K11" s="487"/>
      <c r="L11" s="487"/>
      <c r="M11" s="487"/>
      <c r="N11" s="487"/>
      <c r="O11" s="487"/>
      <c r="P11" s="487"/>
      <c r="Q11" s="487"/>
      <c r="R11" s="487"/>
      <c r="S11" s="487"/>
      <c r="T11" s="487"/>
      <c r="U11" s="487"/>
      <c r="V11" s="487"/>
      <c r="W11" s="487"/>
      <c r="X11" s="487"/>
      <c r="Y11" s="487"/>
      <c r="Z11" s="487"/>
      <c r="AA11" s="487"/>
      <c r="AB11" s="487"/>
      <c r="AC11" s="487"/>
      <c r="AD11" s="487"/>
      <c r="AE11" s="487"/>
      <c r="AF11" s="487"/>
      <c r="AG11" s="487"/>
    </row>
    <row r="12" spans="1:33" x14ac:dyDescent="0.25">
      <c r="A12" s="485" t="s">
        <v>7</v>
      </c>
      <c r="B12" s="485"/>
      <c r="C12" s="485"/>
      <c r="D12" s="485"/>
      <c r="E12" s="485"/>
      <c r="F12" s="485"/>
      <c r="G12" s="485"/>
      <c r="H12" s="485"/>
      <c r="I12" s="485"/>
      <c r="J12" s="485"/>
      <c r="K12" s="485"/>
      <c r="L12" s="485"/>
      <c r="M12" s="485"/>
      <c r="N12" s="485"/>
      <c r="O12" s="485"/>
      <c r="P12" s="485"/>
      <c r="Q12" s="485"/>
      <c r="R12" s="485"/>
      <c r="S12" s="485"/>
      <c r="T12" s="485"/>
      <c r="U12" s="485"/>
      <c r="V12" s="485"/>
      <c r="W12" s="485"/>
      <c r="X12" s="485"/>
      <c r="Y12" s="485"/>
      <c r="Z12" s="485"/>
      <c r="AA12" s="485"/>
      <c r="AB12" s="485"/>
      <c r="AC12" s="485"/>
      <c r="AD12" s="485"/>
      <c r="AE12" s="485"/>
      <c r="AF12" s="485"/>
      <c r="AG12" s="485"/>
    </row>
    <row r="13" spans="1:33" ht="16.5" customHeight="1" x14ac:dyDescent="0.3">
      <c r="A13" s="376"/>
      <c r="B13" s="376"/>
      <c r="C13" s="376"/>
      <c r="D13" s="376"/>
      <c r="E13" s="376"/>
      <c r="F13" s="376"/>
      <c r="G13" s="376"/>
      <c r="H13" s="376"/>
      <c r="I13" s="376"/>
      <c r="J13" s="376"/>
      <c r="K13" s="376"/>
      <c r="L13" s="87"/>
      <c r="M13" s="87"/>
      <c r="N13" s="87"/>
      <c r="O13" s="87"/>
      <c r="P13" s="87"/>
      <c r="Q13" s="87"/>
      <c r="R13" s="87"/>
      <c r="S13" s="87"/>
      <c r="T13" s="87"/>
      <c r="U13" s="87"/>
      <c r="V13" s="87"/>
      <c r="W13" s="87"/>
      <c r="X13" s="87"/>
      <c r="Y13" s="87"/>
      <c r="Z13" s="87"/>
      <c r="AA13" s="87"/>
      <c r="AB13" s="87"/>
      <c r="AC13" s="87"/>
      <c r="AD13" s="87"/>
      <c r="AE13" s="87"/>
      <c r="AF13" s="87"/>
      <c r="AG13" s="87"/>
    </row>
    <row r="14" spans="1:33" ht="36" customHeight="1" x14ac:dyDescent="0.25">
      <c r="A14" s="484" t="str">
        <f>'6.1. Паспорт сетевой график'!A15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C14" s="484"/>
      <c r="AD14" s="484"/>
      <c r="AE14" s="484"/>
      <c r="AF14" s="484"/>
      <c r="AG14" s="484"/>
    </row>
    <row r="15" spans="1:33" ht="15.75" customHeight="1" x14ac:dyDescent="0.25">
      <c r="A15" s="485" t="s">
        <v>6</v>
      </c>
      <c r="B15" s="485"/>
      <c r="C15" s="485"/>
      <c r="D15" s="485"/>
      <c r="E15" s="485"/>
      <c r="F15" s="485"/>
      <c r="G15" s="485"/>
      <c r="H15" s="485"/>
      <c r="I15" s="485"/>
      <c r="J15" s="485"/>
      <c r="K15" s="485"/>
      <c r="L15" s="485"/>
      <c r="M15" s="485"/>
      <c r="N15" s="485"/>
      <c r="O15" s="485"/>
      <c r="P15" s="485"/>
      <c r="Q15" s="485"/>
      <c r="R15" s="485"/>
      <c r="S15" s="485"/>
      <c r="T15" s="485"/>
      <c r="U15" s="485"/>
      <c r="V15" s="485"/>
      <c r="W15" s="485"/>
      <c r="X15" s="485"/>
      <c r="Y15" s="485"/>
      <c r="Z15" s="485"/>
      <c r="AA15" s="485"/>
      <c r="AB15" s="485"/>
      <c r="AC15" s="485"/>
      <c r="AD15" s="485"/>
      <c r="AE15" s="485"/>
      <c r="AF15" s="485"/>
      <c r="AG15" s="485"/>
    </row>
    <row r="16" spans="1:33"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471" t="s">
        <v>503</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472" t="s">
        <v>187</v>
      </c>
      <c r="B20" s="472" t="s">
        <v>186</v>
      </c>
      <c r="C20" s="454" t="s">
        <v>185</v>
      </c>
      <c r="D20" s="454"/>
      <c r="E20" s="475" t="s">
        <v>184</v>
      </c>
      <c r="F20" s="475"/>
      <c r="G20" s="472" t="s">
        <v>699</v>
      </c>
      <c r="H20" s="472" t="s">
        <v>700</v>
      </c>
      <c r="I20" s="472" t="s">
        <v>701</v>
      </c>
      <c r="J20" s="472" t="s">
        <v>702</v>
      </c>
      <c r="K20" s="472" t="s">
        <v>703</v>
      </c>
      <c r="L20" s="482">
        <v>2019</v>
      </c>
      <c r="M20" s="483"/>
      <c r="N20" s="483"/>
      <c r="O20" s="483"/>
      <c r="P20" s="482">
        <v>2020</v>
      </c>
      <c r="Q20" s="483"/>
      <c r="R20" s="483"/>
      <c r="S20" s="483"/>
      <c r="T20" s="482">
        <v>2021</v>
      </c>
      <c r="U20" s="483"/>
      <c r="V20" s="483"/>
      <c r="W20" s="483"/>
      <c r="X20" s="482">
        <v>2022</v>
      </c>
      <c r="Y20" s="483"/>
      <c r="Z20" s="483"/>
      <c r="AA20" s="483"/>
      <c r="AB20" s="482">
        <v>2023</v>
      </c>
      <c r="AC20" s="483"/>
      <c r="AD20" s="483"/>
      <c r="AE20" s="483"/>
      <c r="AF20" s="479" t="s">
        <v>183</v>
      </c>
      <c r="AG20" s="479"/>
      <c r="AH20" s="86"/>
      <c r="AI20" s="86"/>
      <c r="AJ20" s="86"/>
    </row>
    <row r="21" spans="1:36" ht="99.75" customHeight="1" x14ac:dyDescent="0.25">
      <c r="A21" s="473"/>
      <c r="B21" s="473"/>
      <c r="C21" s="454"/>
      <c r="D21" s="454"/>
      <c r="E21" s="475"/>
      <c r="F21" s="475"/>
      <c r="G21" s="473"/>
      <c r="H21" s="473"/>
      <c r="I21" s="473"/>
      <c r="J21" s="473"/>
      <c r="K21" s="473"/>
      <c r="L21" s="454" t="s">
        <v>704</v>
      </c>
      <c r="M21" s="454"/>
      <c r="N21" s="454" t="s">
        <v>705</v>
      </c>
      <c r="O21" s="454"/>
      <c r="P21" s="454" t="s">
        <v>704</v>
      </c>
      <c r="Q21" s="454"/>
      <c r="R21" s="454" t="s">
        <v>705</v>
      </c>
      <c r="S21" s="454"/>
      <c r="T21" s="454" t="s">
        <v>2</v>
      </c>
      <c r="U21" s="454"/>
      <c r="V21" s="454" t="s">
        <v>182</v>
      </c>
      <c r="W21" s="454"/>
      <c r="X21" s="454" t="s">
        <v>2</v>
      </c>
      <c r="Y21" s="454"/>
      <c r="Z21" s="454" t="s">
        <v>182</v>
      </c>
      <c r="AA21" s="454"/>
      <c r="AB21" s="454" t="s">
        <v>2</v>
      </c>
      <c r="AC21" s="454"/>
      <c r="AD21" s="454" t="s">
        <v>182</v>
      </c>
      <c r="AE21" s="454"/>
      <c r="AF21" s="479"/>
      <c r="AG21" s="479"/>
    </row>
    <row r="22" spans="1:36" ht="89.25" customHeight="1" x14ac:dyDescent="0.25">
      <c r="A22" s="474"/>
      <c r="B22" s="474"/>
      <c r="C22" s="373" t="s">
        <v>2</v>
      </c>
      <c r="D22" s="373" t="s">
        <v>182</v>
      </c>
      <c r="E22" s="85" t="s">
        <v>706</v>
      </c>
      <c r="F22" s="85" t="s">
        <v>706</v>
      </c>
      <c r="G22" s="474"/>
      <c r="H22" s="474"/>
      <c r="I22" s="474"/>
      <c r="J22" s="474"/>
      <c r="K22" s="474"/>
      <c r="L22" s="377" t="s">
        <v>484</v>
      </c>
      <c r="M22" s="377" t="s">
        <v>485</v>
      </c>
      <c r="N22" s="377" t="s">
        <v>484</v>
      </c>
      <c r="O22" s="377" t="s">
        <v>485</v>
      </c>
      <c r="P22" s="377" t="s">
        <v>484</v>
      </c>
      <c r="Q22" s="377" t="s">
        <v>485</v>
      </c>
      <c r="R22" s="377" t="s">
        <v>484</v>
      </c>
      <c r="S22" s="377" t="s">
        <v>485</v>
      </c>
      <c r="T22" s="377" t="s">
        <v>484</v>
      </c>
      <c r="U22" s="377" t="s">
        <v>485</v>
      </c>
      <c r="V22" s="377" t="s">
        <v>484</v>
      </c>
      <c r="W22" s="377" t="s">
        <v>485</v>
      </c>
      <c r="X22" s="377" t="s">
        <v>484</v>
      </c>
      <c r="Y22" s="377" t="s">
        <v>485</v>
      </c>
      <c r="Z22" s="377" t="s">
        <v>484</v>
      </c>
      <c r="AA22" s="377" t="s">
        <v>485</v>
      </c>
      <c r="AB22" s="377" t="s">
        <v>484</v>
      </c>
      <c r="AC22" s="377" t="s">
        <v>485</v>
      </c>
      <c r="AD22" s="377" t="s">
        <v>484</v>
      </c>
      <c r="AE22" s="377" t="s">
        <v>485</v>
      </c>
      <c r="AF22" s="373" t="s">
        <v>704</v>
      </c>
      <c r="AG22" s="373" t="s">
        <v>707</v>
      </c>
    </row>
    <row r="23" spans="1:36" ht="19.5" customHeight="1" x14ac:dyDescent="0.25">
      <c r="A23" s="368">
        <v>1</v>
      </c>
      <c r="B23" s="368">
        <v>2</v>
      </c>
      <c r="C23" s="368">
        <v>3</v>
      </c>
      <c r="D23" s="368">
        <v>4</v>
      </c>
      <c r="E23" s="368">
        <v>5</v>
      </c>
      <c r="F23" s="368">
        <v>6</v>
      </c>
      <c r="G23" s="368"/>
      <c r="H23" s="368"/>
      <c r="I23" s="368"/>
      <c r="J23" s="368">
        <v>16</v>
      </c>
      <c r="K23" s="368">
        <v>7</v>
      </c>
      <c r="L23" s="368">
        <v>8</v>
      </c>
      <c r="M23" s="368">
        <v>9</v>
      </c>
      <c r="N23" s="368">
        <v>10</v>
      </c>
      <c r="O23" s="368">
        <v>11</v>
      </c>
      <c r="P23" s="368">
        <v>12</v>
      </c>
      <c r="Q23" s="368">
        <v>13</v>
      </c>
      <c r="R23" s="368">
        <v>14</v>
      </c>
      <c r="S23" s="368">
        <v>15</v>
      </c>
      <c r="T23" s="368">
        <v>16</v>
      </c>
      <c r="U23" s="368">
        <v>17</v>
      </c>
      <c r="V23" s="368">
        <v>18</v>
      </c>
      <c r="W23" s="368">
        <v>19</v>
      </c>
      <c r="X23" s="368">
        <v>20</v>
      </c>
      <c r="Y23" s="368">
        <v>21</v>
      </c>
      <c r="Z23" s="368">
        <v>22</v>
      </c>
      <c r="AA23" s="368">
        <v>23</v>
      </c>
      <c r="AB23" s="368">
        <v>24</v>
      </c>
      <c r="AC23" s="368">
        <v>25</v>
      </c>
      <c r="AD23" s="368">
        <v>26</v>
      </c>
      <c r="AE23" s="368">
        <v>27</v>
      </c>
      <c r="AF23" s="368">
        <v>28</v>
      </c>
      <c r="AG23" s="368">
        <v>29</v>
      </c>
    </row>
    <row r="24" spans="1:36" ht="47.25" customHeight="1" x14ac:dyDescent="0.25">
      <c r="A24" s="83">
        <v>1</v>
      </c>
      <c r="B24" s="82" t="s">
        <v>181</v>
      </c>
      <c r="C24" s="378">
        <f>'6.2. Паспорт фин осв ввод факт'!C24</f>
        <v>60.701279685200049</v>
      </c>
      <c r="D24" s="378">
        <f t="shared" ref="D24:F24" si="0">SUM(D25:D29)</f>
        <v>60.68652050520005</v>
      </c>
      <c r="E24" s="378">
        <f t="shared" si="0"/>
        <v>15.91648283460005</v>
      </c>
      <c r="F24" s="378">
        <f t="shared" si="0"/>
        <v>15.91648283460005</v>
      </c>
      <c r="G24" s="378">
        <f>'6.2. Паспорт фин осв ввод факт'!G24</f>
        <v>21.55756178</v>
      </c>
      <c r="H24" s="378">
        <f>'6.2. Паспорт фин осв ввод факт'!J24</f>
        <v>21.919204199999999</v>
      </c>
      <c r="I24" s="378">
        <f>'6.2. Паспорт фин осв ввод факт'!N24</f>
        <v>6.8081999999999995E-4</v>
      </c>
      <c r="J24" s="378">
        <f>'6.2. Паспорт фин осв ввод факт'!P24</f>
        <v>15.704182834600051</v>
      </c>
      <c r="K24" s="378">
        <f t="shared" ref="K24:AC24" si="1">SUM(K25:K29)</f>
        <v>15.91648283460005</v>
      </c>
      <c r="L24" s="378">
        <f>'6.2. Паспорт фин осв ввод факт'!T24</f>
        <v>0</v>
      </c>
      <c r="M24" s="378">
        <f t="shared" si="1"/>
        <v>0</v>
      </c>
      <c r="N24" s="378">
        <f t="shared" si="1"/>
        <v>0</v>
      </c>
      <c r="O24" s="378">
        <f t="shared" si="1"/>
        <v>0</v>
      </c>
      <c r="P24" s="378">
        <f>'6.2. Паспорт фин осв ввод факт'!X24</f>
        <v>0</v>
      </c>
      <c r="Q24" s="378">
        <f t="shared" si="1"/>
        <v>0</v>
      </c>
      <c r="R24" s="378">
        <f t="shared" si="1"/>
        <v>0</v>
      </c>
      <c r="S24" s="378">
        <f t="shared" si="1"/>
        <v>0</v>
      </c>
      <c r="T24" s="378">
        <f t="shared" si="1"/>
        <v>0</v>
      </c>
      <c r="U24" s="378">
        <f t="shared" si="1"/>
        <v>0</v>
      </c>
      <c r="V24" s="378" t="s">
        <v>617</v>
      </c>
      <c r="W24" s="378" t="s">
        <v>617</v>
      </c>
      <c r="X24" s="378">
        <f t="shared" si="1"/>
        <v>0</v>
      </c>
      <c r="Y24" s="378">
        <f t="shared" si="1"/>
        <v>0</v>
      </c>
      <c r="Z24" s="378" t="s">
        <v>617</v>
      </c>
      <c r="AA24" s="378" t="s">
        <v>617</v>
      </c>
      <c r="AB24" s="378">
        <f t="shared" si="1"/>
        <v>0</v>
      </c>
      <c r="AC24" s="378">
        <f t="shared" si="1"/>
        <v>0</v>
      </c>
      <c r="AD24" s="378" t="s">
        <v>617</v>
      </c>
      <c r="AE24" s="378" t="s">
        <v>617</v>
      </c>
      <c r="AF24" s="378">
        <f t="shared" ref="AF24:AF64" si="2">J24+L24+P24</f>
        <v>15.704182834600051</v>
      </c>
      <c r="AG24" s="378">
        <f>N24+R24+T24+X24+AB24</f>
        <v>0</v>
      </c>
    </row>
    <row r="25" spans="1:36" ht="24" customHeight="1" x14ac:dyDescent="0.25">
      <c r="A25" s="80" t="s">
        <v>180</v>
      </c>
      <c r="B25" s="56" t="s">
        <v>179</v>
      </c>
      <c r="C25" s="378">
        <f>'6.2. Паспорт фин осв ввод факт'!C25</f>
        <v>0</v>
      </c>
      <c r="D25" s="378">
        <f t="shared" ref="D25:D64" si="3">C25</f>
        <v>0</v>
      </c>
      <c r="E25" s="378">
        <f t="shared" ref="E25:E64" si="4">D25-G25-H25-I25</f>
        <v>0</v>
      </c>
      <c r="F25" s="378">
        <f t="shared" ref="F25:F64" si="5">E25</f>
        <v>0</v>
      </c>
      <c r="G25" s="379">
        <f>'6.2. Паспорт фин осв ввод факт'!G25</f>
        <v>0</v>
      </c>
      <c r="H25" s="379">
        <f>'6.2. Паспорт фин осв ввод факт'!J25</f>
        <v>0</v>
      </c>
      <c r="I25" s="379">
        <f>'6.2. Паспорт фин осв ввод факт'!N25</f>
        <v>0</v>
      </c>
      <c r="J25" s="379">
        <f>'6.2. Паспорт фин осв ввод факт'!P25</f>
        <v>0</v>
      </c>
      <c r="K25" s="379">
        <f t="shared" ref="K25:K64" si="6">J25</f>
        <v>0</v>
      </c>
      <c r="L25" s="379">
        <f>'6.2. Паспорт фин осв ввод факт'!T25</f>
        <v>0</v>
      </c>
      <c r="M25" s="379">
        <v>0</v>
      </c>
      <c r="N25" s="379">
        <v>0</v>
      </c>
      <c r="O25" s="379">
        <v>0</v>
      </c>
      <c r="P25" s="379">
        <f>'6.2. Паспорт фин осв ввод факт'!X25</f>
        <v>0</v>
      </c>
      <c r="Q25" s="379">
        <v>0</v>
      </c>
      <c r="R25" s="379">
        <v>0</v>
      </c>
      <c r="S25" s="379">
        <v>0</v>
      </c>
      <c r="T25" s="379">
        <v>0</v>
      </c>
      <c r="U25" s="379">
        <v>0</v>
      </c>
      <c r="V25" s="378" t="s">
        <v>617</v>
      </c>
      <c r="W25" s="378" t="s">
        <v>617</v>
      </c>
      <c r="X25" s="379">
        <v>0</v>
      </c>
      <c r="Y25" s="379">
        <v>0</v>
      </c>
      <c r="Z25" s="378" t="s">
        <v>617</v>
      </c>
      <c r="AA25" s="378" t="s">
        <v>617</v>
      </c>
      <c r="AB25" s="379">
        <v>0</v>
      </c>
      <c r="AC25" s="379">
        <v>0</v>
      </c>
      <c r="AD25" s="378" t="s">
        <v>617</v>
      </c>
      <c r="AE25" s="378" t="s">
        <v>617</v>
      </c>
      <c r="AF25" s="378">
        <f t="shared" si="2"/>
        <v>0</v>
      </c>
      <c r="AG25" s="378">
        <f t="shared" ref="AG25:AG64" si="7">N25+R25+T25+X25+AB25</f>
        <v>0</v>
      </c>
    </row>
    <row r="26" spans="1:36" x14ac:dyDescent="0.25">
      <c r="A26" s="80" t="s">
        <v>178</v>
      </c>
      <c r="B26" s="56" t="s">
        <v>177</v>
      </c>
      <c r="C26" s="378">
        <f>'6.2. Паспорт фин осв ввод факт'!C26</f>
        <v>0</v>
      </c>
      <c r="D26" s="378">
        <f t="shared" si="3"/>
        <v>0</v>
      </c>
      <c r="E26" s="378">
        <f t="shared" si="4"/>
        <v>0</v>
      </c>
      <c r="F26" s="378">
        <f t="shared" si="5"/>
        <v>0</v>
      </c>
      <c r="G26" s="379">
        <f>'6.2. Паспорт фин осв ввод факт'!G26</f>
        <v>0</v>
      </c>
      <c r="H26" s="379">
        <f>'6.2. Паспорт фин осв ввод факт'!J26</f>
        <v>0</v>
      </c>
      <c r="I26" s="379">
        <f>'6.2. Паспорт фин осв ввод факт'!N26</f>
        <v>0</v>
      </c>
      <c r="J26" s="379">
        <f>'6.2. Паспорт фин осв ввод факт'!P26</f>
        <v>0</v>
      </c>
      <c r="K26" s="379">
        <f t="shared" si="6"/>
        <v>0</v>
      </c>
      <c r="L26" s="379">
        <f>'6.2. Паспорт фин осв ввод факт'!T26</f>
        <v>0</v>
      </c>
      <c r="M26" s="379">
        <v>0</v>
      </c>
      <c r="N26" s="379">
        <v>0</v>
      </c>
      <c r="O26" s="379">
        <v>0</v>
      </c>
      <c r="P26" s="379">
        <f>'6.2. Паспорт фин осв ввод факт'!X26</f>
        <v>0</v>
      </c>
      <c r="Q26" s="379">
        <v>0</v>
      </c>
      <c r="R26" s="379">
        <v>0</v>
      </c>
      <c r="S26" s="379">
        <v>0</v>
      </c>
      <c r="T26" s="379">
        <v>0</v>
      </c>
      <c r="U26" s="379">
        <v>0</v>
      </c>
      <c r="V26" s="378" t="s">
        <v>617</v>
      </c>
      <c r="W26" s="378" t="s">
        <v>617</v>
      </c>
      <c r="X26" s="379">
        <v>0</v>
      </c>
      <c r="Y26" s="379">
        <v>0</v>
      </c>
      <c r="Z26" s="378" t="s">
        <v>617</v>
      </c>
      <c r="AA26" s="378" t="s">
        <v>617</v>
      </c>
      <c r="AB26" s="379">
        <v>0</v>
      </c>
      <c r="AC26" s="379">
        <v>0</v>
      </c>
      <c r="AD26" s="378" t="s">
        <v>617</v>
      </c>
      <c r="AE26" s="378" t="s">
        <v>617</v>
      </c>
      <c r="AF26" s="378">
        <f t="shared" si="2"/>
        <v>0</v>
      </c>
      <c r="AG26" s="378">
        <f t="shared" si="7"/>
        <v>0</v>
      </c>
    </row>
    <row r="27" spans="1:36" ht="31.5" x14ac:dyDescent="0.25">
      <c r="A27" s="80" t="s">
        <v>176</v>
      </c>
      <c r="B27" s="56" t="s">
        <v>440</v>
      </c>
      <c r="C27" s="378">
        <f>'6.2. Паспорт фин осв ввод факт'!C27</f>
        <v>0</v>
      </c>
      <c r="D27" s="378">
        <f t="shared" si="3"/>
        <v>0</v>
      </c>
      <c r="E27" s="378">
        <f t="shared" si="4"/>
        <v>0</v>
      </c>
      <c r="F27" s="378">
        <f t="shared" si="5"/>
        <v>0</v>
      </c>
      <c r="G27" s="379">
        <f>'6.2. Паспорт фин осв ввод факт'!G27</f>
        <v>0</v>
      </c>
      <c r="H27" s="379">
        <f>'6.2. Паспорт фин осв ввод факт'!J27</f>
        <v>0</v>
      </c>
      <c r="I27" s="379">
        <f>'6.2. Паспорт фин осв ввод факт'!N27</f>
        <v>0</v>
      </c>
      <c r="J27" s="379">
        <f>'6.2. Паспорт фин осв ввод факт'!P27</f>
        <v>0</v>
      </c>
      <c r="K27" s="379">
        <f t="shared" si="6"/>
        <v>0</v>
      </c>
      <c r="L27" s="379">
        <f>'6.2. Паспорт фин осв ввод факт'!T27</f>
        <v>0</v>
      </c>
      <c r="M27" s="379">
        <v>0</v>
      </c>
      <c r="N27" s="379">
        <v>0</v>
      </c>
      <c r="O27" s="379">
        <v>0</v>
      </c>
      <c r="P27" s="379">
        <f>'6.2. Паспорт фин осв ввод факт'!X27</f>
        <v>0</v>
      </c>
      <c r="Q27" s="379">
        <v>0</v>
      </c>
      <c r="R27" s="379">
        <v>0</v>
      </c>
      <c r="S27" s="379">
        <v>0</v>
      </c>
      <c r="T27" s="379">
        <v>0</v>
      </c>
      <c r="U27" s="379">
        <v>0</v>
      </c>
      <c r="V27" s="378" t="s">
        <v>617</v>
      </c>
      <c r="W27" s="378" t="s">
        <v>617</v>
      </c>
      <c r="X27" s="379">
        <v>0</v>
      </c>
      <c r="Y27" s="379">
        <v>0</v>
      </c>
      <c r="Z27" s="378" t="s">
        <v>617</v>
      </c>
      <c r="AA27" s="378" t="s">
        <v>617</v>
      </c>
      <c r="AB27" s="379">
        <v>0</v>
      </c>
      <c r="AC27" s="379">
        <v>0</v>
      </c>
      <c r="AD27" s="378" t="s">
        <v>617</v>
      </c>
      <c r="AE27" s="378" t="s">
        <v>617</v>
      </c>
      <c r="AF27" s="378">
        <f t="shared" si="2"/>
        <v>0</v>
      </c>
      <c r="AG27" s="378">
        <f t="shared" si="7"/>
        <v>0</v>
      </c>
    </row>
    <row r="28" spans="1:36" x14ac:dyDescent="0.25">
      <c r="A28" s="80" t="s">
        <v>175</v>
      </c>
      <c r="B28" s="56" t="s">
        <v>561</v>
      </c>
      <c r="C28" s="378">
        <f>'6.2. Паспорт фин осв ввод факт'!C28</f>
        <v>60.701279685200049</v>
      </c>
      <c r="D28" s="378">
        <v>60.68652050520005</v>
      </c>
      <c r="E28" s="378">
        <v>15.91648283460005</v>
      </c>
      <c r="F28" s="378">
        <f t="shared" si="5"/>
        <v>15.91648283460005</v>
      </c>
      <c r="G28" s="379">
        <f>'6.2. Паспорт фин осв ввод факт'!G28</f>
        <v>21.55756178</v>
      </c>
      <c r="H28" s="379">
        <f>'6.2. Паспорт фин осв ввод факт'!J28</f>
        <v>21.919204199999999</v>
      </c>
      <c r="I28" s="379">
        <f>'6.2. Паспорт фин осв ввод факт'!N28</f>
        <v>6.8081999999999995E-4</v>
      </c>
      <c r="J28" s="379">
        <f>'6.2. Паспорт фин осв ввод факт'!P28</f>
        <v>15.704182834600051</v>
      </c>
      <c r="K28" s="379">
        <v>15.91648283460005</v>
      </c>
      <c r="L28" s="379">
        <f>'6.2. Паспорт фин осв ввод факт'!T28</f>
        <v>0</v>
      </c>
      <c r="M28" s="379">
        <v>0</v>
      </c>
      <c r="N28" s="379">
        <v>0</v>
      </c>
      <c r="O28" s="379">
        <v>0</v>
      </c>
      <c r="P28" s="379">
        <f>'6.2. Паспорт фин осв ввод факт'!X28</f>
        <v>0</v>
      </c>
      <c r="Q28" s="379">
        <v>0</v>
      </c>
      <c r="R28" s="379">
        <v>0</v>
      </c>
      <c r="S28" s="379">
        <v>0</v>
      </c>
      <c r="T28" s="379">
        <v>0</v>
      </c>
      <c r="U28" s="379">
        <v>0</v>
      </c>
      <c r="V28" s="378" t="s">
        <v>617</v>
      </c>
      <c r="W28" s="378" t="s">
        <v>617</v>
      </c>
      <c r="X28" s="379">
        <v>0</v>
      </c>
      <c r="Y28" s="379">
        <v>0</v>
      </c>
      <c r="Z28" s="378" t="s">
        <v>617</v>
      </c>
      <c r="AA28" s="378" t="s">
        <v>617</v>
      </c>
      <c r="AB28" s="379">
        <v>0</v>
      </c>
      <c r="AC28" s="379">
        <v>0</v>
      </c>
      <c r="AD28" s="378" t="s">
        <v>617</v>
      </c>
      <c r="AE28" s="378" t="s">
        <v>617</v>
      </c>
      <c r="AF28" s="378">
        <f t="shared" si="2"/>
        <v>15.704182834600051</v>
      </c>
      <c r="AG28" s="378">
        <f t="shared" si="7"/>
        <v>0</v>
      </c>
    </row>
    <row r="29" spans="1:36" x14ac:dyDescent="0.25">
      <c r="A29" s="80" t="s">
        <v>174</v>
      </c>
      <c r="B29" s="84" t="s">
        <v>173</v>
      </c>
      <c r="C29" s="378">
        <f>'6.2. Паспорт фин осв ввод факт'!C29</f>
        <v>0</v>
      </c>
      <c r="D29" s="378">
        <f t="shared" si="3"/>
        <v>0</v>
      </c>
      <c r="E29" s="378">
        <f t="shared" si="4"/>
        <v>0</v>
      </c>
      <c r="F29" s="378">
        <f t="shared" si="5"/>
        <v>0</v>
      </c>
      <c r="G29" s="379">
        <f>'6.2. Паспорт фин осв ввод факт'!G29</f>
        <v>0</v>
      </c>
      <c r="H29" s="379">
        <f>'6.2. Паспорт фин осв ввод факт'!J29</f>
        <v>0</v>
      </c>
      <c r="I29" s="379">
        <f>'6.2. Паспорт фин осв ввод факт'!N29</f>
        <v>0</v>
      </c>
      <c r="J29" s="379">
        <f>'6.2. Паспорт фин осв ввод факт'!P29</f>
        <v>0</v>
      </c>
      <c r="K29" s="379">
        <f t="shared" si="6"/>
        <v>0</v>
      </c>
      <c r="L29" s="379">
        <f>'6.2. Паспорт фин осв ввод факт'!T29</f>
        <v>0</v>
      </c>
      <c r="M29" s="379">
        <v>0</v>
      </c>
      <c r="N29" s="380">
        <v>0</v>
      </c>
      <c r="O29" s="379">
        <v>0</v>
      </c>
      <c r="P29" s="379">
        <f>'6.2. Паспорт фин осв ввод факт'!X29</f>
        <v>0</v>
      </c>
      <c r="Q29" s="379">
        <v>0</v>
      </c>
      <c r="R29" s="379">
        <v>0</v>
      </c>
      <c r="S29" s="379">
        <v>0</v>
      </c>
      <c r="T29" s="379">
        <v>0</v>
      </c>
      <c r="U29" s="379">
        <v>0</v>
      </c>
      <c r="V29" s="378" t="s">
        <v>617</v>
      </c>
      <c r="W29" s="378" t="s">
        <v>617</v>
      </c>
      <c r="X29" s="379">
        <v>0</v>
      </c>
      <c r="Y29" s="379">
        <v>0</v>
      </c>
      <c r="Z29" s="378" t="s">
        <v>617</v>
      </c>
      <c r="AA29" s="378" t="s">
        <v>617</v>
      </c>
      <c r="AB29" s="379">
        <v>0</v>
      </c>
      <c r="AC29" s="379">
        <v>0</v>
      </c>
      <c r="AD29" s="378" t="s">
        <v>617</v>
      </c>
      <c r="AE29" s="378" t="s">
        <v>617</v>
      </c>
      <c r="AF29" s="378">
        <f t="shared" si="2"/>
        <v>0</v>
      </c>
      <c r="AG29" s="378">
        <f t="shared" si="7"/>
        <v>0</v>
      </c>
    </row>
    <row r="30" spans="1:36" s="329" customFormat="1" ht="47.25" x14ac:dyDescent="0.25">
      <c r="A30" s="83" t="s">
        <v>63</v>
      </c>
      <c r="B30" s="82" t="s">
        <v>172</v>
      </c>
      <c r="C30" s="378">
        <f>'6.2. Паспорт фин осв ввод факт'!C30</f>
        <v>51.788983050847463</v>
      </c>
      <c r="D30" s="378">
        <v>51.788983050847463</v>
      </c>
      <c r="E30" s="378">
        <v>13.418629520847501</v>
      </c>
      <c r="F30" s="378">
        <f t="shared" si="5"/>
        <v>13.418629520847501</v>
      </c>
      <c r="G30" s="378">
        <f>'6.2. Паспорт фин осв ввод факт'!G30</f>
        <v>18.269321780000002</v>
      </c>
      <c r="H30" s="378">
        <f>'6.2. Паспорт фин осв ввод факт'!J30</f>
        <v>18.59662578</v>
      </c>
      <c r="I30" s="378">
        <f>'6.2. Паспорт фин осв ввод факт'!N30</f>
        <v>8.3180820000000003E-2</v>
      </c>
      <c r="J30" s="378">
        <f>'6.2. Паспорт фин осв ввод факт'!P30</f>
        <v>13.308629520847502</v>
      </c>
      <c r="K30" s="378">
        <v>13.418629520847501</v>
      </c>
      <c r="L30" s="378">
        <f>'6.2. Паспорт фин осв ввод факт'!T30</f>
        <v>0</v>
      </c>
      <c r="M30" s="378">
        <v>0</v>
      </c>
      <c r="N30" s="378">
        <v>0</v>
      </c>
      <c r="O30" s="378">
        <v>0</v>
      </c>
      <c r="P30" s="378">
        <f>'6.2. Паспорт фин осв ввод факт'!X30</f>
        <v>0</v>
      </c>
      <c r="Q30" s="378">
        <v>0</v>
      </c>
      <c r="R30" s="378">
        <v>0</v>
      </c>
      <c r="S30" s="378">
        <v>0</v>
      </c>
      <c r="T30" s="378">
        <v>0</v>
      </c>
      <c r="U30" s="378">
        <v>0</v>
      </c>
      <c r="V30" s="378" t="s">
        <v>617</v>
      </c>
      <c r="W30" s="378" t="s">
        <v>617</v>
      </c>
      <c r="X30" s="378">
        <v>0</v>
      </c>
      <c r="Y30" s="378">
        <v>0</v>
      </c>
      <c r="Z30" s="378" t="s">
        <v>617</v>
      </c>
      <c r="AA30" s="378" t="s">
        <v>617</v>
      </c>
      <c r="AB30" s="378">
        <v>0</v>
      </c>
      <c r="AC30" s="378">
        <v>0</v>
      </c>
      <c r="AD30" s="378" t="s">
        <v>617</v>
      </c>
      <c r="AE30" s="378" t="s">
        <v>617</v>
      </c>
      <c r="AF30" s="378">
        <f t="shared" si="2"/>
        <v>13.308629520847502</v>
      </c>
      <c r="AG30" s="378">
        <f t="shared" si="7"/>
        <v>0</v>
      </c>
    </row>
    <row r="31" spans="1:36" x14ac:dyDescent="0.25">
      <c r="A31" s="83" t="s">
        <v>171</v>
      </c>
      <c r="B31" s="56" t="s">
        <v>170</v>
      </c>
      <c r="C31" s="378">
        <f>'6.2. Паспорт фин осв ввод факт'!C31</f>
        <v>1.4</v>
      </c>
      <c r="D31" s="378">
        <v>1.4</v>
      </c>
      <c r="E31" s="378">
        <v>0</v>
      </c>
      <c r="F31" s="378">
        <v>0</v>
      </c>
      <c r="G31" s="379">
        <f>'6.2. Паспорт фин осв ввод факт'!G31</f>
        <v>0</v>
      </c>
      <c r="H31" s="379">
        <f>'6.2. Паспорт фин осв ввод факт'!J31</f>
        <v>0</v>
      </c>
      <c r="I31" s="379">
        <f>'6.2. Паспорт фин осв ввод факт'!N31</f>
        <v>8.2500000000000004E-2</v>
      </c>
      <c r="J31" s="379">
        <f>'6.2. Паспорт фин осв ввод факт'!P31</f>
        <v>0</v>
      </c>
      <c r="K31" s="379">
        <f t="shared" si="6"/>
        <v>0</v>
      </c>
      <c r="L31" s="379">
        <f>'6.2. Паспорт фин осв ввод факт'!T31</f>
        <v>0</v>
      </c>
      <c r="M31" s="379">
        <v>0</v>
      </c>
      <c r="N31" s="379">
        <v>0</v>
      </c>
      <c r="O31" s="379">
        <v>0</v>
      </c>
      <c r="P31" s="379">
        <f>'6.2. Паспорт фин осв ввод факт'!X31</f>
        <v>0</v>
      </c>
      <c r="Q31" s="379">
        <v>0</v>
      </c>
      <c r="R31" s="379">
        <v>0</v>
      </c>
      <c r="S31" s="379">
        <v>0</v>
      </c>
      <c r="T31" s="379">
        <v>0</v>
      </c>
      <c r="U31" s="379">
        <v>0</v>
      </c>
      <c r="V31" s="378" t="s">
        <v>617</v>
      </c>
      <c r="W31" s="378" t="s">
        <v>617</v>
      </c>
      <c r="X31" s="379">
        <v>0</v>
      </c>
      <c r="Y31" s="379">
        <v>0</v>
      </c>
      <c r="Z31" s="378" t="s">
        <v>617</v>
      </c>
      <c r="AA31" s="378" t="s">
        <v>617</v>
      </c>
      <c r="AB31" s="379">
        <v>0</v>
      </c>
      <c r="AC31" s="379">
        <v>0</v>
      </c>
      <c r="AD31" s="378" t="s">
        <v>617</v>
      </c>
      <c r="AE31" s="378" t="s">
        <v>617</v>
      </c>
      <c r="AF31" s="378">
        <f t="shared" si="2"/>
        <v>0</v>
      </c>
      <c r="AG31" s="378">
        <f t="shared" si="7"/>
        <v>0</v>
      </c>
    </row>
    <row r="32" spans="1:36" ht="31.5" x14ac:dyDescent="0.25">
      <c r="A32" s="83" t="s">
        <v>169</v>
      </c>
      <c r="B32" s="56" t="s">
        <v>168</v>
      </c>
      <c r="C32" s="378">
        <f>'6.2. Паспорт фин осв ввод факт'!C32</f>
        <v>30.557577434092199</v>
      </c>
      <c r="D32" s="378">
        <v>30.557577434092199</v>
      </c>
      <c r="E32" s="378">
        <v>0</v>
      </c>
      <c r="F32" s="378">
        <v>0</v>
      </c>
      <c r="G32" s="379">
        <f>'6.2. Паспорт фин осв ввод факт'!G32</f>
        <v>0</v>
      </c>
      <c r="H32" s="379">
        <f>'6.2. Паспорт фин осв ввод факт'!J32</f>
        <v>18.01892771</v>
      </c>
      <c r="I32" s="379">
        <f>'6.2. Паспорт фин осв ввод факт'!N32</f>
        <v>0</v>
      </c>
      <c r="J32" s="379">
        <f>'6.2. Паспорт фин осв ввод факт'!P32</f>
        <v>0</v>
      </c>
      <c r="K32" s="379">
        <f t="shared" si="6"/>
        <v>0</v>
      </c>
      <c r="L32" s="379">
        <f>'6.2. Паспорт фин осв ввод факт'!T32</f>
        <v>0</v>
      </c>
      <c r="M32" s="379">
        <v>0</v>
      </c>
      <c r="N32" s="379">
        <v>0</v>
      </c>
      <c r="O32" s="379">
        <v>0</v>
      </c>
      <c r="P32" s="379">
        <f>'6.2. Паспорт фин осв ввод факт'!X32</f>
        <v>0</v>
      </c>
      <c r="Q32" s="379">
        <v>0</v>
      </c>
      <c r="R32" s="379">
        <v>0</v>
      </c>
      <c r="S32" s="379">
        <v>0</v>
      </c>
      <c r="T32" s="379">
        <v>0</v>
      </c>
      <c r="U32" s="379">
        <v>0</v>
      </c>
      <c r="V32" s="378" t="s">
        <v>617</v>
      </c>
      <c r="W32" s="378" t="s">
        <v>617</v>
      </c>
      <c r="X32" s="379">
        <v>0</v>
      </c>
      <c r="Y32" s="379">
        <v>0</v>
      </c>
      <c r="Z32" s="378" t="s">
        <v>617</v>
      </c>
      <c r="AA32" s="378" t="s">
        <v>617</v>
      </c>
      <c r="AB32" s="379">
        <v>0</v>
      </c>
      <c r="AC32" s="379">
        <v>0</v>
      </c>
      <c r="AD32" s="378" t="s">
        <v>617</v>
      </c>
      <c r="AE32" s="378" t="s">
        <v>617</v>
      </c>
      <c r="AF32" s="378">
        <f t="shared" si="2"/>
        <v>0</v>
      </c>
      <c r="AG32" s="378">
        <f t="shared" si="7"/>
        <v>0</v>
      </c>
    </row>
    <row r="33" spans="1:33" x14ac:dyDescent="0.25">
      <c r="A33" s="83" t="s">
        <v>167</v>
      </c>
      <c r="B33" s="56" t="s">
        <v>166</v>
      </c>
      <c r="C33" s="378">
        <f>'6.2. Паспорт фин осв ввод факт'!C33</f>
        <v>17.597999999999999</v>
      </c>
      <c r="D33" s="378">
        <v>17.597999999999999</v>
      </c>
      <c r="E33" s="378">
        <v>0</v>
      </c>
      <c r="F33" s="378">
        <v>0</v>
      </c>
      <c r="G33" s="379">
        <f>'6.2. Паспорт фин осв ввод факт'!G33</f>
        <v>17.597999999999999</v>
      </c>
      <c r="H33" s="379">
        <f>'6.2. Паспорт фин осв ввод факт'!J33</f>
        <v>0.14482626999999998</v>
      </c>
      <c r="I33" s="379">
        <f>'6.2. Паспорт фин осв ввод факт'!N33</f>
        <v>0</v>
      </c>
      <c r="J33" s="379">
        <f>'6.2. Паспорт фин осв ввод факт'!P33</f>
        <v>0</v>
      </c>
      <c r="K33" s="379">
        <f t="shared" si="6"/>
        <v>0</v>
      </c>
      <c r="L33" s="379">
        <f>'6.2. Паспорт фин осв ввод факт'!T33</f>
        <v>0</v>
      </c>
      <c r="M33" s="379">
        <v>0</v>
      </c>
      <c r="N33" s="379">
        <v>0</v>
      </c>
      <c r="O33" s="379">
        <v>0</v>
      </c>
      <c r="P33" s="379">
        <f>'6.2. Паспорт фин осв ввод факт'!X33</f>
        <v>0</v>
      </c>
      <c r="Q33" s="379">
        <v>0</v>
      </c>
      <c r="R33" s="379">
        <v>0</v>
      </c>
      <c r="S33" s="379">
        <v>0</v>
      </c>
      <c r="T33" s="379">
        <v>0</v>
      </c>
      <c r="U33" s="379">
        <v>0</v>
      </c>
      <c r="V33" s="378" t="s">
        <v>617</v>
      </c>
      <c r="W33" s="378" t="s">
        <v>617</v>
      </c>
      <c r="X33" s="379">
        <v>0</v>
      </c>
      <c r="Y33" s="379">
        <v>0</v>
      </c>
      <c r="Z33" s="378" t="s">
        <v>617</v>
      </c>
      <c r="AA33" s="378" t="s">
        <v>617</v>
      </c>
      <c r="AB33" s="379">
        <v>0</v>
      </c>
      <c r="AC33" s="379">
        <v>0</v>
      </c>
      <c r="AD33" s="378" t="s">
        <v>617</v>
      </c>
      <c r="AE33" s="378" t="s">
        <v>617</v>
      </c>
      <c r="AF33" s="378">
        <f t="shared" si="2"/>
        <v>0</v>
      </c>
      <c r="AG33" s="378">
        <f t="shared" si="7"/>
        <v>0</v>
      </c>
    </row>
    <row r="34" spans="1:33" x14ac:dyDescent="0.25">
      <c r="A34" s="83" t="s">
        <v>165</v>
      </c>
      <c r="B34" s="56" t="s">
        <v>164</v>
      </c>
      <c r="C34" s="378">
        <f>'6.2. Паспорт фин осв ввод факт'!C34</f>
        <v>2.2334056167552596</v>
      </c>
      <c r="D34" s="378">
        <v>2.2334056167552596</v>
      </c>
      <c r="E34" s="378">
        <v>0</v>
      </c>
      <c r="F34" s="378">
        <v>0</v>
      </c>
      <c r="G34" s="379">
        <f>'6.2. Паспорт фин осв ввод факт'!G34</f>
        <v>0.67132177999999998</v>
      </c>
      <c r="H34" s="379">
        <f>'6.2. Паспорт фин осв ввод факт'!J34</f>
        <v>0.43287180000000003</v>
      </c>
      <c r="I34" s="379">
        <f>'6.2. Паспорт фин осв ввод факт'!N34</f>
        <v>6.8081999999999995E-4</v>
      </c>
      <c r="J34" s="379">
        <f>'6.2. Паспорт фин осв ввод факт'!P34</f>
        <v>0</v>
      </c>
      <c r="K34" s="379">
        <f t="shared" si="6"/>
        <v>0</v>
      </c>
      <c r="L34" s="379">
        <f>'6.2. Паспорт фин осв ввод факт'!T34</f>
        <v>0</v>
      </c>
      <c r="M34" s="379">
        <v>0</v>
      </c>
      <c r="N34" s="379">
        <v>0</v>
      </c>
      <c r="O34" s="379">
        <v>0</v>
      </c>
      <c r="P34" s="379">
        <f>'6.2. Паспорт фин осв ввод факт'!X34</f>
        <v>0</v>
      </c>
      <c r="Q34" s="379">
        <v>0</v>
      </c>
      <c r="R34" s="379">
        <v>0</v>
      </c>
      <c r="S34" s="379">
        <v>0</v>
      </c>
      <c r="T34" s="379">
        <v>0</v>
      </c>
      <c r="U34" s="379">
        <v>0</v>
      </c>
      <c r="V34" s="378" t="s">
        <v>617</v>
      </c>
      <c r="W34" s="378" t="s">
        <v>617</v>
      </c>
      <c r="X34" s="379">
        <v>0</v>
      </c>
      <c r="Y34" s="379">
        <v>0</v>
      </c>
      <c r="Z34" s="378" t="s">
        <v>617</v>
      </c>
      <c r="AA34" s="378" t="s">
        <v>617</v>
      </c>
      <c r="AB34" s="379">
        <v>0</v>
      </c>
      <c r="AC34" s="379">
        <v>0</v>
      </c>
      <c r="AD34" s="378" t="s">
        <v>617</v>
      </c>
      <c r="AE34" s="378" t="s">
        <v>617</v>
      </c>
      <c r="AF34" s="378">
        <f t="shared" si="2"/>
        <v>0</v>
      </c>
      <c r="AG34" s="378">
        <f t="shared" si="7"/>
        <v>0</v>
      </c>
    </row>
    <row r="35" spans="1:33" s="329" customFormat="1" ht="31.5" x14ac:dyDescent="0.25">
      <c r="A35" s="83" t="s">
        <v>62</v>
      </c>
      <c r="B35" s="82" t="s">
        <v>163</v>
      </c>
      <c r="C35" s="378">
        <f>'6.2. Паспорт фин осв ввод факт'!C35</f>
        <v>0</v>
      </c>
      <c r="D35" s="378">
        <f t="shared" si="3"/>
        <v>0</v>
      </c>
      <c r="E35" s="378">
        <f t="shared" si="4"/>
        <v>0</v>
      </c>
      <c r="F35" s="378">
        <f t="shared" si="5"/>
        <v>0</v>
      </c>
      <c r="G35" s="378">
        <f>'6.2. Паспорт фин осв ввод факт'!G35</f>
        <v>0</v>
      </c>
      <c r="H35" s="378">
        <f>'6.2. Паспорт фин осв ввод факт'!J35</f>
        <v>0</v>
      </c>
      <c r="I35" s="378">
        <f>'6.2. Паспорт фин осв ввод факт'!N35</f>
        <v>0</v>
      </c>
      <c r="J35" s="378">
        <f>'6.2. Паспорт фин осв ввод факт'!P35</f>
        <v>0</v>
      </c>
      <c r="K35" s="378">
        <f t="shared" si="6"/>
        <v>0</v>
      </c>
      <c r="L35" s="378">
        <f>'6.2. Паспорт фин осв ввод факт'!T35</f>
        <v>0</v>
      </c>
      <c r="M35" s="378">
        <v>0</v>
      </c>
      <c r="N35" s="378">
        <v>0</v>
      </c>
      <c r="O35" s="378">
        <v>0</v>
      </c>
      <c r="P35" s="378">
        <f>'6.2. Паспорт фин осв ввод факт'!X35</f>
        <v>0</v>
      </c>
      <c r="Q35" s="378">
        <v>0</v>
      </c>
      <c r="R35" s="378">
        <v>0</v>
      </c>
      <c r="S35" s="378">
        <v>0</v>
      </c>
      <c r="T35" s="378">
        <v>0</v>
      </c>
      <c r="U35" s="378">
        <v>0</v>
      </c>
      <c r="V35" s="378" t="s">
        <v>617</v>
      </c>
      <c r="W35" s="378" t="s">
        <v>617</v>
      </c>
      <c r="X35" s="378">
        <v>0</v>
      </c>
      <c r="Y35" s="378">
        <v>0</v>
      </c>
      <c r="Z35" s="378" t="s">
        <v>617</v>
      </c>
      <c r="AA35" s="378" t="s">
        <v>617</v>
      </c>
      <c r="AB35" s="378">
        <v>0</v>
      </c>
      <c r="AC35" s="378">
        <v>0</v>
      </c>
      <c r="AD35" s="378" t="s">
        <v>617</v>
      </c>
      <c r="AE35" s="378" t="s">
        <v>617</v>
      </c>
      <c r="AF35" s="378">
        <f t="shared" si="2"/>
        <v>0</v>
      </c>
      <c r="AG35" s="378">
        <f t="shared" si="7"/>
        <v>0</v>
      </c>
    </row>
    <row r="36" spans="1:33" ht="31.5" x14ac:dyDescent="0.25">
      <c r="A36" s="80" t="s">
        <v>162</v>
      </c>
      <c r="B36" s="358" t="s">
        <v>161</v>
      </c>
      <c r="C36" s="378">
        <f>'6.2. Паспорт фин осв ввод факт'!C36</f>
        <v>0</v>
      </c>
      <c r="D36" s="378">
        <f t="shared" si="3"/>
        <v>0</v>
      </c>
      <c r="E36" s="378">
        <f t="shared" si="4"/>
        <v>0</v>
      </c>
      <c r="F36" s="378">
        <f t="shared" si="5"/>
        <v>0</v>
      </c>
      <c r="G36" s="379">
        <f>'6.2. Паспорт фин осв ввод факт'!G36</f>
        <v>0</v>
      </c>
      <c r="H36" s="379">
        <f>'6.2. Паспорт фин осв ввод факт'!J36</f>
        <v>0</v>
      </c>
      <c r="I36" s="379">
        <f>'6.2. Паспорт фин осв ввод факт'!N36</f>
        <v>0</v>
      </c>
      <c r="J36" s="379">
        <f>'6.2. Паспорт фин осв ввод факт'!P36</f>
        <v>0</v>
      </c>
      <c r="K36" s="379">
        <f t="shared" si="6"/>
        <v>0</v>
      </c>
      <c r="L36" s="379">
        <f>'6.2. Паспорт фин осв ввод факт'!T36</f>
        <v>0</v>
      </c>
      <c r="M36" s="379">
        <v>0</v>
      </c>
      <c r="N36" s="381">
        <v>0</v>
      </c>
      <c r="O36" s="379">
        <v>0</v>
      </c>
      <c r="P36" s="379">
        <f>'6.2. Паспорт фин осв ввод факт'!X36</f>
        <v>0</v>
      </c>
      <c r="Q36" s="379">
        <v>0</v>
      </c>
      <c r="R36" s="379">
        <v>0</v>
      </c>
      <c r="S36" s="379">
        <v>0</v>
      </c>
      <c r="T36" s="379">
        <v>0</v>
      </c>
      <c r="U36" s="379">
        <v>0</v>
      </c>
      <c r="V36" s="378" t="s">
        <v>617</v>
      </c>
      <c r="W36" s="378" t="s">
        <v>617</v>
      </c>
      <c r="X36" s="379">
        <v>0</v>
      </c>
      <c r="Y36" s="379">
        <v>0</v>
      </c>
      <c r="Z36" s="378" t="s">
        <v>617</v>
      </c>
      <c r="AA36" s="378" t="s">
        <v>617</v>
      </c>
      <c r="AB36" s="379">
        <v>0</v>
      </c>
      <c r="AC36" s="379">
        <v>0</v>
      </c>
      <c r="AD36" s="378" t="s">
        <v>617</v>
      </c>
      <c r="AE36" s="378" t="s">
        <v>617</v>
      </c>
      <c r="AF36" s="378">
        <f t="shared" si="2"/>
        <v>0</v>
      </c>
      <c r="AG36" s="378">
        <f t="shared" si="7"/>
        <v>0</v>
      </c>
    </row>
    <row r="37" spans="1:33" x14ac:dyDescent="0.25">
      <c r="A37" s="80" t="s">
        <v>160</v>
      </c>
      <c r="B37" s="358" t="s">
        <v>150</v>
      </c>
      <c r="C37" s="378">
        <f>'6.2. Паспорт фин осв ввод факт'!C37</f>
        <v>0</v>
      </c>
      <c r="D37" s="378">
        <f t="shared" si="3"/>
        <v>0</v>
      </c>
      <c r="E37" s="378">
        <f t="shared" si="4"/>
        <v>0</v>
      </c>
      <c r="F37" s="378">
        <f t="shared" si="5"/>
        <v>0</v>
      </c>
      <c r="G37" s="379">
        <f>'6.2. Паспорт фин осв ввод факт'!G37</f>
        <v>0</v>
      </c>
      <c r="H37" s="379">
        <f>'6.2. Паспорт фин осв ввод факт'!J37</f>
        <v>0</v>
      </c>
      <c r="I37" s="379">
        <f>'6.2. Паспорт фин осв ввод факт'!N37</f>
        <v>0</v>
      </c>
      <c r="J37" s="379">
        <f>'6.2. Паспорт фин осв ввод факт'!P37</f>
        <v>0</v>
      </c>
      <c r="K37" s="379">
        <f t="shared" si="6"/>
        <v>0</v>
      </c>
      <c r="L37" s="379">
        <f>'6.2. Паспорт фин осв ввод факт'!T37</f>
        <v>0</v>
      </c>
      <c r="M37" s="379">
        <v>0</v>
      </c>
      <c r="N37" s="381">
        <v>0</v>
      </c>
      <c r="O37" s="379">
        <v>0</v>
      </c>
      <c r="P37" s="379">
        <f>'6.2. Паспорт фин осв ввод факт'!X37</f>
        <v>0</v>
      </c>
      <c r="Q37" s="379">
        <v>0</v>
      </c>
      <c r="R37" s="379">
        <v>0</v>
      </c>
      <c r="S37" s="379">
        <v>0</v>
      </c>
      <c r="T37" s="379">
        <v>0</v>
      </c>
      <c r="U37" s="379">
        <v>0</v>
      </c>
      <c r="V37" s="378" t="s">
        <v>617</v>
      </c>
      <c r="W37" s="378" t="s">
        <v>617</v>
      </c>
      <c r="X37" s="379">
        <v>0</v>
      </c>
      <c r="Y37" s="379">
        <v>0</v>
      </c>
      <c r="Z37" s="378" t="s">
        <v>617</v>
      </c>
      <c r="AA37" s="378" t="s">
        <v>617</v>
      </c>
      <c r="AB37" s="379">
        <v>0</v>
      </c>
      <c r="AC37" s="379">
        <v>0</v>
      </c>
      <c r="AD37" s="378" t="s">
        <v>617</v>
      </c>
      <c r="AE37" s="378" t="s">
        <v>617</v>
      </c>
      <c r="AF37" s="378">
        <f t="shared" si="2"/>
        <v>0</v>
      </c>
      <c r="AG37" s="378">
        <f t="shared" si="7"/>
        <v>0</v>
      </c>
    </row>
    <row r="38" spans="1:33" x14ac:dyDescent="0.25">
      <c r="A38" s="80" t="s">
        <v>159</v>
      </c>
      <c r="B38" s="358" t="s">
        <v>148</v>
      </c>
      <c r="C38" s="378">
        <f>'6.2. Паспорт фин осв ввод факт'!C38</f>
        <v>0</v>
      </c>
      <c r="D38" s="378">
        <f t="shared" si="3"/>
        <v>0</v>
      </c>
      <c r="E38" s="378">
        <f t="shared" si="4"/>
        <v>0</v>
      </c>
      <c r="F38" s="378">
        <f t="shared" si="5"/>
        <v>0</v>
      </c>
      <c r="G38" s="379">
        <f>'6.2. Паспорт фин осв ввод факт'!G38</f>
        <v>0</v>
      </c>
      <c r="H38" s="379">
        <f>'6.2. Паспорт фин осв ввод факт'!J38</f>
        <v>0</v>
      </c>
      <c r="I38" s="379">
        <f>'6.2. Паспорт фин осв ввод факт'!N38</f>
        <v>0</v>
      </c>
      <c r="J38" s="379">
        <f>'6.2. Паспорт фин осв ввод факт'!P38</f>
        <v>0</v>
      </c>
      <c r="K38" s="379">
        <f t="shared" si="6"/>
        <v>0</v>
      </c>
      <c r="L38" s="379">
        <f>'6.2. Паспорт фин осв ввод факт'!T38</f>
        <v>0</v>
      </c>
      <c r="M38" s="379">
        <v>0</v>
      </c>
      <c r="N38" s="381">
        <v>0</v>
      </c>
      <c r="O38" s="379">
        <v>0</v>
      </c>
      <c r="P38" s="379">
        <f>'6.2. Паспорт фин осв ввод факт'!X38</f>
        <v>0</v>
      </c>
      <c r="Q38" s="379">
        <v>0</v>
      </c>
      <c r="R38" s="379">
        <v>0</v>
      </c>
      <c r="S38" s="379">
        <v>0</v>
      </c>
      <c r="T38" s="379">
        <v>0</v>
      </c>
      <c r="U38" s="379">
        <v>0</v>
      </c>
      <c r="V38" s="378" t="s">
        <v>617</v>
      </c>
      <c r="W38" s="378" t="s">
        <v>617</v>
      </c>
      <c r="X38" s="379">
        <v>0</v>
      </c>
      <c r="Y38" s="379">
        <v>0</v>
      </c>
      <c r="Z38" s="378" t="s">
        <v>617</v>
      </c>
      <c r="AA38" s="378" t="s">
        <v>617</v>
      </c>
      <c r="AB38" s="379">
        <v>0</v>
      </c>
      <c r="AC38" s="379">
        <v>0</v>
      </c>
      <c r="AD38" s="378" t="s">
        <v>617</v>
      </c>
      <c r="AE38" s="378" t="s">
        <v>617</v>
      </c>
      <c r="AF38" s="378">
        <f t="shared" si="2"/>
        <v>0</v>
      </c>
      <c r="AG38" s="378">
        <f t="shared" si="7"/>
        <v>0</v>
      </c>
    </row>
    <row r="39" spans="1:33" ht="31.5" x14ac:dyDescent="0.25">
      <c r="A39" s="80" t="s">
        <v>158</v>
      </c>
      <c r="B39" s="56" t="s">
        <v>146</v>
      </c>
      <c r="C39" s="378">
        <f>'6.2. Паспорт фин осв ввод факт'!C39</f>
        <v>0</v>
      </c>
      <c r="D39" s="378">
        <f t="shared" si="3"/>
        <v>0</v>
      </c>
      <c r="E39" s="378">
        <f t="shared" si="4"/>
        <v>0</v>
      </c>
      <c r="F39" s="378">
        <f t="shared" si="5"/>
        <v>0</v>
      </c>
      <c r="G39" s="379">
        <f>'6.2. Паспорт фин осв ввод факт'!G39</f>
        <v>0</v>
      </c>
      <c r="H39" s="379">
        <f>'6.2. Паспорт фин осв ввод факт'!J39</f>
        <v>0</v>
      </c>
      <c r="I39" s="379">
        <f>'6.2. Паспорт фин осв ввод факт'!N39</f>
        <v>0</v>
      </c>
      <c r="J39" s="379">
        <f>'6.2. Паспорт фин осв ввод факт'!P39</f>
        <v>0</v>
      </c>
      <c r="K39" s="379">
        <f t="shared" si="6"/>
        <v>0</v>
      </c>
      <c r="L39" s="379">
        <f>'6.2. Паспорт фин осв ввод факт'!T39</f>
        <v>0</v>
      </c>
      <c r="M39" s="379">
        <v>0</v>
      </c>
      <c r="N39" s="379">
        <v>0</v>
      </c>
      <c r="O39" s="379">
        <v>0</v>
      </c>
      <c r="P39" s="379">
        <f>'6.2. Паспорт фин осв ввод факт'!X39</f>
        <v>0</v>
      </c>
      <c r="Q39" s="379">
        <v>0</v>
      </c>
      <c r="R39" s="379">
        <v>0</v>
      </c>
      <c r="S39" s="379">
        <v>0</v>
      </c>
      <c r="T39" s="379">
        <v>0</v>
      </c>
      <c r="U39" s="379">
        <v>0</v>
      </c>
      <c r="V39" s="378" t="s">
        <v>617</v>
      </c>
      <c r="W39" s="378" t="s">
        <v>617</v>
      </c>
      <c r="X39" s="379">
        <v>0</v>
      </c>
      <c r="Y39" s="379">
        <v>0</v>
      </c>
      <c r="Z39" s="378" t="s">
        <v>617</v>
      </c>
      <c r="AA39" s="378" t="s">
        <v>617</v>
      </c>
      <c r="AB39" s="379">
        <v>0</v>
      </c>
      <c r="AC39" s="379">
        <v>0</v>
      </c>
      <c r="AD39" s="378" t="s">
        <v>617</v>
      </c>
      <c r="AE39" s="378" t="s">
        <v>617</v>
      </c>
      <c r="AF39" s="378">
        <f t="shared" si="2"/>
        <v>0</v>
      </c>
      <c r="AG39" s="378">
        <f t="shared" si="7"/>
        <v>0</v>
      </c>
    </row>
    <row r="40" spans="1:33" ht="31.5" x14ac:dyDescent="0.25">
      <c r="A40" s="80" t="s">
        <v>157</v>
      </c>
      <c r="B40" s="56" t="s">
        <v>144</v>
      </c>
      <c r="C40" s="378">
        <f>'6.2. Паспорт фин осв ввод факт'!C40</f>
        <v>0</v>
      </c>
      <c r="D40" s="378">
        <f t="shared" si="3"/>
        <v>0</v>
      </c>
      <c r="E40" s="378">
        <f t="shared" si="4"/>
        <v>0</v>
      </c>
      <c r="F40" s="378">
        <f t="shared" si="5"/>
        <v>0</v>
      </c>
      <c r="G40" s="379">
        <f>'6.2. Паспорт фин осв ввод факт'!G40</f>
        <v>0</v>
      </c>
      <c r="H40" s="379">
        <f>'6.2. Паспорт фин осв ввод факт'!J40</f>
        <v>0</v>
      </c>
      <c r="I40" s="379">
        <f>'6.2. Паспорт фин осв ввод факт'!N40</f>
        <v>0</v>
      </c>
      <c r="J40" s="379">
        <f>'6.2. Паспорт фин осв ввод факт'!P40</f>
        <v>0</v>
      </c>
      <c r="K40" s="379">
        <f t="shared" si="6"/>
        <v>0</v>
      </c>
      <c r="L40" s="379">
        <f>'6.2. Паспорт фин осв ввод факт'!T40</f>
        <v>0</v>
      </c>
      <c r="M40" s="379">
        <v>0</v>
      </c>
      <c r="N40" s="379">
        <v>0</v>
      </c>
      <c r="O40" s="379">
        <v>0</v>
      </c>
      <c r="P40" s="379">
        <f>'6.2. Паспорт фин осв ввод факт'!X40</f>
        <v>0</v>
      </c>
      <c r="Q40" s="379">
        <v>0</v>
      </c>
      <c r="R40" s="379">
        <v>0</v>
      </c>
      <c r="S40" s="379">
        <v>0</v>
      </c>
      <c r="T40" s="379">
        <v>0</v>
      </c>
      <c r="U40" s="379">
        <v>0</v>
      </c>
      <c r="V40" s="378" t="s">
        <v>617</v>
      </c>
      <c r="W40" s="378" t="s">
        <v>617</v>
      </c>
      <c r="X40" s="379">
        <v>0</v>
      </c>
      <c r="Y40" s="379">
        <v>0</v>
      </c>
      <c r="Z40" s="378" t="s">
        <v>617</v>
      </c>
      <c r="AA40" s="378" t="s">
        <v>617</v>
      </c>
      <c r="AB40" s="379">
        <v>0</v>
      </c>
      <c r="AC40" s="379">
        <v>0</v>
      </c>
      <c r="AD40" s="378" t="s">
        <v>617</v>
      </c>
      <c r="AE40" s="378" t="s">
        <v>617</v>
      </c>
      <c r="AF40" s="378">
        <f t="shared" si="2"/>
        <v>0</v>
      </c>
      <c r="AG40" s="378">
        <f t="shared" si="7"/>
        <v>0</v>
      </c>
    </row>
    <row r="41" spans="1:33" x14ac:dyDescent="0.25">
      <c r="A41" s="80" t="s">
        <v>156</v>
      </c>
      <c r="B41" s="56" t="s">
        <v>142</v>
      </c>
      <c r="C41" s="378">
        <f>'6.2. Паспорт фин осв ввод факт'!C41</f>
        <v>3.2370000000000001</v>
      </c>
      <c r="D41" s="378">
        <f t="shared" si="3"/>
        <v>3.2370000000000001</v>
      </c>
      <c r="E41" s="378">
        <f t="shared" si="4"/>
        <v>0</v>
      </c>
      <c r="F41" s="378">
        <f t="shared" si="5"/>
        <v>0</v>
      </c>
      <c r="G41" s="379">
        <f>'6.2. Паспорт фин осв ввод факт'!G41</f>
        <v>0</v>
      </c>
      <c r="H41" s="379">
        <f>'6.2. Паспорт фин осв ввод факт'!J41</f>
        <v>0</v>
      </c>
      <c r="I41" s="379">
        <f>'6.2. Паспорт фин осв ввод факт'!N41</f>
        <v>3.2370000000000001</v>
      </c>
      <c r="J41" s="379">
        <f>'6.2. Паспорт фин осв ввод факт'!P41</f>
        <v>0</v>
      </c>
      <c r="K41" s="379">
        <f t="shared" si="6"/>
        <v>0</v>
      </c>
      <c r="L41" s="379">
        <f>'6.2. Паспорт фин осв ввод факт'!T41</f>
        <v>0</v>
      </c>
      <c r="M41" s="379">
        <v>0</v>
      </c>
      <c r="N41" s="379">
        <v>0</v>
      </c>
      <c r="O41" s="379">
        <v>0</v>
      </c>
      <c r="P41" s="379">
        <f>'6.2. Паспорт фин осв ввод факт'!X41</f>
        <v>0</v>
      </c>
      <c r="Q41" s="379">
        <v>0</v>
      </c>
      <c r="R41" s="379">
        <v>0</v>
      </c>
      <c r="S41" s="379">
        <v>0</v>
      </c>
      <c r="T41" s="379">
        <v>0</v>
      </c>
      <c r="U41" s="379">
        <v>0</v>
      </c>
      <c r="V41" s="378" t="s">
        <v>617</v>
      </c>
      <c r="W41" s="378" t="s">
        <v>617</v>
      </c>
      <c r="X41" s="379">
        <v>0</v>
      </c>
      <c r="Y41" s="379">
        <v>0</v>
      </c>
      <c r="Z41" s="378" t="s">
        <v>617</v>
      </c>
      <c r="AA41" s="378" t="s">
        <v>617</v>
      </c>
      <c r="AB41" s="379">
        <v>0</v>
      </c>
      <c r="AC41" s="379">
        <v>0</v>
      </c>
      <c r="AD41" s="378" t="s">
        <v>617</v>
      </c>
      <c r="AE41" s="378" t="s">
        <v>617</v>
      </c>
      <c r="AF41" s="378">
        <f t="shared" si="2"/>
        <v>0</v>
      </c>
      <c r="AG41" s="378">
        <f t="shared" si="7"/>
        <v>0</v>
      </c>
    </row>
    <row r="42" spans="1:33" ht="18.75" x14ac:dyDescent="0.25">
      <c r="A42" s="80" t="s">
        <v>155</v>
      </c>
      <c r="B42" s="358" t="s">
        <v>708</v>
      </c>
      <c r="C42" s="378">
        <f>'6.2. Паспорт фин осв ввод факт'!C42</f>
        <v>14</v>
      </c>
      <c r="D42" s="378">
        <f t="shared" si="3"/>
        <v>14</v>
      </c>
      <c r="E42" s="378">
        <f t="shared" si="4"/>
        <v>0</v>
      </c>
      <c r="F42" s="378">
        <f t="shared" si="5"/>
        <v>0</v>
      </c>
      <c r="G42" s="379">
        <f>'6.2. Паспорт фин осв ввод факт'!G42</f>
        <v>0</v>
      </c>
      <c r="H42" s="379">
        <f>'6.2. Паспорт фин осв ввод факт'!J42</f>
        <v>0</v>
      </c>
      <c r="I42" s="379">
        <f>'6.2. Паспорт фин осв ввод факт'!N42</f>
        <v>14</v>
      </c>
      <c r="J42" s="379">
        <f>'6.2. Паспорт фин осв ввод факт'!P42</f>
        <v>0</v>
      </c>
      <c r="K42" s="379">
        <f t="shared" si="6"/>
        <v>0</v>
      </c>
      <c r="L42" s="379">
        <f>'6.2. Паспорт фин осв ввод факт'!T42</f>
        <v>0</v>
      </c>
      <c r="M42" s="379">
        <v>0</v>
      </c>
      <c r="N42" s="381">
        <v>0</v>
      </c>
      <c r="O42" s="379">
        <v>0</v>
      </c>
      <c r="P42" s="379">
        <f>'6.2. Паспорт фин осв ввод факт'!X42</f>
        <v>0</v>
      </c>
      <c r="Q42" s="379">
        <v>0</v>
      </c>
      <c r="R42" s="379">
        <v>0</v>
      </c>
      <c r="S42" s="379">
        <v>0</v>
      </c>
      <c r="T42" s="379">
        <v>0</v>
      </c>
      <c r="U42" s="379">
        <v>0</v>
      </c>
      <c r="V42" s="378" t="s">
        <v>617</v>
      </c>
      <c r="W42" s="378" t="s">
        <v>617</v>
      </c>
      <c r="X42" s="379">
        <v>0</v>
      </c>
      <c r="Y42" s="379">
        <v>0</v>
      </c>
      <c r="Z42" s="378" t="s">
        <v>617</v>
      </c>
      <c r="AA42" s="378" t="s">
        <v>617</v>
      </c>
      <c r="AB42" s="379">
        <v>0</v>
      </c>
      <c r="AC42" s="379">
        <v>0</v>
      </c>
      <c r="AD42" s="378" t="s">
        <v>617</v>
      </c>
      <c r="AE42" s="378" t="s">
        <v>617</v>
      </c>
      <c r="AF42" s="378">
        <f t="shared" si="2"/>
        <v>0</v>
      </c>
      <c r="AG42" s="378">
        <f t="shared" si="7"/>
        <v>0</v>
      </c>
    </row>
    <row r="43" spans="1:33" s="329" customFormat="1" x14ac:dyDescent="0.25">
      <c r="A43" s="83" t="s">
        <v>61</v>
      </c>
      <c r="B43" s="82" t="s">
        <v>154</v>
      </c>
      <c r="C43" s="378">
        <f>'6.2. Паспорт фин осв ввод факт'!C43</f>
        <v>0</v>
      </c>
      <c r="D43" s="378">
        <f t="shared" si="3"/>
        <v>0</v>
      </c>
      <c r="E43" s="378">
        <f t="shared" si="4"/>
        <v>0</v>
      </c>
      <c r="F43" s="378">
        <f t="shared" si="5"/>
        <v>0</v>
      </c>
      <c r="G43" s="378">
        <f>'6.2. Паспорт фин осв ввод факт'!G43</f>
        <v>0</v>
      </c>
      <c r="H43" s="378">
        <f>'6.2. Паспорт фин осв ввод факт'!J43</f>
        <v>0</v>
      </c>
      <c r="I43" s="378">
        <f>'6.2. Паспорт фин осв ввод факт'!N43</f>
        <v>0</v>
      </c>
      <c r="J43" s="378">
        <f>'6.2. Паспорт фин осв ввод факт'!P43</f>
        <v>0</v>
      </c>
      <c r="K43" s="378">
        <f t="shared" si="6"/>
        <v>0</v>
      </c>
      <c r="L43" s="378">
        <f>'6.2. Паспорт фин осв ввод факт'!T43</f>
        <v>0</v>
      </c>
      <c r="M43" s="378">
        <v>0</v>
      </c>
      <c r="N43" s="378">
        <v>0</v>
      </c>
      <c r="O43" s="378">
        <v>0</v>
      </c>
      <c r="P43" s="378">
        <f>'6.2. Паспорт фин осв ввод факт'!X43</f>
        <v>0</v>
      </c>
      <c r="Q43" s="378">
        <v>0</v>
      </c>
      <c r="R43" s="378">
        <v>0</v>
      </c>
      <c r="S43" s="378">
        <v>0</v>
      </c>
      <c r="T43" s="378">
        <v>0</v>
      </c>
      <c r="U43" s="378">
        <v>0</v>
      </c>
      <c r="V43" s="378" t="s">
        <v>617</v>
      </c>
      <c r="W43" s="378" t="s">
        <v>617</v>
      </c>
      <c r="X43" s="378">
        <v>0</v>
      </c>
      <c r="Y43" s="378">
        <v>0</v>
      </c>
      <c r="Z43" s="378" t="s">
        <v>617</v>
      </c>
      <c r="AA43" s="378" t="s">
        <v>617</v>
      </c>
      <c r="AB43" s="378">
        <v>0</v>
      </c>
      <c r="AC43" s="378">
        <v>0</v>
      </c>
      <c r="AD43" s="378" t="s">
        <v>617</v>
      </c>
      <c r="AE43" s="378" t="s">
        <v>617</v>
      </c>
      <c r="AF43" s="378">
        <f t="shared" si="2"/>
        <v>0</v>
      </c>
      <c r="AG43" s="378">
        <f t="shared" si="7"/>
        <v>0</v>
      </c>
    </row>
    <row r="44" spans="1:33" x14ac:dyDescent="0.25">
      <c r="A44" s="80" t="s">
        <v>153</v>
      </c>
      <c r="B44" s="56" t="s">
        <v>152</v>
      </c>
      <c r="C44" s="378">
        <f>'6.2. Паспорт фин осв ввод факт'!C44</f>
        <v>0</v>
      </c>
      <c r="D44" s="378">
        <f t="shared" si="3"/>
        <v>0</v>
      </c>
      <c r="E44" s="378">
        <f t="shared" si="4"/>
        <v>0</v>
      </c>
      <c r="F44" s="378">
        <f t="shared" si="5"/>
        <v>0</v>
      </c>
      <c r="G44" s="379">
        <f>'6.2. Паспорт фин осв ввод факт'!G44</f>
        <v>0</v>
      </c>
      <c r="H44" s="379">
        <f>'6.2. Паспорт фин осв ввод факт'!J44</f>
        <v>0</v>
      </c>
      <c r="I44" s="379">
        <f>'6.2. Паспорт фин осв ввод факт'!N44</f>
        <v>0</v>
      </c>
      <c r="J44" s="379">
        <f>'6.2. Паспорт фин осв ввод факт'!P44</f>
        <v>0</v>
      </c>
      <c r="K44" s="379">
        <f t="shared" si="6"/>
        <v>0</v>
      </c>
      <c r="L44" s="379">
        <f>'6.2. Паспорт фин осв ввод факт'!T44</f>
        <v>0</v>
      </c>
      <c r="M44" s="379">
        <v>0</v>
      </c>
      <c r="N44" s="379">
        <v>0</v>
      </c>
      <c r="O44" s="379">
        <v>0</v>
      </c>
      <c r="P44" s="379">
        <f>'6.2. Паспорт фин осв ввод факт'!X44</f>
        <v>0</v>
      </c>
      <c r="Q44" s="379">
        <v>0</v>
      </c>
      <c r="R44" s="379">
        <v>0</v>
      </c>
      <c r="S44" s="379">
        <v>0</v>
      </c>
      <c r="T44" s="379">
        <v>0</v>
      </c>
      <c r="U44" s="379">
        <v>0</v>
      </c>
      <c r="V44" s="378" t="s">
        <v>617</v>
      </c>
      <c r="W44" s="378" t="s">
        <v>617</v>
      </c>
      <c r="X44" s="379">
        <v>0</v>
      </c>
      <c r="Y44" s="379">
        <v>0</v>
      </c>
      <c r="Z44" s="378" t="s">
        <v>617</v>
      </c>
      <c r="AA44" s="378" t="s">
        <v>617</v>
      </c>
      <c r="AB44" s="379">
        <v>0</v>
      </c>
      <c r="AC44" s="379">
        <v>0</v>
      </c>
      <c r="AD44" s="378" t="s">
        <v>617</v>
      </c>
      <c r="AE44" s="378" t="s">
        <v>617</v>
      </c>
      <c r="AF44" s="378">
        <f t="shared" si="2"/>
        <v>0</v>
      </c>
      <c r="AG44" s="378">
        <f t="shared" si="7"/>
        <v>0</v>
      </c>
    </row>
    <row r="45" spans="1:33" x14ac:dyDescent="0.25">
      <c r="A45" s="80" t="s">
        <v>151</v>
      </c>
      <c r="B45" s="56" t="s">
        <v>150</v>
      </c>
      <c r="C45" s="378">
        <f>'6.2. Паспорт фин осв ввод факт'!C45</f>
        <v>0</v>
      </c>
      <c r="D45" s="378">
        <f t="shared" si="3"/>
        <v>0</v>
      </c>
      <c r="E45" s="378">
        <f t="shared" si="4"/>
        <v>0</v>
      </c>
      <c r="F45" s="378">
        <f t="shared" si="5"/>
        <v>0</v>
      </c>
      <c r="G45" s="379">
        <f>'6.2. Паспорт фин осв ввод факт'!G45</f>
        <v>0</v>
      </c>
      <c r="H45" s="379">
        <f>'6.2. Паспорт фин осв ввод факт'!J45</f>
        <v>0</v>
      </c>
      <c r="I45" s="379">
        <f>'6.2. Паспорт фин осв ввод факт'!N45</f>
        <v>0</v>
      </c>
      <c r="J45" s="379">
        <f>'6.2. Паспорт фин осв ввод факт'!P45</f>
        <v>0</v>
      </c>
      <c r="K45" s="379">
        <f t="shared" si="6"/>
        <v>0</v>
      </c>
      <c r="L45" s="379">
        <f>'6.2. Паспорт фин осв ввод факт'!T45</f>
        <v>0</v>
      </c>
      <c r="M45" s="379">
        <v>0</v>
      </c>
      <c r="N45" s="379">
        <v>0</v>
      </c>
      <c r="O45" s="379">
        <v>0</v>
      </c>
      <c r="P45" s="379">
        <f>'6.2. Паспорт фин осв ввод факт'!X45</f>
        <v>0</v>
      </c>
      <c r="Q45" s="379">
        <v>0</v>
      </c>
      <c r="R45" s="379">
        <v>0</v>
      </c>
      <c r="S45" s="379">
        <v>0</v>
      </c>
      <c r="T45" s="379">
        <v>0</v>
      </c>
      <c r="U45" s="379">
        <v>0</v>
      </c>
      <c r="V45" s="378" t="s">
        <v>617</v>
      </c>
      <c r="W45" s="378" t="s">
        <v>617</v>
      </c>
      <c r="X45" s="379">
        <v>0</v>
      </c>
      <c r="Y45" s="379">
        <v>0</v>
      </c>
      <c r="Z45" s="378" t="s">
        <v>617</v>
      </c>
      <c r="AA45" s="378" t="s">
        <v>617</v>
      </c>
      <c r="AB45" s="379">
        <v>0</v>
      </c>
      <c r="AC45" s="379">
        <v>0</v>
      </c>
      <c r="AD45" s="378" t="s">
        <v>617</v>
      </c>
      <c r="AE45" s="378" t="s">
        <v>617</v>
      </c>
      <c r="AF45" s="378">
        <f t="shared" si="2"/>
        <v>0</v>
      </c>
      <c r="AG45" s="378">
        <f t="shared" si="7"/>
        <v>0</v>
      </c>
    </row>
    <row r="46" spans="1:33" x14ac:dyDescent="0.25">
      <c r="A46" s="80" t="s">
        <v>149</v>
      </c>
      <c r="B46" s="56" t="s">
        <v>148</v>
      </c>
      <c r="C46" s="378">
        <f>'6.2. Паспорт фин осв ввод факт'!C46</f>
        <v>0</v>
      </c>
      <c r="D46" s="378">
        <f t="shared" si="3"/>
        <v>0</v>
      </c>
      <c r="E46" s="378">
        <f t="shared" si="4"/>
        <v>0</v>
      </c>
      <c r="F46" s="378">
        <f t="shared" si="5"/>
        <v>0</v>
      </c>
      <c r="G46" s="379">
        <f>'6.2. Паспорт фин осв ввод факт'!G46</f>
        <v>0</v>
      </c>
      <c r="H46" s="379">
        <f>'6.2. Паспорт фин осв ввод факт'!J46</f>
        <v>0</v>
      </c>
      <c r="I46" s="379">
        <f>'6.2. Паспорт фин осв ввод факт'!N46</f>
        <v>0</v>
      </c>
      <c r="J46" s="379">
        <f>'6.2. Паспорт фин осв ввод факт'!P46</f>
        <v>0</v>
      </c>
      <c r="K46" s="379">
        <f t="shared" si="6"/>
        <v>0</v>
      </c>
      <c r="L46" s="379">
        <f>'6.2. Паспорт фин осв ввод факт'!T46</f>
        <v>0</v>
      </c>
      <c r="M46" s="379">
        <v>0</v>
      </c>
      <c r="N46" s="379">
        <v>0</v>
      </c>
      <c r="O46" s="379">
        <v>0</v>
      </c>
      <c r="P46" s="379">
        <f>'6.2. Паспорт фин осв ввод факт'!X46</f>
        <v>0</v>
      </c>
      <c r="Q46" s="379">
        <v>0</v>
      </c>
      <c r="R46" s="379">
        <v>0</v>
      </c>
      <c r="S46" s="379">
        <v>0</v>
      </c>
      <c r="T46" s="379">
        <v>0</v>
      </c>
      <c r="U46" s="379">
        <v>0</v>
      </c>
      <c r="V46" s="378" t="s">
        <v>617</v>
      </c>
      <c r="W46" s="378" t="s">
        <v>617</v>
      </c>
      <c r="X46" s="379">
        <v>0</v>
      </c>
      <c r="Y46" s="379">
        <v>0</v>
      </c>
      <c r="Z46" s="378" t="s">
        <v>617</v>
      </c>
      <c r="AA46" s="378" t="s">
        <v>617</v>
      </c>
      <c r="AB46" s="379">
        <v>0</v>
      </c>
      <c r="AC46" s="379">
        <v>0</v>
      </c>
      <c r="AD46" s="378" t="s">
        <v>617</v>
      </c>
      <c r="AE46" s="378" t="s">
        <v>617</v>
      </c>
      <c r="AF46" s="378">
        <f t="shared" si="2"/>
        <v>0</v>
      </c>
      <c r="AG46" s="378">
        <f t="shared" si="7"/>
        <v>0</v>
      </c>
    </row>
    <row r="47" spans="1:33" ht="31.5" x14ac:dyDescent="0.25">
      <c r="A47" s="80" t="s">
        <v>147</v>
      </c>
      <c r="B47" s="56" t="s">
        <v>146</v>
      </c>
      <c r="C47" s="378">
        <f>'6.2. Паспорт фин осв ввод факт'!C47</f>
        <v>0</v>
      </c>
      <c r="D47" s="378">
        <f t="shared" si="3"/>
        <v>0</v>
      </c>
      <c r="E47" s="378">
        <f t="shared" si="4"/>
        <v>0</v>
      </c>
      <c r="F47" s="378">
        <f t="shared" si="5"/>
        <v>0</v>
      </c>
      <c r="G47" s="379">
        <f>'6.2. Паспорт фин осв ввод факт'!G47</f>
        <v>0</v>
      </c>
      <c r="H47" s="379">
        <f>'6.2. Паспорт фин осв ввод факт'!J47</f>
        <v>0</v>
      </c>
      <c r="I47" s="379">
        <f>'6.2. Паспорт фин осв ввод факт'!N47</f>
        <v>0</v>
      </c>
      <c r="J47" s="379">
        <f>'6.2. Паспорт фин осв ввод факт'!P47</f>
        <v>0</v>
      </c>
      <c r="K47" s="379">
        <f t="shared" si="6"/>
        <v>0</v>
      </c>
      <c r="L47" s="379">
        <f>'6.2. Паспорт фин осв ввод факт'!T47</f>
        <v>0</v>
      </c>
      <c r="M47" s="379">
        <v>0</v>
      </c>
      <c r="N47" s="379">
        <v>0</v>
      </c>
      <c r="O47" s="379">
        <v>0</v>
      </c>
      <c r="P47" s="379">
        <f>'6.2. Паспорт фин осв ввод факт'!X47</f>
        <v>0</v>
      </c>
      <c r="Q47" s="379">
        <v>0</v>
      </c>
      <c r="R47" s="379">
        <v>0</v>
      </c>
      <c r="S47" s="379">
        <v>0</v>
      </c>
      <c r="T47" s="379">
        <v>0</v>
      </c>
      <c r="U47" s="379">
        <v>0</v>
      </c>
      <c r="V47" s="378" t="s">
        <v>617</v>
      </c>
      <c r="W47" s="378" t="s">
        <v>617</v>
      </c>
      <c r="X47" s="379">
        <v>0</v>
      </c>
      <c r="Y47" s="379">
        <v>0</v>
      </c>
      <c r="Z47" s="378" t="s">
        <v>617</v>
      </c>
      <c r="AA47" s="378" t="s">
        <v>617</v>
      </c>
      <c r="AB47" s="379">
        <v>0</v>
      </c>
      <c r="AC47" s="379">
        <v>0</v>
      </c>
      <c r="AD47" s="378" t="s">
        <v>617</v>
      </c>
      <c r="AE47" s="378" t="s">
        <v>617</v>
      </c>
      <c r="AF47" s="378">
        <f t="shared" si="2"/>
        <v>0</v>
      </c>
      <c r="AG47" s="378">
        <f t="shared" si="7"/>
        <v>0</v>
      </c>
    </row>
    <row r="48" spans="1:33" ht="31.5" x14ac:dyDescent="0.25">
      <c r="A48" s="80" t="s">
        <v>145</v>
      </c>
      <c r="B48" s="56" t="s">
        <v>144</v>
      </c>
      <c r="C48" s="378">
        <f>'6.2. Паспорт фин осв ввод факт'!C48</f>
        <v>0</v>
      </c>
      <c r="D48" s="378">
        <f t="shared" si="3"/>
        <v>0</v>
      </c>
      <c r="E48" s="378">
        <f t="shared" si="4"/>
        <v>0</v>
      </c>
      <c r="F48" s="378">
        <f t="shared" si="5"/>
        <v>0</v>
      </c>
      <c r="G48" s="379">
        <f>'6.2. Паспорт фин осв ввод факт'!G48</f>
        <v>0</v>
      </c>
      <c r="H48" s="379">
        <f>'6.2. Паспорт фин осв ввод факт'!J48</f>
        <v>0</v>
      </c>
      <c r="I48" s="379">
        <f>'6.2. Паспорт фин осв ввод факт'!N48</f>
        <v>0</v>
      </c>
      <c r="J48" s="379">
        <f>'6.2. Паспорт фин осв ввод факт'!P48</f>
        <v>0</v>
      </c>
      <c r="K48" s="379">
        <f t="shared" si="6"/>
        <v>0</v>
      </c>
      <c r="L48" s="379">
        <f>'6.2. Паспорт фин осв ввод факт'!T48</f>
        <v>0</v>
      </c>
      <c r="M48" s="379">
        <v>0</v>
      </c>
      <c r="N48" s="379">
        <v>0</v>
      </c>
      <c r="O48" s="379">
        <v>0</v>
      </c>
      <c r="P48" s="379">
        <f>'6.2. Паспорт фин осв ввод факт'!X48</f>
        <v>0</v>
      </c>
      <c r="Q48" s="379">
        <v>0</v>
      </c>
      <c r="R48" s="379">
        <v>0</v>
      </c>
      <c r="S48" s="379">
        <v>0</v>
      </c>
      <c r="T48" s="379">
        <v>0</v>
      </c>
      <c r="U48" s="379">
        <v>0</v>
      </c>
      <c r="V48" s="378" t="s">
        <v>617</v>
      </c>
      <c r="W48" s="378" t="s">
        <v>617</v>
      </c>
      <c r="X48" s="379">
        <v>0</v>
      </c>
      <c r="Y48" s="379">
        <v>0</v>
      </c>
      <c r="Z48" s="378" t="s">
        <v>617</v>
      </c>
      <c r="AA48" s="378" t="s">
        <v>617</v>
      </c>
      <c r="AB48" s="379">
        <v>0</v>
      </c>
      <c r="AC48" s="379">
        <v>0</v>
      </c>
      <c r="AD48" s="378" t="s">
        <v>617</v>
      </c>
      <c r="AE48" s="378" t="s">
        <v>617</v>
      </c>
      <c r="AF48" s="378">
        <f t="shared" si="2"/>
        <v>0</v>
      </c>
      <c r="AG48" s="378">
        <f t="shared" si="7"/>
        <v>0</v>
      </c>
    </row>
    <row r="49" spans="1:33" x14ac:dyDescent="0.25">
      <c r="A49" s="80" t="s">
        <v>143</v>
      </c>
      <c r="B49" s="56" t="s">
        <v>142</v>
      </c>
      <c r="C49" s="378">
        <f>'6.2. Паспорт фин осв ввод факт'!C49</f>
        <v>3.2370000000000001</v>
      </c>
      <c r="D49" s="378">
        <f t="shared" si="3"/>
        <v>3.2370000000000001</v>
      </c>
      <c r="E49" s="378">
        <f t="shared" si="4"/>
        <v>0</v>
      </c>
      <c r="F49" s="378">
        <f t="shared" si="5"/>
        <v>0</v>
      </c>
      <c r="G49" s="379">
        <f>'6.2. Паспорт фин осв ввод факт'!G49</f>
        <v>0</v>
      </c>
      <c r="H49" s="379">
        <f>'6.2. Паспорт фин осв ввод факт'!J49</f>
        <v>0</v>
      </c>
      <c r="I49" s="379">
        <f>'6.2. Паспорт фин осв ввод факт'!N49</f>
        <v>3.2370000000000001</v>
      </c>
      <c r="J49" s="379">
        <f>'6.2. Паспорт фин осв ввод факт'!P49</f>
        <v>0</v>
      </c>
      <c r="K49" s="379">
        <f t="shared" si="6"/>
        <v>0</v>
      </c>
      <c r="L49" s="379">
        <f>'6.2. Паспорт фин осв ввод факт'!T49</f>
        <v>0</v>
      </c>
      <c r="M49" s="379">
        <v>0</v>
      </c>
      <c r="N49" s="379">
        <v>0</v>
      </c>
      <c r="O49" s="379">
        <v>0</v>
      </c>
      <c r="P49" s="379">
        <f>'6.2. Паспорт фин осв ввод факт'!X49</f>
        <v>0</v>
      </c>
      <c r="Q49" s="379">
        <v>0</v>
      </c>
      <c r="R49" s="379">
        <v>0</v>
      </c>
      <c r="S49" s="379">
        <v>0</v>
      </c>
      <c r="T49" s="379">
        <v>0</v>
      </c>
      <c r="U49" s="379">
        <v>0</v>
      </c>
      <c r="V49" s="378" t="s">
        <v>617</v>
      </c>
      <c r="W49" s="378" t="s">
        <v>617</v>
      </c>
      <c r="X49" s="379">
        <v>0</v>
      </c>
      <c r="Y49" s="379">
        <v>0</v>
      </c>
      <c r="Z49" s="378" t="s">
        <v>617</v>
      </c>
      <c r="AA49" s="378" t="s">
        <v>617</v>
      </c>
      <c r="AB49" s="379">
        <v>0</v>
      </c>
      <c r="AC49" s="379">
        <v>0</v>
      </c>
      <c r="AD49" s="378" t="s">
        <v>617</v>
      </c>
      <c r="AE49" s="378" t="s">
        <v>617</v>
      </c>
      <c r="AF49" s="378">
        <f t="shared" si="2"/>
        <v>0</v>
      </c>
      <c r="AG49" s="378">
        <f t="shared" si="7"/>
        <v>0</v>
      </c>
    </row>
    <row r="50" spans="1:33" ht="18.75" x14ac:dyDescent="0.25">
      <c r="A50" s="80" t="s">
        <v>141</v>
      </c>
      <c r="B50" s="358" t="s">
        <v>708</v>
      </c>
      <c r="C50" s="378">
        <f>'6.2. Паспорт фин осв ввод факт'!C50</f>
        <v>14</v>
      </c>
      <c r="D50" s="378">
        <f t="shared" si="3"/>
        <v>14</v>
      </c>
      <c r="E50" s="378">
        <f t="shared" si="4"/>
        <v>0</v>
      </c>
      <c r="F50" s="378">
        <f t="shared" si="5"/>
        <v>0</v>
      </c>
      <c r="G50" s="379">
        <f>'6.2. Паспорт фин осв ввод факт'!G50</f>
        <v>0</v>
      </c>
      <c r="H50" s="379">
        <f>'6.2. Паспорт фин осв ввод факт'!J50</f>
        <v>0</v>
      </c>
      <c r="I50" s="379">
        <f>'6.2. Паспорт фин осв ввод факт'!N50</f>
        <v>14</v>
      </c>
      <c r="J50" s="379">
        <f>'6.2. Паспорт фин осв ввод факт'!P50</f>
        <v>0</v>
      </c>
      <c r="K50" s="379">
        <f t="shared" si="6"/>
        <v>0</v>
      </c>
      <c r="L50" s="379">
        <f>'6.2. Паспорт фин осв ввод факт'!T50</f>
        <v>0</v>
      </c>
      <c r="M50" s="379">
        <v>0</v>
      </c>
      <c r="N50" s="381">
        <v>0</v>
      </c>
      <c r="O50" s="379">
        <v>0</v>
      </c>
      <c r="P50" s="379">
        <f>'6.2. Паспорт фин осв ввод факт'!X50</f>
        <v>0</v>
      </c>
      <c r="Q50" s="379">
        <v>0</v>
      </c>
      <c r="R50" s="379">
        <v>0</v>
      </c>
      <c r="S50" s="379">
        <v>0</v>
      </c>
      <c r="T50" s="379">
        <v>0</v>
      </c>
      <c r="U50" s="379">
        <v>0</v>
      </c>
      <c r="V50" s="378" t="s">
        <v>617</v>
      </c>
      <c r="W50" s="378" t="s">
        <v>617</v>
      </c>
      <c r="X50" s="379">
        <v>0</v>
      </c>
      <c r="Y50" s="379">
        <v>0</v>
      </c>
      <c r="Z50" s="378" t="s">
        <v>617</v>
      </c>
      <c r="AA50" s="378" t="s">
        <v>617</v>
      </c>
      <c r="AB50" s="379">
        <v>0</v>
      </c>
      <c r="AC50" s="379">
        <v>0</v>
      </c>
      <c r="AD50" s="378" t="s">
        <v>617</v>
      </c>
      <c r="AE50" s="378" t="s">
        <v>617</v>
      </c>
      <c r="AF50" s="378">
        <f t="shared" si="2"/>
        <v>0</v>
      </c>
      <c r="AG50" s="378">
        <f t="shared" si="7"/>
        <v>0</v>
      </c>
    </row>
    <row r="51" spans="1:33" s="329" customFormat="1" ht="35.25" customHeight="1" x14ac:dyDescent="0.25">
      <c r="A51" s="83" t="s">
        <v>59</v>
      </c>
      <c r="B51" s="82" t="s">
        <v>140</v>
      </c>
      <c r="C51" s="378">
        <f>'6.2. Паспорт фин осв ввод факт'!C51</f>
        <v>0</v>
      </c>
      <c r="D51" s="378">
        <f t="shared" si="3"/>
        <v>0</v>
      </c>
      <c r="E51" s="378">
        <f t="shared" si="4"/>
        <v>0</v>
      </c>
      <c r="F51" s="378">
        <f t="shared" si="5"/>
        <v>0</v>
      </c>
      <c r="G51" s="378">
        <f>'6.2. Паспорт фин осв ввод факт'!G51</f>
        <v>0</v>
      </c>
      <c r="H51" s="378">
        <f>'6.2. Паспорт фин осв ввод факт'!J51</f>
        <v>0</v>
      </c>
      <c r="I51" s="378">
        <f>'6.2. Паспорт фин осв ввод факт'!N51</f>
        <v>0</v>
      </c>
      <c r="J51" s="378">
        <f>'6.2. Паспорт фин осв ввод факт'!P51</f>
        <v>0</v>
      </c>
      <c r="K51" s="378">
        <f t="shared" si="6"/>
        <v>0</v>
      </c>
      <c r="L51" s="378">
        <f>'6.2. Паспорт фин осв ввод факт'!T51</f>
        <v>0</v>
      </c>
      <c r="M51" s="378">
        <v>0</v>
      </c>
      <c r="N51" s="378">
        <v>0</v>
      </c>
      <c r="O51" s="378">
        <v>0</v>
      </c>
      <c r="P51" s="378">
        <f>'6.2. Паспорт фин осв ввод факт'!X51</f>
        <v>0</v>
      </c>
      <c r="Q51" s="378">
        <v>0</v>
      </c>
      <c r="R51" s="378">
        <v>0</v>
      </c>
      <c r="S51" s="378">
        <v>0</v>
      </c>
      <c r="T51" s="378">
        <v>0</v>
      </c>
      <c r="U51" s="378">
        <v>0</v>
      </c>
      <c r="V51" s="378" t="s">
        <v>617</v>
      </c>
      <c r="W51" s="378" t="s">
        <v>617</v>
      </c>
      <c r="X51" s="378">
        <v>0</v>
      </c>
      <c r="Y51" s="378">
        <v>0</v>
      </c>
      <c r="Z51" s="378" t="s">
        <v>617</v>
      </c>
      <c r="AA51" s="378" t="s">
        <v>617</v>
      </c>
      <c r="AB51" s="378">
        <v>0</v>
      </c>
      <c r="AC51" s="378">
        <v>0</v>
      </c>
      <c r="AD51" s="378" t="s">
        <v>617</v>
      </c>
      <c r="AE51" s="378" t="s">
        <v>617</v>
      </c>
      <c r="AF51" s="378">
        <f t="shared" si="2"/>
        <v>0</v>
      </c>
      <c r="AG51" s="378">
        <f t="shared" si="7"/>
        <v>0</v>
      </c>
    </row>
    <row r="52" spans="1:33" x14ac:dyDescent="0.25">
      <c r="A52" s="80" t="s">
        <v>139</v>
      </c>
      <c r="B52" s="56" t="s">
        <v>138</v>
      </c>
      <c r="C52" s="378">
        <f>'6.2. Паспорт фин осв ввод факт'!C52</f>
        <v>51.788983050847463</v>
      </c>
      <c r="D52" s="378">
        <f t="shared" si="3"/>
        <v>51.788983050847463</v>
      </c>
      <c r="E52" s="378">
        <f t="shared" si="4"/>
        <v>13.782008050847466</v>
      </c>
      <c r="F52" s="378">
        <f t="shared" si="5"/>
        <v>13.782008050847466</v>
      </c>
      <c r="G52" s="379">
        <f>'6.2. Паспорт фин осв ввод факт'!G52</f>
        <v>0</v>
      </c>
      <c r="H52" s="379">
        <f>'6.2. Паспорт фин осв ввод факт'!J52</f>
        <v>0</v>
      </c>
      <c r="I52" s="379">
        <f>'6.2. Паспорт фин осв ввод факт'!N52</f>
        <v>38.006974999999997</v>
      </c>
      <c r="J52" s="379">
        <f>'6.2. Паспорт фин осв ввод факт'!P52</f>
        <v>13.782008050847459</v>
      </c>
      <c r="K52" s="379">
        <f t="shared" si="6"/>
        <v>13.782008050847459</v>
      </c>
      <c r="L52" s="379">
        <f>'6.2. Паспорт фин осв ввод факт'!T52</f>
        <v>0</v>
      </c>
      <c r="M52" s="379">
        <v>0</v>
      </c>
      <c r="N52" s="379">
        <v>0</v>
      </c>
      <c r="O52" s="379">
        <v>0</v>
      </c>
      <c r="P52" s="379">
        <f>'6.2. Паспорт фин осв ввод факт'!X52</f>
        <v>0</v>
      </c>
      <c r="Q52" s="379">
        <v>0</v>
      </c>
      <c r="R52" s="379">
        <v>0</v>
      </c>
      <c r="S52" s="379">
        <v>0</v>
      </c>
      <c r="T52" s="379">
        <v>0</v>
      </c>
      <c r="U52" s="379">
        <v>0</v>
      </c>
      <c r="V52" s="378" t="s">
        <v>617</v>
      </c>
      <c r="W52" s="378" t="s">
        <v>617</v>
      </c>
      <c r="X52" s="379">
        <v>0</v>
      </c>
      <c r="Y52" s="379">
        <v>0</v>
      </c>
      <c r="Z52" s="378" t="s">
        <v>617</v>
      </c>
      <c r="AA52" s="378" t="s">
        <v>617</v>
      </c>
      <c r="AB52" s="379">
        <v>0</v>
      </c>
      <c r="AC52" s="379">
        <v>0</v>
      </c>
      <c r="AD52" s="378" t="s">
        <v>617</v>
      </c>
      <c r="AE52" s="378" t="s">
        <v>617</v>
      </c>
      <c r="AF52" s="378">
        <f t="shared" si="2"/>
        <v>13.782008050847459</v>
      </c>
      <c r="AG52" s="378">
        <f t="shared" si="7"/>
        <v>0</v>
      </c>
    </row>
    <row r="53" spans="1:33" x14ac:dyDescent="0.25">
      <c r="A53" s="80" t="s">
        <v>137</v>
      </c>
      <c r="B53" s="56" t="s">
        <v>131</v>
      </c>
      <c r="C53" s="378">
        <f>'6.2. Паспорт фин осв ввод факт'!C53</f>
        <v>0</v>
      </c>
      <c r="D53" s="378">
        <f t="shared" si="3"/>
        <v>0</v>
      </c>
      <c r="E53" s="378">
        <f t="shared" si="4"/>
        <v>0</v>
      </c>
      <c r="F53" s="378">
        <f t="shared" si="5"/>
        <v>0</v>
      </c>
      <c r="G53" s="379">
        <f>'6.2. Паспорт фин осв ввод факт'!G53</f>
        <v>0</v>
      </c>
      <c r="H53" s="379">
        <f>'6.2. Паспорт фин осв ввод факт'!J53</f>
        <v>0</v>
      </c>
      <c r="I53" s="379">
        <f>'6.2. Паспорт фин осв ввод факт'!N53</f>
        <v>0</v>
      </c>
      <c r="J53" s="379">
        <f>'6.2. Паспорт фин осв ввод факт'!P53</f>
        <v>0</v>
      </c>
      <c r="K53" s="379">
        <f t="shared" si="6"/>
        <v>0</v>
      </c>
      <c r="L53" s="379">
        <f>'6.2. Паспорт фин осв ввод факт'!T53</f>
        <v>0</v>
      </c>
      <c r="M53" s="379">
        <v>0</v>
      </c>
      <c r="N53" s="379">
        <v>0</v>
      </c>
      <c r="O53" s="379">
        <v>0</v>
      </c>
      <c r="P53" s="379">
        <f>'6.2. Паспорт фин осв ввод факт'!X53</f>
        <v>0</v>
      </c>
      <c r="Q53" s="379">
        <v>0</v>
      </c>
      <c r="R53" s="379">
        <v>0</v>
      </c>
      <c r="S53" s="379">
        <v>0</v>
      </c>
      <c r="T53" s="379">
        <v>0</v>
      </c>
      <c r="U53" s="379">
        <v>0</v>
      </c>
      <c r="V53" s="378" t="s">
        <v>617</v>
      </c>
      <c r="W53" s="378" t="s">
        <v>617</v>
      </c>
      <c r="X53" s="379">
        <v>0</v>
      </c>
      <c r="Y53" s="379">
        <v>0</v>
      </c>
      <c r="Z53" s="378" t="s">
        <v>617</v>
      </c>
      <c r="AA53" s="378" t="s">
        <v>617</v>
      </c>
      <c r="AB53" s="379">
        <v>0</v>
      </c>
      <c r="AC53" s="379">
        <v>0</v>
      </c>
      <c r="AD53" s="378" t="s">
        <v>617</v>
      </c>
      <c r="AE53" s="378" t="s">
        <v>617</v>
      </c>
      <c r="AF53" s="378">
        <f t="shared" si="2"/>
        <v>0</v>
      </c>
      <c r="AG53" s="378">
        <f t="shared" si="7"/>
        <v>0</v>
      </c>
    </row>
    <row r="54" spans="1:33" x14ac:dyDescent="0.25">
      <c r="A54" s="80" t="s">
        <v>136</v>
      </c>
      <c r="B54" s="358" t="s">
        <v>130</v>
      </c>
      <c r="C54" s="378">
        <f>'6.2. Паспорт фин осв ввод факт'!C54</f>
        <v>0</v>
      </c>
      <c r="D54" s="378">
        <f t="shared" si="3"/>
        <v>0</v>
      </c>
      <c r="E54" s="378">
        <f t="shared" si="4"/>
        <v>0</v>
      </c>
      <c r="F54" s="378">
        <f t="shared" si="5"/>
        <v>0</v>
      </c>
      <c r="G54" s="379">
        <f>'6.2. Паспорт фин осв ввод факт'!G54</f>
        <v>0</v>
      </c>
      <c r="H54" s="379">
        <f>'6.2. Паспорт фин осв ввод факт'!J54</f>
        <v>0</v>
      </c>
      <c r="I54" s="379">
        <f>'6.2. Паспорт фин осв ввод факт'!N54</f>
        <v>0</v>
      </c>
      <c r="J54" s="379">
        <f>'6.2. Паспорт фин осв ввод факт'!P54</f>
        <v>0</v>
      </c>
      <c r="K54" s="379">
        <f t="shared" si="6"/>
        <v>0</v>
      </c>
      <c r="L54" s="379">
        <f>'6.2. Паспорт фин осв ввод факт'!T54</f>
        <v>0</v>
      </c>
      <c r="M54" s="379">
        <v>0</v>
      </c>
      <c r="N54" s="381">
        <v>0</v>
      </c>
      <c r="O54" s="379">
        <v>0</v>
      </c>
      <c r="P54" s="379">
        <f>'6.2. Паспорт фин осв ввод факт'!X54</f>
        <v>0</v>
      </c>
      <c r="Q54" s="379">
        <v>0</v>
      </c>
      <c r="R54" s="379">
        <v>0</v>
      </c>
      <c r="S54" s="379">
        <v>0</v>
      </c>
      <c r="T54" s="379">
        <v>0</v>
      </c>
      <c r="U54" s="379">
        <v>0</v>
      </c>
      <c r="V54" s="378" t="s">
        <v>617</v>
      </c>
      <c r="W54" s="378" t="s">
        <v>617</v>
      </c>
      <c r="X54" s="379">
        <v>0</v>
      </c>
      <c r="Y54" s="379">
        <v>0</v>
      </c>
      <c r="Z54" s="378" t="s">
        <v>617</v>
      </c>
      <c r="AA54" s="378" t="s">
        <v>617</v>
      </c>
      <c r="AB54" s="379">
        <v>0</v>
      </c>
      <c r="AC54" s="379">
        <v>0</v>
      </c>
      <c r="AD54" s="378" t="s">
        <v>617</v>
      </c>
      <c r="AE54" s="378" t="s">
        <v>617</v>
      </c>
      <c r="AF54" s="378">
        <f t="shared" si="2"/>
        <v>0</v>
      </c>
      <c r="AG54" s="378">
        <f t="shared" si="7"/>
        <v>0</v>
      </c>
    </row>
    <row r="55" spans="1:33" x14ac:dyDescent="0.25">
      <c r="A55" s="80" t="s">
        <v>135</v>
      </c>
      <c r="B55" s="358" t="s">
        <v>129</v>
      </c>
      <c r="C55" s="378">
        <f>'6.2. Паспорт фин осв ввод факт'!C55</f>
        <v>0</v>
      </c>
      <c r="D55" s="378">
        <f t="shared" si="3"/>
        <v>0</v>
      </c>
      <c r="E55" s="378">
        <f t="shared" si="4"/>
        <v>0</v>
      </c>
      <c r="F55" s="378">
        <f t="shared" si="5"/>
        <v>0</v>
      </c>
      <c r="G55" s="379">
        <f>'6.2. Паспорт фин осв ввод факт'!G55</f>
        <v>0</v>
      </c>
      <c r="H55" s="379">
        <f>'6.2. Паспорт фин осв ввод факт'!J55</f>
        <v>0</v>
      </c>
      <c r="I55" s="379">
        <f>'6.2. Паспорт фин осв ввод факт'!N55</f>
        <v>0</v>
      </c>
      <c r="J55" s="379">
        <f>'6.2. Паспорт фин осв ввод факт'!P55</f>
        <v>0</v>
      </c>
      <c r="K55" s="379">
        <f t="shared" si="6"/>
        <v>0</v>
      </c>
      <c r="L55" s="379">
        <f>'6.2. Паспорт фин осв ввод факт'!T55</f>
        <v>0</v>
      </c>
      <c r="M55" s="379">
        <v>0</v>
      </c>
      <c r="N55" s="381">
        <v>0</v>
      </c>
      <c r="O55" s="379">
        <v>0</v>
      </c>
      <c r="P55" s="379">
        <f>'6.2. Паспорт фин осв ввод факт'!X55</f>
        <v>0</v>
      </c>
      <c r="Q55" s="379">
        <v>0</v>
      </c>
      <c r="R55" s="379">
        <v>0</v>
      </c>
      <c r="S55" s="379">
        <v>0</v>
      </c>
      <c r="T55" s="379">
        <v>0</v>
      </c>
      <c r="U55" s="379">
        <v>0</v>
      </c>
      <c r="V55" s="378" t="s">
        <v>617</v>
      </c>
      <c r="W55" s="378" t="s">
        <v>617</v>
      </c>
      <c r="X55" s="379">
        <v>0</v>
      </c>
      <c r="Y55" s="379">
        <v>0</v>
      </c>
      <c r="Z55" s="378" t="s">
        <v>617</v>
      </c>
      <c r="AA55" s="378" t="s">
        <v>617</v>
      </c>
      <c r="AB55" s="379">
        <v>0</v>
      </c>
      <c r="AC55" s="379">
        <v>0</v>
      </c>
      <c r="AD55" s="378" t="s">
        <v>617</v>
      </c>
      <c r="AE55" s="378" t="s">
        <v>617</v>
      </c>
      <c r="AF55" s="378">
        <f t="shared" si="2"/>
        <v>0</v>
      </c>
      <c r="AG55" s="378">
        <f t="shared" si="7"/>
        <v>0</v>
      </c>
    </row>
    <row r="56" spans="1:33" x14ac:dyDescent="0.25">
      <c r="A56" s="80" t="s">
        <v>134</v>
      </c>
      <c r="B56" s="358" t="s">
        <v>128</v>
      </c>
      <c r="C56" s="378">
        <f>'6.2. Паспорт фин осв ввод факт'!C56</f>
        <v>3.2370000000000001</v>
      </c>
      <c r="D56" s="378">
        <f t="shared" si="3"/>
        <v>3.2370000000000001</v>
      </c>
      <c r="E56" s="378">
        <f t="shared" si="4"/>
        <v>0</v>
      </c>
      <c r="F56" s="378">
        <f t="shared" si="5"/>
        <v>0</v>
      </c>
      <c r="G56" s="379">
        <f>'6.2. Паспорт фин осв ввод факт'!G56</f>
        <v>0</v>
      </c>
      <c r="H56" s="379">
        <f>'6.2. Паспорт фин осв ввод факт'!J56</f>
        <v>0</v>
      </c>
      <c r="I56" s="379">
        <f>'6.2. Паспорт фин осв ввод факт'!N56</f>
        <v>3.2370000000000001</v>
      </c>
      <c r="J56" s="379">
        <f>'6.2. Паспорт фин осв ввод факт'!P56</f>
        <v>0</v>
      </c>
      <c r="K56" s="379">
        <f t="shared" si="6"/>
        <v>0</v>
      </c>
      <c r="L56" s="379">
        <f>'6.2. Паспорт фин осв ввод факт'!T56</f>
        <v>0</v>
      </c>
      <c r="M56" s="379">
        <v>0</v>
      </c>
      <c r="N56" s="381">
        <v>0</v>
      </c>
      <c r="O56" s="379">
        <v>0</v>
      </c>
      <c r="P56" s="379">
        <f>'6.2. Паспорт фин осв ввод факт'!X56</f>
        <v>0</v>
      </c>
      <c r="Q56" s="379">
        <v>0</v>
      </c>
      <c r="R56" s="379">
        <v>0</v>
      </c>
      <c r="S56" s="379">
        <v>0</v>
      </c>
      <c r="T56" s="379">
        <v>0</v>
      </c>
      <c r="U56" s="379">
        <v>0</v>
      </c>
      <c r="V56" s="378" t="s">
        <v>617</v>
      </c>
      <c r="W56" s="378" t="s">
        <v>617</v>
      </c>
      <c r="X56" s="379">
        <v>0</v>
      </c>
      <c r="Y56" s="379">
        <v>0</v>
      </c>
      <c r="Z56" s="378" t="s">
        <v>617</v>
      </c>
      <c r="AA56" s="378" t="s">
        <v>617</v>
      </c>
      <c r="AB56" s="379">
        <v>0</v>
      </c>
      <c r="AC56" s="379">
        <v>0</v>
      </c>
      <c r="AD56" s="378" t="s">
        <v>617</v>
      </c>
      <c r="AE56" s="378" t="s">
        <v>617</v>
      </c>
      <c r="AF56" s="378">
        <f t="shared" si="2"/>
        <v>0</v>
      </c>
      <c r="AG56" s="378">
        <f t="shared" si="7"/>
        <v>0</v>
      </c>
    </row>
    <row r="57" spans="1:33" ht="18.75" x14ac:dyDescent="0.25">
      <c r="A57" s="80" t="s">
        <v>133</v>
      </c>
      <c r="B57" s="358" t="s">
        <v>709</v>
      </c>
      <c r="C57" s="378">
        <f>'6.2. Паспорт фин осв ввод факт'!C57</f>
        <v>14</v>
      </c>
      <c r="D57" s="378">
        <f t="shared" si="3"/>
        <v>14</v>
      </c>
      <c r="E57" s="378">
        <f t="shared" si="4"/>
        <v>0</v>
      </c>
      <c r="F57" s="378">
        <f t="shared" si="5"/>
        <v>0</v>
      </c>
      <c r="G57" s="379">
        <f>'6.2. Паспорт фин осв ввод факт'!G57</f>
        <v>0</v>
      </c>
      <c r="H57" s="379">
        <f>'6.2. Паспорт фин осв ввод факт'!J57</f>
        <v>0</v>
      </c>
      <c r="I57" s="379">
        <f>'6.2. Паспорт фин осв ввод факт'!N57</f>
        <v>14</v>
      </c>
      <c r="J57" s="379">
        <f>'6.2. Паспорт фин осв ввод факт'!P57</f>
        <v>0</v>
      </c>
      <c r="K57" s="379">
        <f t="shared" si="6"/>
        <v>0</v>
      </c>
      <c r="L57" s="379">
        <f>'6.2. Паспорт фин осв ввод факт'!T57</f>
        <v>0</v>
      </c>
      <c r="M57" s="379">
        <v>0</v>
      </c>
      <c r="N57" s="381">
        <v>0</v>
      </c>
      <c r="O57" s="379">
        <v>0</v>
      </c>
      <c r="P57" s="379">
        <f>'6.2. Паспорт фин осв ввод факт'!X57</f>
        <v>0</v>
      </c>
      <c r="Q57" s="379">
        <v>0</v>
      </c>
      <c r="R57" s="379">
        <v>0</v>
      </c>
      <c r="S57" s="379">
        <v>0</v>
      </c>
      <c r="T57" s="379">
        <v>0</v>
      </c>
      <c r="U57" s="379">
        <v>0</v>
      </c>
      <c r="V57" s="378" t="s">
        <v>617</v>
      </c>
      <c r="W57" s="378" t="s">
        <v>617</v>
      </c>
      <c r="X57" s="379">
        <v>0</v>
      </c>
      <c r="Y57" s="379">
        <v>0</v>
      </c>
      <c r="Z57" s="378" t="s">
        <v>617</v>
      </c>
      <c r="AA57" s="378" t="s">
        <v>617</v>
      </c>
      <c r="AB57" s="379">
        <v>0</v>
      </c>
      <c r="AC57" s="379">
        <v>0</v>
      </c>
      <c r="AD57" s="378" t="s">
        <v>617</v>
      </c>
      <c r="AE57" s="378" t="s">
        <v>617</v>
      </c>
      <c r="AF57" s="378">
        <f t="shared" si="2"/>
        <v>0</v>
      </c>
      <c r="AG57" s="378">
        <f t="shared" si="7"/>
        <v>0</v>
      </c>
    </row>
    <row r="58" spans="1:33" s="329" customFormat="1" ht="36.75" customHeight="1" x14ac:dyDescent="0.25">
      <c r="A58" s="83" t="s">
        <v>58</v>
      </c>
      <c r="B58" s="382" t="s">
        <v>229</v>
      </c>
      <c r="C58" s="378">
        <f>'6.2. Паспорт фин осв ввод факт'!C58</f>
        <v>0</v>
      </c>
      <c r="D58" s="378">
        <f t="shared" si="3"/>
        <v>0</v>
      </c>
      <c r="E58" s="378">
        <f t="shared" si="4"/>
        <v>0</v>
      </c>
      <c r="F58" s="378">
        <f t="shared" si="5"/>
        <v>0</v>
      </c>
      <c r="G58" s="378">
        <f>'6.2. Паспорт фин осв ввод факт'!G58</f>
        <v>0</v>
      </c>
      <c r="H58" s="378">
        <f>'6.2. Паспорт фин осв ввод факт'!J58</f>
        <v>0</v>
      </c>
      <c r="I58" s="378">
        <f>'6.2. Паспорт фин осв ввод факт'!N58</f>
        <v>0</v>
      </c>
      <c r="J58" s="378">
        <f>'6.2. Паспорт фин осв ввод факт'!P58</f>
        <v>0</v>
      </c>
      <c r="K58" s="378">
        <f t="shared" si="6"/>
        <v>0</v>
      </c>
      <c r="L58" s="378">
        <f>'6.2. Паспорт фин осв ввод факт'!T58</f>
        <v>0</v>
      </c>
      <c r="M58" s="378">
        <v>0</v>
      </c>
      <c r="N58" s="383">
        <v>0</v>
      </c>
      <c r="O58" s="378">
        <v>0</v>
      </c>
      <c r="P58" s="378">
        <f>'6.2. Паспорт фин осв ввод факт'!X58</f>
        <v>0</v>
      </c>
      <c r="Q58" s="378">
        <v>0</v>
      </c>
      <c r="R58" s="378">
        <v>0</v>
      </c>
      <c r="S58" s="378">
        <v>0</v>
      </c>
      <c r="T58" s="378">
        <v>0</v>
      </c>
      <c r="U58" s="378">
        <v>0</v>
      </c>
      <c r="V58" s="378" t="s">
        <v>617</v>
      </c>
      <c r="W58" s="378" t="s">
        <v>617</v>
      </c>
      <c r="X58" s="378">
        <v>0</v>
      </c>
      <c r="Y58" s="378">
        <v>0</v>
      </c>
      <c r="Z58" s="378" t="s">
        <v>617</v>
      </c>
      <c r="AA58" s="378" t="s">
        <v>617</v>
      </c>
      <c r="AB58" s="378">
        <v>0</v>
      </c>
      <c r="AC58" s="378">
        <v>0</v>
      </c>
      <c r="AD58" s="378" t="s">
        <v>617</v>
      </c>
      <c r="AE58" s="378" t="s">
        <v>617</v>
      </c>
      <c r="AF58" s="378">
        <f t="shared" si="2"/>
        <v>0</v>
      </c>
      <c r="AG58" s="378">
        <f t="shared" si="7"/>
        <v>0</v>
      </c>
    </row>
    <row r="59" spans="1:33" s="329" customFormat="1" x14ac:dyDescent="0.25">
      <c r="A59" s="83" t="s">
        <v>56</v>
      </c>
      <c r="B59" s="82" t="s">
        <v>132</v>
      </c>
      <c r="C59" s="378">
        <f>'6.2. Паспорт фин осв ввод факт'!C59</f>
        <v>0</v>
      </c>
      <c r="D59" s="378">
        <f t="shared" si="3"/>
        <v>0</v>
      </c>
      <c r="E59" s="378">
        <f t="shared" si="4"/>
        <v>0</v>
      </c>
      <c r="F59" s="378">
        <f t="shared" si="5"/>
        <v>0</v>
      </c>
      <c r="G59" s="378">
        <f>'6.2. Паспорт фин осв ввод факт'!G59</f>
        <v>0</v>
      </c>
      <c r="H59" s="378">
        <f>'6.2. Паспорт фин осв ввод факт'!J59</f>
        <v>0</v>
      </c>
      <c r="I59" s="378">
        <f>'6.2. Паспорт фин осв ввод факт'!N59</f>
        <v>0</v>
      </c>
      <c r="J59" s="378">
        <f>'6.2. Паспорт фин осв ввод факт'!P59</f>
        <v>0</v>
      </c>
      <c r="K59" s="378">
        <f t="shared" si="6"/>
        <v>0</v>
      </c>
      <c r="L59" s="378">
        <f>'6.2. Паспорт фин осв ввод факт'!T59</f>
        <v>0</v>
      </c>
      <c r="M59" s="378">
        <v>0</v>
      </c>
      <c r="N59" s="378">
        <v>0</v>
      </c>
      <c r="O59" s="378">
        <v>0</v>
      </c>
      <c r="P59" s="378">
        <f>'6.2. Паспорт фин осв ввод факт'!X59</f>
        <v>0</v>
      </c>
      <c r="Q59" s="378">
        <v>0</v>
      </c>
      <c r="R59" s="378">
        <v>0</v>
      </c>
      <c r="S59" s="378">
        <v>0</v>
      </c>
      <c r="T59" s="378">
        <v>0</v>
      </c>
      <c r="U59" s="378">
        <v>0</v>
      </c>
      <c r="V59" s="378" t="s">
        <v>617</v>
      </c>
      <c r="W59" s="378" t="s">
        <v>617</v>
      </c>
      <c r="X59" s="378">
        <v>0</v>
      </c>
      <c r="Y59" s="378">
        <v>0</v>
      </c>
      <c r="Z59" s="378" t="s">
        <v>617</v>
      </c>
      <c r="AA59" s="378" t="s">
        <v>617</v>
      </c>
      <c r="AB59" s="378">
        <v>0</v>
      </c>
      <c r="AC59" s="378">
        <v>0</v>
      </c>
      <c r="AD59" s="378" t="s">
        <v>617</v>
      </c>
      <c r="AE59" s="378" t="s">
        <v>617</v>
      </c>
      <c r="AF59" s="378">
        <f t="shared" si="2"/>
        <v>0</v>
      </c>
      <c r="AG59" s="378">
        <f t="shared" si="7"/>
        <v>0</v>
      </c>
    </row>
    <row r="60" spans="1:33" x14ac:dyDescent="0.25">
      <c r="A60" s="80" t="s">
        <v>223</v>
      </c>
      <c r="B60" s="384" t="s">
        <v>152</v>
      </c>
      <c r="C60" s="378">
        <f>'6.2. Паспорт фин осв ввод факт'!C60</f>
        <v>0</v>
      </c>
      <c r="D60" s="378">
        <f t="shared" si="3"/>
        <v>0</v>
      </c>
      <c r="E60" s="378">
        <f t="shared" si="4"/>
        <v>0</v>
      </c>
      <c r="F60" s="378">
        <f t="shared" si="5"/>
        <v>0</v>
      </c>
      <c r="G60" s="379">
        <f>'6.2. Паспорт фин осв ввод факт'!G60</f>
        <v>0</v>
      </c>
      <c r="H60" s="379">
        <f>'6.2. Паспорт фин осв ввод факт'!J60</f>
        <v>0</v>
      </c>
      <c r="I60" s="379">
        <f>'6.2. Паспорт фин осв ввод факт'!N60</f>
        <v>0</v>
      </c>
      <c r="J60" s="379">
        <f>'6.2. Паспорт фин осв ввод факт'!P60</f>
        <v>0</v>
      </c>
      <c r="K60" s="379">
        <f t="shared" si="6"/>
        <v>0</v>
      </c>
      <c r="L60" s="379">
        <f>'6.2. Паспорт фин осв ввод факт'!T60</f>
        <v>0</v>
      </c>
      <c r="M60" s="379">
        <v>0</v>
      </c>
      <c r="N60" s="385">
        <v>0</v>
      </c>
      <c r="O60" s="379">
        <v>0</v>
      </c>
      <c r="P60" s="379">
        <f>'6.2. Паспорт фин осв ввод факт'!X60</f>
        <v>0</v>
      </c>
      <c r="Q60" s="379">
        <v>0</v>
      </c>
      <c r="R60" s="379">
        <v>0</v>
      </c>
      <c r="S60" s="379">
        <v>0</v>
      </c>
      <c r="T60" s="379">
        <v>0</v>
      </c>
      <c r="U60" s="379">
        <v>0</v>
      </c>
      <c r="V60" s="378" t="s">
        <v>617</v>
      </c>
      <c r="W60" s="378" t="s">
        <v>617</v>
      </c>
      <c r="X60" s="379">
        <v>0</v>
      </c>
      <c r="Y60" s="379">
        <v>0</v>
      </c>
      <c r="Z60" s="378" t="s">
        <v>617</v>
      </c>
      <c r="AA60" s="378" t="s">
        <v>617</v>
      </c>
      <c r="AB60" s="379">
        <v>0</v>
      </c>
      <c r="AC60" s="379">
        <v>0</v>
      </c>
      <c r="AD60" s="378" t="s">
        <v>617</v>
      </c>
      <c r="AE60" s="378" t="s">
        <v>617</v>
      </c>
      <c r="AF60" s="378">
        <f t="shared" si="2"/>
        <v>0</v>
      </c>
      <c r="AG60" s="378">
        <f t="shared" si="7"/>
        <v>0</v>
      </c>
    </row>
    <row r="61" spans="1:33" x14ac:dyDescent="0.25">
      <c r="A61" s="80" t="s">
        <v>224</v>
      </c>
      <c r="B61" s="384" t="s">
        <v>150</v>
      </c>
      <c r="C61" s="378">
        <f>'6.2. Паспорт фин осв ввод факт'!C61</f>
        <v>0</v>
      </c>
      <c r="D61" s="378">
        <f t="shared" si="3"/>
        <v>0</v>
      </c>
      <c r="E61" s="378">
        <f t="shared" si="4"/>
        <v>0</v>
      </c>
      <c r="F61" s="378">
        <f t="shared" si="5"/>
        <v>0</v>
      </c>
      <c r="G61" s="379">
        <f>'6.2. Паспорт фин осв ввод факт'!G61</f>
        <v>0</v>
      </c>
      <c r="H61" s="379">
        <f>'6.2. Паспорт фин осв ввод факт'!J61</f>
        <v>0</v>
      </c>
      <c r="I61" s="379">
        <f>'6.2. Паспорт фин осв ввод факт'!N61</f>
        <v>0</v>
      </c>
      <c r="J61" s="379">
        <f>'6.2. Паспорт фин осв ввод факт'!P61</f>
        <v>0</v>
      </c>
      <c r="K61" s="379">
        <f t="shared" si="6"/>
        <v>0</v>
      </c>
      <c r="L61" s="379">
        <f>'6.2. Паспорт фин осв ввод факт'!T61</f>
        <v>0</v>
      </c>
      <c r="M61" s="379">
        <v>0</v>
      </c>
      <c r="N61" s="385">
        <v>0</v>
      </c>
      <c r="O61" s="379">
        <v>0</v>
      </c>
      <c r="P61" s="379">
        <f>'6.2. Паспорт фин осв ввод факт'!X61</f>
        <v>0</v>
      </c>
      <c r="Q61" s="379">
        <v>0</v>
      </c>
      <c r="R61" s="379">
        <v>0</v>
      </c>
      <c r="S61" s="379">
        <v>0</v>
      </c>
      <c r="T61" s="379">
        <v>0</v>
      </c>
      <c r="U61" s="379">
        <v>0</v>
      </c>
      <c r="V61" s="378" t="s">
        <v>617</v>
      </c>
      <c r="W61" s="378" t="s">
        <v>617</v>
      </c>
      <c r="X61" s="379">
        <v>0</v>
      </c>
      <c r="Y61" s="379">
        <v>0</v>
      </c>
      <c r="Z61" s="378" t="s">
        <v>617</v>
      </c>
      <c r="AA61" s="378" t="s">
        <v>617</v>
      </c>
      <c r="AB61" s="379">
        <v>0</v>
      </c>
      <c r="AC61" s="379">
        <v>0</v>
      </c>
      <c r="AD61" s="378" t="s">
        <v>617</v>
      </c>
      <c r="AE61" s="378" t="s">
        <v>617</v>
      </c>
      <c r="AF61" s="378">
        <f t="shared" si="2"/>
        <v>0</v>
      </c>
      <c r="AG61" s="378">
        <f t="shared" si="7"/>
        <v>0</v>
      </c>
    </row>
    <row r="62" spans="1:33" x14ac:dyDescent="0.25">
      <c r="A62" s="80" t="s">
        <v>225</v>
      </c>
      <c r="B62" s="384" t="s">
        <v>148</v>
      </c>
      <c r="C62" s="378">
        <f>'6.2. Паспорт фин осв ввод факт'!C62</f>
        <v>0</v>
      </c>
      <c r="D62" s="378">
        <f t="shared" si="3"/>
        <v>0</v>
      </c>
      <c r="E62" s="378">
        <f t="shared" si="4"/>
        <v>0</v>
      </c>
      <c r="F62" s="378">
        <f t="shared" si="5"/>
        <v>0</v>
      </c>
      <c r="G62" s="379">
        <f>'6.2. Паспорт фин осв ввод факт'!G62</f>
        <v>0</v>
      </c>
      <c r="H62" s="379">
        <f>'6.2. Паспорт фин осв ввод факт'!J62</f>
        <v>0</v>
      </c>
      <c r="I62" s="379">
        <f>'6.2. Паспорт фин осв ввод факт'!N62</f>
        <v>0</v>
      </c>
      <c r="J62" s="379">
        <f>'6.2. Паспорт фин осв ввод факт'!P62</f>
        <v>0</v>
      </c>
      <c r="K62" s="379">
        <f t="shared" si="6"/>
        <v>0</v>
      </c>
      <c r="L62" s="379">
        <f>'6.2. Паспорт фин осв ввод факт'!T62</f>
        <v>0</v>
      </c>
      <c r="M62" s="379">
        <v>0</v>
      </c>
      <c r="N62" s="385">
        <v>0</v>
      </c>
      <c r="O62" s="379">
        <v>0</v>
      </c>
      <c r="P62" s="379">
        <f>'6.2. Паспорт фин осв ввод факт'!X62</f>
        <v>0</v>
      </c>
      <c r="Q62" s="379">
        <v>0</v>
      </c>
      <c r="R62" s="379">
        <v>0</v>
      </c>
      <c r="S62" s="379">
        <v>0</v>
      </c>
      <c r="T62" s="379">
        <v>0</v>
      </c>
      <c r="U62" s="379">
        <v>0</v>
      </c>
      <c r="V62" s="378" t="s">
        <v>617</v>
      </c>
      <c r="W62" s="378" t="s">
        <v>617</v>
      </c>
      <c r="X62" s="379">
        <v>0</v>
      </c>
      <c r="Y62" s="379">
        <v>0</v>
      </c>
      <c r="Z62" s="378" t="s">
        <v>617</v>
      </c>
      <c r="AA62" s="378" t="s">
        <v>617</v>
      </c>
      <c r="AB62" s="379">
        <v>0</v>
      </c>
      <c r="AC62" s="379">
        <v>0</v>
      </c>
      <c r="AD62" s="378" t="s">
        <v>617</v>
      </c>
      <c r="AE62" s="378" t="s">
        <v>617</v>
      </c>
      <c r="AF62" s="378">
        <f t="shared" si="2"/>
        <v>0</v>
      </c>
      <c r="AG62" s="378">
        <f t="shared" si="7"/>
        <v>0</v>
      </c>
    </row>
    <row r="63" spans="1:33" x14ac:dyDescent="0.25">
      <c r="A63" s="80" t="s">
        <v>226</v>
      </c>
      <c r="B63" s="384" t="s">
        <v>228</v>
      </c>
      <c r="C63" s="378">
        <f>'6.2. Паспорт фин осв ввод факт'!C63</f>
        <v>0</v>
      </c>
      <c r="D63" s="378">
        <f t="shared" si="3"/>
        <v>0</v>
      </c>
      <c r="E63" s="378">
        <f t="shared" si="4"/>
        <v>0</v>
      </c>
      <c r="F63" s="378">
        <f t="shared" si="5"/>
        <v>0</v>
      </c>
      <c r="G63" s="379">
        <f>'6.2. Паспорт фин осв ввод факт'!G63</f>
        <v>0</v>
      </c>
      <c r="H63" s="379">
        <f>'6.2. Паспорт фин осв ввод факт'!J63</f>
        <v>0</v>
      </c>
      <c r="I63" s="379">
        <f>'6.2. Паспорт фин осв ввод факт'!N63</f>
        <v>0</v>
      </c>
      <c r="J63" s="379">
        <f>'6.2. Паспорт фин осв ввод факт'!P63</f>
        <v>0</v>
      </c>
      <c r="K63" s="379">
        <f t="shared" si="6"/>
        <v>0</v>
      </c>
      <c r="L63" s="379">
        <f>'6.2. Паспорт фин осв ввод факт'!T63</f>
        <v>0</v>
      </c>
      <c r="M63" s="379">
        <v>0</v>
      </c>
      <c r="N63" s="385">
        <v>0</v>
      </c>
      <c r="O63" s="379">
        <v>0</v>
      </c>
      <c r="P63" s="379">
        <f>'6.2. Паспорт фин осв ввод факт'!X63</f>
        <v>0</v>
      </c>
      <c r="Q63" s="379">
        <v>0</v>
      </c>
      <c r="R63" s="379">
        <v>0</v>
      </c>
      <c r="S63" s="379">
        <v>0</v>
      </c>
      <c r="T63" s="379">
        <v>0</v>
      </c>
      <c r="U63" s="379">
        <v>0</v>
      </c>
      <c r="V63" s="378" t="s">
        <v>617</v>
      </c>
      <c r="W63" s="378" t="s">
        <v>617</v>
      </c>
      <c r="X63" s="379">
        <v>0</v>
      </c>
      <c r="Y63" s="379">
        <v>0</v>
      </c>
      <c r="Z63" s="378" t="s">
        <v>617</v>
      </c>
      <c r="AA63" s="378" t="s">
        <v>617</v>
      </c>
      <c r="AB63" s="379">
        <v>0</v>
      </c>
      <c r="AC63" s="379">
        <v>0</v>
      </c>
      <c r="AD63" s="378" t="s">
        <v>617</v>
      </c>
      <c r="AE63" s="378" t="s">
        <v>617</v>
      </c>
      <c r="AF63" s="378">
        <f t="shared" si="2"/>
        <v>0</v>
      </c>
      <c r="AG63" s="378">
        <f t="shared" si="7"/>
        <v>0</v>
      </c>
    </row>
    <row r="64" spans="1:33" ht="18.75" x14ac:dyDescent="0.25">
      <c r="A64" s="80" t="s">
        <v>227</v>
      </c>
      <c r="B64" s="358" t="s">
        <v>709</v>
      </c>
      <c r="C64" s="378">
        <f>'6.2. Паспорт фин осв ввод факт'!C64</f>
        <v>0</v>
      </c>
      <c r="D64" s="378">
        <f t="shared" si="3"/>
        <v>0</v>
      </c>
      <c r="E64" s="378">
        <f t="shared" si="4"/>
        <v>0</v>
      </c>
      <c r="F64" s="378">
        <f t="shared" si="5"/>
        <v>0</v>
      </c>
      <c r="G64" s="379">
        <f>'6.2. Паспорт фин осв ввод факт'!G64</f>
        <v>0</v>
      </c>
      <c r="H64" s="379">
        <f>'6.2. Паспорт фин осв ввод факт'!J64</f>
        <v>0</v>
      </c>
      <c r="I64" s="379">
        <f>'6.2. Паспорт фин осв ввод факт'!N64</f>
        <v>0</v>
      </c>
      <c r="J64" s="379">
        <f>'6.2. Паспорт фин осв ввод факт'!P64</f>
        <v>0</v>
      </c>
      <c r="K64" s="379">
        <f t="shared" si="6"/>
        <v>0</v>
      </c>
      <c r="L64" s="379">
        <f>'6.2. Паспорт фин осв ввод факт'!T64</f>
        <v>0</v>
      </c>
      <c r="M64" s="379">
        <v>0</v>
      </c>
      <c r="N64" s="381">
        <v>0</v>
      </c>
      <c r="O64" s="379">
        <v>0</v>
      </c>
      <c r="P64" s="379">
        <f>'6.2. Паспорт фин осв ввод факт'!X64</f>
        <v>0</v>
      </c>
      <c r="Q64" s="379">
        <v>0</v>
      </c>
      <c r="R64" s="379">
        <v>0</v>
      </c>
      <c r="S64" s="379">
        <v>0</v>
      </c>
      <c r="T64" s="379">
        <v>0</v>
      </c>
      <c r="U64" s="379">
        <v>0</v>
      </c>
      <c r="V64" s="378" t="s">
        <v>617</v>
      </c>
      <c r="W64" s="378" t="s">
        <v>617</v>
      </c>
      <c r="X64" s="379">
        <v>0</v>
      </c>
      <c r="Y64" s="379">
        <v>0</v>
      </c>
      <c r="Z64" s="378" t="s">
        <v>617</v>
      </c>
      <c r="AA64" s="378" t="s">
        <v>617</v>
      </c>
      <c r="AB64" s="379">
        <v>0</v>
      </c>
      <c r="AC64" s="379">
        <v>0</v>
      </c>
      <c r="AD64" s="378" t="s">
        <v>617</v>
      </c>
      <c r="AE64" s="378" t="s">
        <v>617</v>
      </c>
      <c r="AF64" s="378">
        <f t="shared" si="2"/>
        <v>0</v>
      </c>
      <c r="AG64" s="378">
        <f t="shared" si="7"/>
        <v>0</v>
      </c>
    </row>
    <row r="65" spans="1:32" x14ac:dyDescent="0.25">
      <c r="A65" s="76"/>
      <c r="B65" s="77"/>
      <c r="C65" s="77"/>
      <c r="D65" s="77"/>
      <c r="E65" s="77"/>
      <c r="F65" s="77"/>
      <c r="G65" s="77"/>
      <c r="H65" s="77"/>
      <c r="I65" s="77"/>
      <c r="J65" s="77"/>
      <c r="K65" s="77"/>
      <c r="L65" s="70"/>
      <c r="M65" s="70"/>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464"/>
      <c r="C66" s="464"/>
      <c r="D66" s="464"/>
      <c r="E66" s="464"/>
      <c r="F66" s="464"/>
      <c r="G66" s="464"/>
      <c r="H66" s="464"/>
      <c r="I66" s="464"/>
      <c r="J66" s="371"/>
      <c r="K66" s="371"/>
      <c r="L66" s="75"/>
      <c r="M66" s="75"/>
      <c r="N66" s="75"/>
      <c r="O66" s="75"/>
      <c r="P66" s="75"/>
      <c r="Q66" s="75"/>
      <c r="R66" s="75"/>
      <c r="S66" s="75"/>
      <c r="T66" s="75"/>
      <c r="U66" s="75"/>
      <c r="V66" s="75"/>
      <c r="W66" s="75"/>
      <c r="X66" s="75"/>
      <c r="Y66" s="75"/>
      <c r="Z66" s="75"/>
      <c r="AA66" s="75"/>
      <c r="AB66" s="75"/>
      <c r="AC66" s="75"/>
      <c r="AD66" s="75"/>
      <c r="AE66" s="75"/>
      <c r="AF66" s="75"/>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463"/>
      <c r="C68" s="463"/>
      <c r="D68" s="463"/>
      <c r="E68" s="463"/>
      <c r="F68" s="463"/>
      <c r="G68" s="463"/>
      <c r="H68" s="463"/>
      <c r="I68" s="463"/>
      <c r="J68" s="370"/>
      <c r="K68" s="370"/>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464"/>
      <c r="C70" s="464"/>
      <c r="D70" s="464"/>
      <c r="E70" s="464"/>
      <c r="F70" s="464"/>
      <c r="G70" s="464"/>
      <c r="H70" s="464"/>
      <c r="I70" s="464"/>
      <c r="J70" s="371"/>
      <c r="K70" s="371"/>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4"/>
      <c r="C71" s="74"/>
      <c r="D71" s="74"/>
      <c r="E71" s="74"/>
      <c r="F71" s="74"/>
      <c r="L71" s="70"/>
      <c r="M71" s="70"/>
      <c r="N71" s="70"/>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464"/>
      <c r="C72" s="464"/>
      <c r="D72" s="464"/>
      <c r="E72" s="464"/>
      <c r="F72" s="464"/>
      <c r="G72" s="464"/>
      <c r="H72" s="464"/>
      <c r="I72" s="464"/>
      <c r="J72" s="371"/>
      <c r="K72" s="371"/>
      <c r="L72" s="70"/>
      <c r="M72" s="70"/>
      <c r="N72" s="70"/>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463"/>
      <c r="C73" s="463"/>
      <c r="D73" s="463"/>
      <c r="E73" s="463"/>
      <c r="F73" s="463"/>
      <c r="G73" s="463"/>
      <c r="H73" s="463"/>
      <c r="I73" s="463"/>
      <c r="J73" s="370"/>
      <c r="K73" s="370"/>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464"/>
      <c r="C74" s="464"/>
      <c r="D74" s="464"/>
      <c r="E74" s="464"/>
      <c r="F74" s="464"/>
      <c r="G74" s="464"/>
      <c r="H74" s="464"/>
      <c r="I74" s="464"/>
      <c r="J74" s="371"/>
      <c r="K74" s="371"/>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465"/>
      <c r="C75" s="465"/>
      <c r="D75" s="465"/>
      <c r="E75" s="465"/>
      <c r="F75" s="465"/>
      <c r="G75" s="465"/>
      <c r="H75" s="465"/>
      <c r="I75" s="465"/>
      <c r="J75" s="372"/>
      <c r="K75" s="372"/>
      <c r="L75" s="70"/>
      <c r="M75" s="70"/>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1"/>
      <c r="C76" s="71"/>
      <c r="D76" s="71"/>
      <c r="E76" s="71"/>
      <c r="F76" s="71"/>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462"/>
      <c r="C77" s="462"/>
      <c r="D77" s="462"/>
      <c r="E77" s="462"/>
      <c r="F77" s="462"/>
      <c r="G77" s="462"/>
      <c r="H77" s="462"/>
      <c r="I77" s="462"/>
      <c r="J77" s="369"/>
      <c r="K77" s="369"/>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1" priority="44" operator="greaterThan">
      <formula>0</formula>
    </cfRule>
  </conditionalFormatting>
  <conditionalFormatting sqref="C31">
    <cfRule type="cellIs" dxfId="40" priority="43" operator="greaterThan">
      <formula>0</formula>
    </cfRule>
  </conditionalFormatting>
  <conditionalFormatting sqref="C31">
    <cfRule type="cellIs" dxfId="39" priority="42" operator="greaterThan">
      <formula>0</formula>
    </cfRule>
  </conditionalFormatting>
  <conditionalFormatting sqref="C31">
    <cfRule type="cellIs" dxfId="38" priority="41" operator="greaterThan">
      <formula>0</formula>
    </cfRule>
  </conditionalFormatting>
  <conditionalFormatting sqref="X24:Y24 AB24:AC24 AF24:AF64 J24:J64 L24:O64 C24:C64 Q24:U24 Q25:Q64 E25:E64">
    <cfRule type="cellIs" dxfId="37" priority="40" operator="notEqual">
      <formula>0</formula>
    </cfRule>
  </conditionalFormatting>
  <conditionalFormatting sqref="X24:Y24 AB24:AC24">
    <cfRule type="cellIs" dxfId="36" priority="39" operator="greaterThan">
      <formula>0</formula>
    </cfRule>
  </conditionalFormatting>
  <conditionalFormatting sqref="X24:Y24 AB24:AC24">
    <cfRule type="cellIs" dxfId="35" priority="38" operator="greaterThan">
      <formula>0</formula>
    </cfRule>
  </conditionalFormatting>
  <conditionalFormatting sqref="X24:Y24 AB24:AC24">
    <cfRule type="cellIs" dxfId="34" priority="37" operator="greaterThan">
      <formula>0</formula>
    </cfRule>
  </conditionalFormatting>
  <conditionalFormatting sqref="D30">
    <cfRule type="cellIs" dxfId="33" priority="36" operator="greaterThan">
      <formula>0</formula>
    </cfRule>
  </conditionalFormatting>
  <conditionalFormatting sqref="D31">
    <cfRule type="cellIs" dxfId="32" priority="35" operator="greaterThan">
      <formula>0</formula>
    </cfRule>
  </conditionalFormatting>
  <conditionalFormatting sqref="D31">
    <cfRule type="cellIs" dxfId="31" priority="34" operator="greaterThan">
      <formula>0</formula>
    </cfRule>
  </conditionalFormatting>
  <conditionalFormatting sqref="D31">
    <cfRule type="cellIs" dxfId="30" priority="33" operator="greaterThan">
      <formula>0</formula>
    </cfRule>
  </conditionalFormatting>
  <conditionalFormatting sqref="D25:D64">
    <cfRule type="cellIs" dxfId="29" priority="32" operator="notEqual">
      <formula>0</formula>
    </cfRule>
  </conditionalFormatting>
  <conditionalFormatting sqref="R25:U64 X25:Y64 AB25:AC64">
    <cfRule type="cellIs" dxfId="28" priority="31" operator="notEqual">
      <formula>0</formula>
    </cfRule>
  </conditionalFormatting>
  <conditionalFormatting sqref="I30">
    <cfRule type="cellIs" dxfId="27" priority="29" operator="greaterThan">
      <formula>0</formula>
    </cfRule>
  </conditionalFormatting>
  <conditionalFormatting sqref="I30">
    <cfRule type="cellIs" dxfId="26" priority="28" operator="greaterThan">
      <formula>0</formula>
    </cfRule>
  </conditionalFormatting>
  <conditionalFormatting sqref="I30">
    <cfRule type="cellIs" dxfId="25" priority="27" operator="greaterThan">
      <formula>0</formula>
    </cfRule>
  </conditionalFormatting>
  <conditionalFormatting sqref="I24">
    <cfRule type="cellIs" dxfId="24" priority="26" operator="greaterThan">
      <formula>0</formula>
    </cfRule>
  </conditionalFormatting>
  <conditionalFormatting sqref="I24">
    <cfRule type="cellIs" dxfId="23" priority="25" operator="greaterThan">
      <formula>0</formula>
    </cfRule>
  </conditionalFormatting>
  <conditionalFormatting sqref="I24">
    <cfRule type="cellIs" dxfId="22" priority="24" operator="greaterThan">
      <formula>0</formula>
    </cfRule>
  </conditionalFormatting>
  <conditionalFormatting sqref="I25:I29">
    <cfRule type="cellIs" dxfId="21" priority="23" operator="greaterThan">
      <formula>0</formula>
    </cfRule>
  </conditionalFormatting>
  <conditionalFormatting sqref="I25:I29">
    <cfRule type="cellIs" dxfId="20" priority="22" operator="greaterThan">
      <formula>0</formula>
    </cfRule>
  </conditionalFormatting>
  <conditionalFormatting sqref="I25:I29">
    <cfRule type="cellIs" dxfId="19" priority="21" operator="greaterThan">
      <formula>0</formula>
    </cfRule>
  </conditionalFormatting>
  <conditionalFormatting sqref="I24:I64">
    <cfRule type="cellIs" dxfId="18" priority="20" operator="notEqual">
      <formula>0</formula>
    </cfRule>
  </conditionalFormatting>
  <conditionalFormatting sqref="I30">
    <cfRule type="cellIs" dxfId="17" priority="19" operator="greaterThan">
      <formula>0</formula>
    </cfRule>
  </conditionalFormatting>
  <conditionalFormatting sqref="I30">
    <cfRule type="cellIs" dxfId="16" priority="18" operator="greaterThan">
      <formula>0</formula>
    </cfRule>
  </conditionalFormatting>
  <conditionalFormatting sqref="I30">
    <cfRule type="cellIs" dxfId="15" priority="17" operator="greaterThan">
      <formula>0</formula>
    </cfRule>
  </conditionalFormatting>
  <conditionalFormatting sqref="F25:F64">
    <cfRule type="cellIs" dxfId="14" priority="16" operator="notEqual">
      <formula>0</formula>
    </cfRule>
  </conditionalFormatting>
  <conditionalFormatting sqref="G24:G64">
    <cfRule type="cellIs" dxfId="13" priority="15" operator="notEqual">
      <formula>0</formula>
    </cfRule>
  </conditionalFormatting>
  <conditionalFormatting sqref="H24:H64">
    <cfRule type="cellIs" dxfId="12" priority="14" operator="notEqual">
      <formula>0</formula>
    </cfRule>
  </conditionalFormatting>
  <conditionalFormatting sqref="H24:H64">
    <cfRule type="cellIs" dxfId="11" priority="13" operator="greaterThan">
      <formula>0</formula>
    </cfRule>
  </conditionalFormatting>
  <conditionalFormatting sqref="H24:H64">
    <cfRule type="cellIs" dxfId="10" priority="12" operator="greaterThan">
      <formula>0</formula>
    </cfRule>
  </conditionalFormatting>
  <conditionalFormatting sqref="H24:H64">
    <cfRule type="cellIs" dxfId="9" priority="11" operator="greaterThan">
      <formula>0</formula>
    </cfRule>
  </conditionalFormatting>
  <conditionalFormatting sqref="H24:H61">
    <cfRule type="cellIs" dxfId="8" priority="10" operator="greaterThan">
      <formula>0</formula>
    </cfRule>
  </conditionalFormatting>
  <conditionalFormatting sqref="K25:K64">
    <cfRule type="cellIs" dxfId="7" priority="8" operator="notEqual">
      <formula>0</formula>
    </cfRule>
  </conditionalFormatting>
  <conditionalFormatting sqref="P24">
    <cfRule type="cellIs" dxfId="6" priority="7" operator="greaterThan">
      <formula>0</formula>
    </cfRule>
  </conditionalFormatting>
  <conditionalFormatting sqref="P24:P64">
    <cfRule type="cellIs" dxfId="5" priority="6" operator="notEqual">
      <formula>0</formula>
    </cfRule>
  </conditionalFormatting>
  <conditionalFormatting sqref="K24">
    <cfRule type="cellIs" dxfId="4" priority="5" operator="greaterThan">
      <formula>0</formula>
    </cfRule>
  </conditionalFormatting>
  <conditionalFormatting sqref="K24">
    <cfRule type="cellIs" dxfId="3" priority="4" operator="notEqual">
      <formula>0</formula>
    </cfRule>
  </conditionalFormatting>
  <conditionalFormatting sqref="D24:F24">
    <cfRule type="cellIs" dxfId="2" priority="3" operator="greaterThan">
      <formula>0</formula>
    </cfRule>
  </conditionalFormatting>
  <conditionalFormatting sqref="D24:F2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5" zoomScaleSheetLayoutView="100" workbookViewId="0">
      <selection activeCell="N26" sqref="N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3" width="10.7109375" style="19" customWidth="1"/>
    <col min="14" max="14" width="36.85546875" style="19" customWidth="1"/>
    <col min="15" max="15" width="13.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68</v>
      </c>
    </row>
    <row r="2" spans="1:48" ht="18.75" x14ac:dyDescent="0.3">
      <c r="AV2" s="15" t="s">
        <v>10</v>
      </c>
    </row>
    <row r="3" spans="1:48" ht="18.75" x14ac:dyDescent="0.3">
      <c r="AV3" s="15" t="s">
        <v>67</v>
      </c>
    </row>
    <row r="4" spans="1:48" ht="18.75" x14ac:dyDescent="0.3">
      <c r="AV4" s="15"/>
    </row>
    <row r="5" spans="1:48" ht="18.75" customHeight="1" x14ac:dyDescent="0.25">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I5" s="391"/>
      <c r="AJ5" s="391"/>
      <c r="AK5" s="391"/>
      <c r="AL5" s="391"/>
      <c r="AM5" s="391"/>
      <c r="AN5" s="391"/>
      <c r="AO5" s="391"/>
      <c r="AP5" s="391"/>
      <c r="AQ5" s="391"/>
      <c r="AR5" s="391"/>
      <c r="AS5" s="391"/>
      <c r="AT5" s="391"/>
      <c r="AU5" s="391"/>
      <c r="AV5" s="391"/>
    </row>
    <row r="6" spans="1:48" ht="18.75" x14ac:dyDescent="0.3">
      <c r="AV6" s="15"/>
    </row>
    <row r="7" spans="1:48" ht="18.75" x14ac:dyDescent="0.25">
      <c r="A7" s="395" t="s">
        <v>9</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c r="AL7" s="395"/>
      <c r="AM7" s="395"/>
      <c r="AN7" s="395"/>
      <c r="AO7" s="395"/>
      <c r="AP7" s="395"/>
      <c r="AQ7" s="395"/>
      <c r="AR7" s="395"/>
      <c r="AS7" s="395"/>
      <c r="AT7" s="395"/>
      <c r="AU7" s="395"/>
      <c r="AV7" s="395"/>
    </row>
    <row r="8" spans="1:48" ht="18.75" x14ac:dyDescent="0.25">
      <c r="A8" s="395"/>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ht="15.75" x14ac:dyDescent="0.25">
      <c r="A9" s="398" t="str">
        <f>'1. паспорт местоположение'!A9:C9</f>
        <v>Акционерное общество "Янтарьэнерго" ДЗО  ПАО "Россети"</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row>
    <row r="10" spans="1:48" ht="15.75" x14ac:dyDescent="0.25">
      <c r="A10" s="392" t="s">
        <v>8</v>
      </c>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392"/>
      <c r="AB10" s="392"/>
      <c r="AC10" s="392"/>
      <c r="AD10" s="392"/>
      <c r="AE10" s="392"/>
      <c r="AF10" s="392"/>
      <c r="AG10" s="392"/>
      <c r="AH10" s="392"/>
      <c r="AI10" s="392"/>
      <c r="AJ10" s="392"/>
      <c r="AK10" s="392"/>
      <c r="AL10" s="392"/>
      <c r="AM10" s="392"/>
      <c r="AN10" s="392"/>
      <c r="AO10" s="392"/>
      <c r="AP10" s="392"/>
      <c r="AQ10" s="392"/>
      <c r="AR10" s="392"/>
      <c r="AS10" s="392"/>
      <c r="AT10" s="392"/>
      <c r="AU10" s="392"/>
      <c r="AV10" s="392"/>
    </row>
    <row r="11" spans="1:48" ht="18.75" x14ac:dyDescent="0.25">
      <c r="A11" s="395"/>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ht="15.75" x14ac:dyDescent="0.25">
      <c r="A12" s="398" t="str">
        <f>'1. паспорт местоположение'!A12:C12</f>
        <v>F_prj_111001_3352</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392" t="s">
        <v>7</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92"/>
      <c r="AC13" s="392"/>
      <c r="AD13" s="392"/>
      <c r="AE13" s="392"/>
      <c r="AF13" s="392"/>
      <c r="AG13" s="392"/>
      <c r="AH13" s="392"/>
      <c r="AI13" s="392"/>
      <c r="AJ13" s="392"/>
      <c r="AK13" s="392"/>
      <c r="AL13" s="392"/>
      <c r="AM13" s="392"/>
      <c r="AN13" s="392"/>
      <c r="AO13" s="392"/>
      <c r="AP13" s="392"/>
      <c r="AQ13" s="392"/>
      <c r="AR13" s="392"/>
      <c r="AS13" s="392"/>
      <c r="AT13" s="392"/>
      <c r="AU13" s="392"/>
      <c r="AV13" s="392"/>
    </row>
    <row r="14" spans="1:48" ht="18.75" x14ac:dyDescent="0.25">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2"/>
      <c r="AM14" s="402"/>
      <c r="AN14" s="402"/>
      <c r="AO14" s="402"/>
      <c r="AP14" s="402"/>
      <c r="AQ14" s="402"/>
      <c r="AR14" s="402"/>
      <c r="AS14" s="402"/>
      <c r="AT14" s="402"/>
      <c r="AU14" s="402"/>
      <c r="AV14" s="402"/>
    </row>
    <row r="15" spans="1:48" ht="15.75" x14ac:dyDescent="0.25">
      <c r="A15" s="403"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row>
    <row r="16" spans="1:48" ht="15.75" x14ac:dyDescent="0.25">
      <c r="A16" s="392" t="s">
        <v>6</v>
      </c>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c r="AO16" s="392"/>
      <c r="AP16" s="392"/>
      <c r="AQ16" s="392"/>
      <c r="AR16" s="392"/>
      <c r="AS16" s="392"/>
      <c r="AT16" s="392"/>
      <c r="AU16" s="392"/>
      <c r="AV16" s="392"/>
    </row>
    <row r="17" spans="1:4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row>
    <row r="18" spans="1:48" ht="14.25" customHeight="1"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c r="AH18" s="435"/>
      <c r="AI18" s="435"/>
      <c r="AJ18" s="435"/>
      <c r="AK18" s="435"/>
      <c r="AL18" s="435"/>
      <c r="AM18" s="435"/>
      <c r="AN18" s="435"/>
      <c r="AO18" s="435"/>
      <c r="AP18" s="435"/>
      <c r="AQ18" s="435"/>
      <c r="AR18" s="435"/>
      <c r="AS18" s="435"/>
      <c r="AT18" s="435"/>
      <c r="AU18" s="435"/>
      <c r="AV18" s="435"/>
    </row>
    <row r="19" spans="1:4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c r="AB19" s="435"/>
      <c r="AC19" s="435"/>
      <c r="AD19" s="435"/>
      <c r="AE19" s="435"/>
      <c r="AF19" s="435"/>
      <c r="AG19" s="435"/>
      <c r="AH19" s="435"/>
      <c r="AI19" s="435"/>
      <c r="AJ19" s="435"/>
      <c r="AK19" s="435"/>
      <c r="AL19" s="435"/>
      <c r="AM19" s="435"/>
      <c r="AN19" s="435"/>
      <c r="AO19" s="435"/>
      <c r="AP19" s="435"/>
      <c r="AQ19" s="435"/>
      <c r="AR19" s="435"/>
      <c r="AS19" s="435"/>
      <c r="AT19" s="435"/>
      <c r="AU19" s="435"/>
      <c r="AV19" s="435"/>
    </row>
    <row r="20" spans="1:48" s="26" customFormat="1"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429"/>
      <c r="AB20" s="429"/>
      <c r="AC20" s="429"/>
      <c r="AD20" s="429"/>
      <c r="AE20" s="429"/>
      <c r="AF20" s="429"/>
      <c r="AG20" s="429"/>
      <c r="AH20" s="429"/>
      <c r="AI20" s="429"/>
      <c r="AJ20" s="429"/>
      <c r="AK20" s="429"/>
      <c r="AL20" s="429"/>
      <c r="AM20" s="429"/>
      <c r="AN20" s="429"/>
      <c r="AO20" s="429"/>
      <c r="AP20" s="429"/>
      <c r="AQ20" s="429"/>
      <c r="AR20" s="429"/>
      <c r="AS20" s="429"/>
      <c r="AT20" s="429"/>
      <c r="AU20" s="429"/>
      <c r="AV20" s="429"/>
    </row>
    <row r="21" spans="1:48" s="26" customFormat="1" x14ac:dyDescent="0.25">
      <c r="A21" s="502" t="s">
        <v>516</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6" customFormat="1" ht="58.5" customHeight="1" x14ac:dyDescent="0.25">
      <c r="A22" s="493" t="s">
        <v>52</v>
      </c>
      <c r="B22" s="504" t="s">
        <v>24</v>
      </c>
      <c r="C22" s="493" t="s">
        <v>51</v>
      </c>
      <c r="D22" s="493" t="s">
        <v>50</v>
      </c>
      <c r="E22" s="507" t="s">
        <v>527</v>
      </c>
      <c r="F22" s="508"/>
      <c r="G22" s="508"/>
      <c r="H22" s="508"/>
      <c r="I22" s="508"/>
      <c r="J22" s="508"/>
      <c r="K22" s="508"/>
      <c r="L22" s="509"/>
      <c r="M22" s="493" t="s">
        <v>49</v>
      </c>
      <c r="N22" s="493" t="s">
        <v>48</v>
      </c>
      <c r="O22" s="493" t="s">
        <v>47</v>
      </c>
      <c r="P22" s="488" t="s">
        <v>259</v>
      </c>
      <c r="Q22" s="488" t="s">
        <v>46</v>
      </c>
      <c r="R22" s="488" t="s">
        <v>45</v>
      </c>
      <c r="S22" s="488" t="s">
        <v>44</v>
      </c>
      <c r="T22" s="488"/>
      <c r="U22" s="510" t="s">
        <v>43</v>
      </c>
      <c r="V22" s="510" t="s">
        <v>42</v>
      </c>
      <c r="W22" s="488" t="s">
        <v>41</v>
      </c>
      <c r="X22" s="488" t="s">
        <v>40</v>
      </c>
      <c r="Y22" s="488" t="s">
        <v>39</v>
      </c>
      <c r="Z22" s="495" t="s">
        <v>38</v>
      </c>
      <c r="AA22" s="488" t="s">
        <v>37</v>
      </c>
      <c r="AB22" s="488" t="s">
        <v>36</v>
      </c>
      <c r="AC22" s="488" t="s">
        <v>35</v>
      </c>
      <c r="AD22" s="488" t="s">
        <v>34</v>
      </c>
      <c r="AE22" s="488" t="s">
        <v>33</v>
      </c>
      <c r="AF22" s="488" t="s">
        <v>32</v>
      </c>
      <c r="AG22" s="488"/>
      <c r="AH22" s="488"/>
      <c r="AI22" s="488"/>
      <c r="AJ22" s="488"/>
      <c r="AK22" s="488"/>
      <c r="AL22" s="488" t="s">
        <v>31</v>
      </c>
      <c r="AM22" s="488"/>
      <c r="AN22" s="488"/>
      <c r="AO22" s="488"/>
      <c r="AP22" s="488" t="s">
        <v>30</v>
      </c>
      <c r="AQ22" s="488"/>
      <c r="AR22" s="488" t="s">
        <v>29</v>
      </c>
      <c r="AS22" s="488" t="s">
        <v>28</v>
      </c>
      <c r="AT22" s="488" t="s">
        <v>27</v>
      </c>
      <c r="AU22" s="488" t="s">
        <v>26</v>
      </c>
      <c r="AV22" s="496" t="s">
        <v>25</v>
      </c>
    </row>
    <row r="23" spans="1:48" s="26" customFormat="1" ht="64.5" customHeight="1" x14ac:dyDescent="0.25">
      <c r="A23" s="503"/>
      <c r="B23" s="505"/>
      <c r="C23" s="503"/>
      <c r="D23" s="503"/>
      <c r="E23" s="498" t="s">
        <v>23</v>
      </c>
      <c r="F23" s="489" t="s">
        <v>131</v>
      </c>
      <c r="G23" s="489" t="s">
        <v>130</v>
      </c>
      <c r="H23" s="489" t="s">
        <v>129</v>
      </c>
      <c r="I23" s="491" t="s">
        <v>437</v>
      </c>
      <c r="J23" s="491" t="s">
        <v>438</v>
      </c>
      <c r="K23" s="491" t="s">
        <v>439</v>
      </c>
      <c r="L23" s="489" t="s">
        <v>79</v>
      </c>
      <c r="M23" s="503"/>
      <c r="N23" s="503"/>
      <c r="O23" s="503"/>
      <c r="P23" s="488"/>
      <c r="Q23" s="488"/>
      <c r="R23" s="488"/>
      <c r="S23" s="500" t="s">
        <v>2</v>
      </c>
      <c r="T23" s="500" t="s">
        <v>11</v>
      </c>
      <c r="U23" s="510"/>
      <c r="V23" s="510"/>
      <c r="W23" s="488"/>
      <c r="X23" s="488"/>
      <c r="Y23" s="488"/>
      <c r="Z23" s="488"/>
      <c r="AA23" s="488"/>
      <c r="AB23" s="488"/>
      <c r="AC23" s="488"/>
      <c r="AD23" s="488"/>
      <c r="AE23" s="488"/>
      <c r="AF23" s="488" t="s">
        <v>22</v>
      </c>
      <c r="AG23" s="488"/>
      <c r="AH23" s="488" t="s">
        <v>21</v>
      </c>
      <c r="AI23" s="488"/>
      <c r="AJ23" s="493" t="s">
        <v>20</v>
      </c>
      <c r="AK23" s="493" t="s">
        <v>19</v>
      </c>
      <c r="AL23" s="493" t="s">
        <v>18</v>
      </c>
      <c r="AM23" s="493" t="s">
        <v>17</v>
      </c>
      <c r="AN23" s="493" t="s">
        <v>16</v>
      </c>
      <c r="AO23" s="493" t="s">
        <v>15</v>
      </c>
      <c r="AP23" s="493" t="s">
        <v>14</v>
      </c>
      <c r="AQ23" s="511" t="s">
        <v>11</v>
      </c>
      <c r="AR23" s="488"/>
      <c r="AS23" s="488"/>
      <c r="AT23" s="488"/>
      <c r="AU23" s="488"/>
      <c r="AV23" s="497"/>
    </row>
    <row r="24" spans="1:48" s="26" customFormat="1" ht="96.75" customHeight="1" x14ac:dyDescent="0.25">
      <c r="A24" s="494"/>
      <c r="B24" s="506"/>
      <c r="C24" s="494"/>
      <c r="D24" s="494"/>
      <c r="E24" s="499"/>
      <c r="F24" s="490"/>
      <c r="G24" s="490"/>
      <c r="H24" s="490"/>
      <c r="I24" s="492"/>
      <c r="J24" s="492"/>
      <c r="K24" s="492"/>
      <c r="L24" s="490"/>
      <c r="M24" s="494"/>
      <c r="N24" s="494"/>
      <c r="O24" s="494"/>
      <c r="P24" s="488"/>
      <c r="Q24" s="488"/>
      <c r="R24" s="488"/>
      <c r="S24" s="501"/>
      <c r="T24" s="501"/>
      <c r="U24" s="510"/>
      <c r="V24" s="510"/>
      <c r="W24" s="488"/>
      <c r="X24" s="488"/>
      <c r="Y24" s="488"/>
      <c r="Z24" s="488"/>
      <c r="AA24" s="488"/>
      <c r="AB24" s="488"/>
      <c r="AC24" s="488"/>
      <c r="AD24" s="488"/>
      <c r="AE24" s="488"/>
      <c r="AF24" s="156" t="s">
        <v>13</v>
      </c>
      <c r="AG24" s="156" t="s">
        <v>12</v>
      </c>
      <c r="AH24" s="157" t="s">
        <v>2</v>
      </c>
      <c r="AI24" s="157" t="s">
        <v>11</v>
      </c>
      <c r="AJ24" s="494"/>
      <c r="AK24" s="494"/>
      <c r="AL24" s="494"/>
      <c r="AM24" s="494"/>
      <c r="AN24" s="494"/>
      <c r="AO24" s="494"/>
      <c r="AP24" s="494"/>
      <c r="AQ24" s="512"/>
      <c r="AR24" s="488"/>
      <c r="AS24" s="488"/>
      <c r="AT24" s="488"/>
      <c r="AU24" s="488"/>
      <c r="AV24" s="49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90" x14ac:dyDescent="0.2">
      <c r="A26" s="23">
        <v>1</v>
      </c>
      <c r="B26" s="21" t="s">
        <v>637</v>
      </c>
      <c r="C26" s="21"/>
      <c r="D26" s="367" t="str">
        <f>'6.1. Паспорт сетевой график'!H53</f>
        <v>30.06.2017
30.06.2018</v>
      </c>
      <c r="E26" s="23"/>
      <c r="F26" s="23"/>
      <c r="G26" s="23"/>
      <c r="H26" s="23"/>
      <c r="I26" s="23"/>
      <c r="J26" s="23"/>
      <c r="K26" s="346">
        <v>3.2370000000000001</v>
      </c>
      <c r="L26" s="23" t="s">
        <v>691</v>
      </c>
      <c r="M26" s="21" t="s">
        <v>635</v>
      </c>
      <c r="N26" s="347" t="s">
        <v>636</v>
      </c>
      <c r="O26" s="347" t="s">
        <v>544</v>
      </c>
      <c r="P26" s="24">
        <v>15070</v>
      </c>
      <c r="Q26" s="21" t="s">
        <v>638</v>
      </c>
      <c r="R26" s="24">
        <v>14548</v>
      </c>
      <c r="S26" s="21" t="s">
        <v>639</v>
      </c>
      <c r="T26" s="21" t="s">
        <v>640</v>
      </c>
      <c r="U26" s="23" t="s">
        <v>64</v>
      </c>
      <c r="V26" s="23" t="s">
        <v>64</v>
      </c>
      <c r="W26" s="347" t="s">
        <v>641</v>
      </c>
      <c r="X26" s="24">
        <v>14522.5</v>
      </c>
      <c r="Y26" s="21"/>
      <c r="Z26" s="22"/>
      <c r="AA26" s="24"/>
      <c r="AB26" s="24">
        <v>14522.5</v>
      </c>
      <c r="AC26" s="24" t="s">
        <v>641</v>
      </c>
      <c r="AD26" s="24">
        <v>17136.55</v>
      </c>
      <c r="AE26" s="24">
        <v>17136.55</v>
      </c>
      <c r="AF26" s="23" t="s">
        <v>642</v>
      </c>
      <c r="AG26" s="21" t="s">
        <v>643</v>
      </c>
      <c r="AH26" s="22" t="s">
        <v>644</v>
      </c>
      <c r="AI26" s="22">
        <v>42444</v>
      </c>
      <c r="AJ26" s="22" t="s">
        <v>645</v>
      </c>
      <c r="AK26" s="22">
        <v>42466</v>
      </c>
      <c r="AL26" s="21" t="s">
        <v>646</v>
      </c>
      <c r="AM26" s="21" t="s">
        <v>647</v>
      </c>
      <c r="AN26" s="22" t="s">
        <v>648</v>
      </c>
      <c r="AO26" s="21" t="s">
        <v>649</v>
      </c>
      <c r="AP26" s="22" t="s">
        <v>650</v>
      </c>
      <c r="AQ26" s="22" t="s">
        <v>650</v>
      </c>
      <c r="AR26" s="22" t="s">
        <v>650</v>
      </c>
      <c r="AS26" s="22" t="s">
        <v>650</v>
      </c>
      <c r="AT26" s="22"/>
      <c r="AU26" s="21"/>
      <c r="AV26" s="21"/>
    </row>
    <row r="27" spans="1:48" ht="123.75" x14ac:dyDescent="0.25">
      <c r="A27" s="23">
        <v>2</v>
      </c>
      <c r="B27" s="21" t="s">
        <v>637</v>
      </c>
      <c r="C27" s="345"/>
      <c r="D27" s="367" t="str">
        <f>D26</f>
        <v>30.06.2017
30.06.2018</v>
      </c>
      <c r="E27" s="345"/>
      <c r="F27" s="345"/>
      <c r="G27" s="345"/>
      <c r="H27" s="345"/>
      <c r="I27" s="345"/>
      <c r="J27" s="345"/>
      <c r="K27" s="346">
        <v>3.2370000000000001</v>
      </c>
      <c r="L27" s="23" t="s">
        <v>691</v>
      </c>
      <c r="M27" s="347" t="s">
        <v>635</v>
      </c>
      <c r="N27" s="347" t="s">
        <v>651</v>
      </c>
      <c r="O27" s="347" t="s">
        <v>544</v>
      </c>
      <c r="P27" s="24">
        <v>1250</v>
      </c>
      <c r="Q27" s="21" t="s">
        <v>638</v>
      </c>
      <c r="R27" s="24">
        <v>1230</v>
      </c>
      <c r="S27" s="21" t="s">
        <v>652</v>
      </c>
      <c r="T27" s="21" t="s">
        <v>652</v>
      </c>
      <c r="U27" s="23" t="s">
        <v>62</v>
      </c>
      <c r="V27" s="23" t="s">
        <v>62</v>
      </c>
      <c r="W27" s="347" t="s">
        <v>653</v>
      </c>
      <c r="X27" s="24">
        <v>1186.318</v>
      </c>
      <c r="Y27" s="21"/>
      <c r="Z27" s="22" t="s">
        <v>64</v>
      </c>
      <c r="AA27" s="24">
        <v>1017.268</v>
      </c>
      <c r="AB27" s="24">
        <v>1017.268</v>
      </c>
      <c r="AC27" s="24" t="s">
        <v>653</v>
      </c>
      <c r="AD27" s="24">
        <v>1200.3762400000001</v>
      </c>
      <c r="AE27" s="24">
        <v>1200.3762400000001</v>
      </c>
      <c r="AF27" s="23" t="s">
        <v>654</v>
      </c>
      <c r="AG27" s="21" t="s">
        <v>643</v>
      </c>
      <c r="AH27" s="22" t="s">
        <v>655</v>
      </c>
      <c r="AI27" s="22">
        <v>42542</v>
      </c>
      <c r="AJ27" s="22" t="s">
        <v>656</v>
      </c>
      <c r="AK27" s="22">
        <v>42580</v>
      </c>
      <c r="AL27" s="21"/>
      <c r="AM27" s="21"/>
      <c r="AN27" s="22"/>
      <c r="AO27" s="21"/>
      <c r="AP27" s="22"/>
      <c r="AQ27" s="22"/>
      <c r="AR27" s="22"/>
      <c r="AS27" s="22"/>
      <c r="AT27" s="22"/>
      <c r="AU27" s="21"/>
      <c r="AV27" s="21"/>
    </row>
    <row r="28" spans="1:48" ht="22.5" x14ac:dyDescent="0.25">
      <c r="A28" s="345"/>
      <c r="B28" s="345"/>
      <c r="C28" s="345"/>
      <c r="D28" s="345"/>
      <c r="E28" s="345"/>
      <c r="F28" s="345"/>
      <c r="G28" s="345"/>
      <c r="H28" s="345"/>
      <c r="I28" s="345"/>
      <c r="J28" s="345"/>
      <c r="K28" s="345"/>
      <c r="L28" s="345"/>
      <c r="M28" s="345"/>
      <c r="N28" s="345"/>
      <c r="O28" s="345"/>
      <c r="P28" s="345"/>
      <c r="Q28" s="345"/>
      <c r="R28" s="345"/>
      <c r="S28" s="345"/>
      <c r="T28" s="345"/>
      <c r="U28" s="345"/>
      <c r="V28" s="345"/>
      <c r="W28" s="347" t="s">
        <v>657</v>
      </c>
      <c r="X28" s="24">
        <v>1059.117</v>
      </c>
      <c r="Y28" s="21"/>
      <c r="Z28" s="22"/>
      <c r="AA28" s="24">
        <v>1059.117</v>
      </c>
      <c r="AB28" s="345"/>
      <c r="AC28" s="345"/>
      <c r="AD28" s="345"/>
      <c r="AE28" s="345"/>
      <c r="AF28" s="345"/>
      <c r="AG28" s="345"/>
      <c r="AH28" s="345"/>
      <c r="AI28" s="345"/>
      <c r="AJ28" s="345"/>
      <c r="AK28" s="345"/>
      <c r="AL28" s="345"/>
      <c r="AM28" s="345"/>
      <c r="AN28" s="345"/>
      <c r="AO28" s="345"/>
      <c r="AP28" s="345"/>
      <c r="AQ28" s="345"/>
      <c r="AR28" s="345"/>
      <c r="AS28" s="345"/>
      <c r="AT28" s="345"/>
      <c r="AU28" s="345"/>
      <c r="AV28" s="345"/>
    </row>
    <row r="29" spans="1:48" ht="45" x14ac:dyDescent="0.25">
      <c r="A29" s="345"/>
      <c r="B29" s="345"/>
      <c r="C29" s="345"/>
      <c r="D29" s="345"/>
      <c r="E29" s="345"/>
      <c r="F29" s="345"/>
      <c r="G29" s="345"/>
      <c r="H29" s="345"/>
      <c r="I29" s="345"/>
      <c r="J29" s="345"/>
      <c r="K29" s="345"/>
      <c r="L29" s="345"/>
      <c r="M29" s="345"/>
      <c r="N29" s="345"/>
      <c r="O29" s="345"/>
      <c r="P29" s="345"/>
      <c r="Q29" s="345"/>
      <c r="R29" s="345"/>
      <c r="S29" s="345"/>
      <c r="T29" s="345"/>
      <c r="U29" s="345"/>
      <c r="V29" s="345"/>
      <c r="W29" s="347" t="s">
        <v>658</v>
      </c>
      <c r="X29" s="24">
        <v>1229.5920000000001</v>
      </c>
      <c r="Y29" s="21"/>
      <c r="Z29" s="22"/>
      <c r="AA29" s="24">
        <v>1229.5920000000001</v>
      </c>
      <c r="AB29" s="345"/>
      <c r="AC29" s="345"/>
      <c r="AD29" s="345"/>
      <c r="AE29" s="345"/>
      <c r="AF29" s="345"/>
      <c r="AG29" s="345"/>
      <c r="AH29" s="345"/>
      <c r="AI29" s="345"/>
      <c r="AJ29" s="345"/>
      <c r="AK29" s="345"/>
      <c r="AL29" s="345"/>
      <c r="AM29" s="345"/>
      <c r="AN29" s="345"/>
      <c r="AO29" s="345"/>
      <c r="AP29" s="345"/>
      <c r="AQ29" s="345"/>
      <c r="AR29" s="345"/>
      <c r="AS29" s="345"/>
      <c r="AT29" s="345"/>
      <c r="AU29" s="345"/>
      <c r="AV29" s="345"/>
    </row>
    <row r="30" spans="1:48" ht="112.5" x14ac:dyDescent="0.25">
      <c r="A30" s="23">
        <v>3</v>
      </c>
      <c r="B30" s="21" t="s">
        <v>637</v>
      </c>
      <c r="C30" s="365" t="s">
        <v>64</v>
      </c>
      <c r="D30" s="367" t="str">
        <f>D27</f>
        <v>30.06.2017
30.06.2018</v>
      </c>
      <c r="E30" s="345"/>
      <c r="F30" s="345"/>
      <c r="G30" s="345"/>
      <c r="H30" s="345"/>
      <c r="I30" s="345"/>
      <c r="J30" s="345"/>
      <c r="K30" s="346">
        <v>3.2370000000000001</v>
      </c>
      <c r="L30" s="23" t="s">
        <v>691</v>
      </c>
      <c r="M30" s="347" t="s">
        <v>675</v>
      </c>
      <c r="N30" s="347" t="s">
        <v>676</v>
      </c>
      <c r="O30" s="347" t="s">
        <v>544</v>
      </c>
      <c r="P30" s="24">
        <v>551.01</v>
      </c>
      <c r="Q30" s="21" t="s">
        <v>638</v>
      </c>
      <c r="R30" s="24">
        <v>551.01</v>
      </c>
      <c r="S30" s="21" t="s">
        <v>677</v>
      </c>
      <c r="T30" s="21" t="s">
        <v>678</v>
      </c>
      <c r="U30" s="23"/>
      <c r="V30" s="23"/>
      <c r="W30" s="347"/>
      <c r="X30" s="24"/>
      <c r="Y30" s="21"/>
      <c r="Z30" s="22"/>
      <c r="AA30" s="24"/>
      <c r="AB30" s="24"/>
      <c r="AC30" s="24"/>
      <c r="AD30" s="24"/>
      <c r="AE30" s="24"/>
      <c r="AF30" s="23" t="s">
        <v>679</v>
      </c>
      <c r="AG30" s="21" t="s">
        <v>680</v>
      </c>
      <c r="AH30" s="22">
        <v>42950</v>
      </c>
      <c r="AI30" s="22">
        <v>42950</v>
      </c>
      <c r="AJ30" s="22">
        <v>42993</v>
      </c>
      <c r="AK30" s="22">
        <v>43025</v>
      </c>
      <c r="AL30" s="21"/>
      <c r="AM30" s="21"/>
      <c r="AN30" s="22"/>
      <c r="AO30" s="21"/>
      <c r="AP30" s="22"/>
      <c r="AQ30" s="22"/>
      <c r="AR30" s="22"/>
      <c r="AS30" s="22"/>
      <c r="AT30" s="22"/>
      <c r="AU30" s="21"/>
      <c r="AV30" s="21" t="s">
        <v>681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8" sqref="B28"/>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4" t="s">
        <v>68</v>
      </c>
    </row>
    <row r="2" spans="1:8" ht="18.75" x14ac:dyDescent="0.3">
      <c r="B2" s="15" t="s">
        <v>10</v>
      </c>
    </row>
    <row r="3" spans="1:8" ht="18.75" x14ac:dyDescent="0.3">
      <c r="B3" s="15" t="s">
        <v>535</v>
      </c>
    </row>
    <row r="4" spans="1:8" x14ac:dyDescent="0.25">
      <c r="B4" s="49"/>
    </row>
    <row r="5" spans="1:8" ht="18.75" x14ac:dyDescent="0.3">
      <c r="A5" s="518" t="str">
        <f>'7. Паспорт отчет о закупке'!A5:AV5</f>
        <v>Год раскрытия информации: 2018 год</v>
      </c>
      <c r="B5" s="518"/>
      <c r="C5" s="89"/>
      <c r="D5" s="89"/>
      <c r="E5" s="89"/>
      <c r="F5" s="89"/>
      <c r="G5" s="89"/>
      <c r="H5" s="89"/>
    </row>
    <row r="6" spans="1:8" ht="18.75" x14ac:dyDescent="0.3">
      <c r="A6" s="336"/>
      <c r="B6" s="336"/>
      <c r="C6" s="336"/>
      <c r="D6" s="336"/>
      <c r="E6" s="336"/>
      <c r="F6" s="336"/>
      <c r="G6" s="336"/>
      <c r="H6" s="336"/>
    </row>
    <row r="7" spans="1:8" ht="18.75" x14ac:dyDescent="0.25">
      <c r="A7" s="395" t="s">
        <v>9</v>
      </c>
      <c r="B7" s="395"/>
      <c r="C7" s="161"/>
      <c r="D7" s="161"/>
      <c r="E7" s="161"/>
      <c r="F7" s="161"/>
      <c r="G7" s="161"/>
      <c r="H7" s="161"/>
    </row>
    <row r="8" spans="1:8" ht="18.75" x14ac:dyDescent="0.25">
      <c r="A8" s="161"/>
      <c r="B8" s="161"/>
      <c r="C8" s="161"/>
      <c r="D8" s="161"/>
      <c r="E8" s="161"/>
      <c r="F8" s="161"/>
      <c r="G8" s="161"/>
      <c r="H8" s="161"/>
    </row>
    <row r="9" spans="1:8" x14ac:dyDescent="0.25">
      <c r="A9" s="398" t="str">
        <f>'1. паспорт местоположение'!A9:C9</f>
        <v>Акционерное общество "Янтарьэнерго" ДЗО  ПАО "Россети"</v>
      </c>
      <c r="B9" s="398"/>
      <c r="C9" s="162"/>
      <c r="D9" s="162"/>
      <c r="E9" s="162"/>
      <c r="F9" s="162"/>
      <c r="G9" s="162"/>
      <c r="H9" s="162"/>
    </row>
    <row r="10" spans="1:8" x14ac:dyDescent="0.25">
      <c r="A10" s="392" t="s">
        <v>8</v>
      </c>
      <c r="B10" s="392"/>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398" t="str">
        <f>'1. паспорт местоположение'!A12:C12</f>
        <v>F_prj_111001_3352</v>
      </c>
      <c r="B12" s="398"/>
      <c r="C12" s="162"/>
      <c r="D12" s="162"/>
      <c r="E12" s="162"/>
      <c r="F12" s="162"/>
      <c r="G12" s="162"/>
      <c r="H12" s="162"/>
    </row>
    <row r="13" spans="1:8" x14ac:dyDescent="0.25">
      <c r="A13" s="392" t="s">
        <v>7</v>
      </c>
      <c r="B13" s="392"/>
      <c r="C13" s="163"/>
      <c r="D13" s="163"/>
      <c r="E13" s="163"/>
      <c r="F13" s="163"/>
      <c r="G13" s="163"/>
      <c r="H13" s="163"/>
    </row>
    <row r="14" spans="1:8" ht="18.75" x14ac:dyDescent="0.25">
      <c r="A14" s="11"/>
      <c r="B14" s="11"/>
      <c r="C14" s="11"/>
      <c r="D14" s="11"/>
      <c r="E14" s="11"/>
      <c r="F14" s="11"/>
      <c r="G14" s="11"/>
      <c r="H14" s="11"/>
    </row>
    <row r="15" spans="1:8" ht="39" customHeight="1" x14ac:dyDescent="0.25">
      <c r="A15" s="403"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403"/>
      <c r="C15" s="162"/>
      <c r="D15" s="162"/>
      <c r="E15" s="162"/>
      <c r="F15" s="162"/>
      <c r="G15" s="162"/>
      <c r="H15" s="162"/>
    </row>
    <row r="16" spans="1:8" x14ac:dyDescent="0.25">
      <c r="A16" s="392" t="s">
        <v>6</v>
      </c>
      <c r="B16" s="392"/>
      <c r="C16" s="163"/>
      <c r="D16" s="163"/>
      <c r="E16" s="163"/>
      <c r="F16" s="163"/>
      <c r="G16" s="163"/>
      <c r="H16" s="163"/>
    </row>
    <row r="17" spans="1:2" x14ac:dyDescent="0.25">
      <c r="B17" s="130"/>
    </row>
    <row r="18" spans="1:2" ht="33.75" customHeight="1" x14ac:dyDescent="0.25">
      <c r="A18" s="513" t="s">
        <v>517</v>
      </c>
      <c r="B18" s="514"/>
    </row>
    <row r="19" spans="1:2" x14ac:dyDescent="0.25">
      <c r="B19" s="49"/>
    </row>
    <row r="20" spans="1:2" ht="16.5" thickBot="1" x14ac:dyDescent="0.3">
      <c r="B20" s="131"/>
    </row>
    <row r="21" spans="1:2" ht="66.75" customHeight="1" thickBot="1" x14ac:dyDescent="0.3">
      <c r="A21" s="132" t="s">
        <v>384</v>
      </c>
      <c r="B21" s="133" t="str">
        <f>A15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row>
    <row r="22" spans="1:2" ht="16.5" thickBot="1" x14ac:dyDescent="0.3">
      <c r="A22" s="132" t="s">
        <v>385</v>
      </c>
      <c r="B22" s="133" t="str">
        <f>'[3]1. паспорт местоположение'!C27</f>
        <v>г. Калининград</v>
      </c>
    </row>
    <row r="23" spans="1:2" ht="16.5" thickBot="1" x14ac:dyDescent="0.3">
      <c r="A23" s="132" t="s">
        <v>350</v>
      </c>
      <c r="B23" s="134" t="s">
        <v>553</v>
      </c>
    </row>
    <row r="24" spans="1:2" ht="16.5" thickBot="1" x14ac:dyDescent="0.3">
      <c r="A24" s="132" t="s">
        <v>386</v>
      </c>
      <c r="B24" s="134" t="s">
        <v>692</v>
      </c>
    </row>
    <row r="25" spans="1:2" ht="16.5" thickBot="1" x14ac:dyDescent="0.3">
      <c r="A25" s="135" t="s">
        <v>387</v>
      </c>
      <c r="B25" s="133" t="s">
        <v>694</v>
      </c>
    </row>
    <row r="26" spans="1:2" ht="16.5" thickBot="1" x14ac:dyDescent="0.3">
      <c r="A26" s="136" t="s">
        <v>388</v>
      </c>
      <c r="B26" s="138" t="s">
        <v>551</v>
      </c>
    </row>
    <row r="27" spans="1:2" ht="29.25" thickBot="1" x14ac:dyDescent="0.3">
      <c r="A27" s="143" t="s">
        <v>693</v>
      </c>
      <c r="B27" s="366">
        <v>60.701279685200049</v>
      </c>
    </row>
    <row r="28" spans="1:2" ht="16.5" thickBot="1" x14ac:dyDescent="0.3">
      <c r="A28" s="138" t="s">
        <v>389</v>
      </c>
      <c r="B28" s="386" t="s">
        <v>711</v>
      </c>
    </row>
    <row r="29" spans="1:2" ht="29.25" thickBot="1" x14ac:dyDescent="0.3">
      <c r="A29" s="144" t="s">
        <v>390</v>
      </c>
      <c r="B29" s="138"/>
    </row>
    <row r="30" spans="1:2" ht="29.25" thickBot="1" x14ac:dyDescent="0.3">
      <c r="A30" s="144" t="s">
        <v>391</v>
      </c>
      <c r="B30" s="324">
        <f>B32+B41+B58</f>
        <v>44.920069999999996</v>
      </c>
    </row>
    <row r="31" spans="1:2" ht="16.5" thickBot="1" x14ac:dyDescent="0.3">
      <c r="A31" s="138" t="s">
        <v>392</v>
      </c>
      <c r="B31" s="138"/>
    </row>
    <row r="32" spans="1:2" ht="29.25" thickBot="1" x14ac:dyDescent="0.3">
      <c r="A32" s="144" t="s">
        <v>393</v>
      </c>
      <c r="B32" s="324">
        <f>B33+B37</f>
        <v>5.53538</v>
      </c>
    </row>
    <row r="33" spans="1:3" s="319" customFormat="1" ht="30.75" thickBot="1" x14ac:dyDescent="0.3">
      <c r="A33" s="359" t="s">
        <v>619</v>
      </c>
      <c r="B33" s="360">
        <v>5.53538</v>
      </c>
    </row>
    <row r="34" spans="1:3" ht="16.5" thickBot="1" x14ac:dyDescent="0.3">
      <c r="A34" s="138" t="s">
        <v>395</v>
      </c>
      <c r="B34" s="321">
        <f>B33/$B$27</f>
        <v>9.1190499256469798E-2</v>
      </c>
    </row>
    <row r="35" spans="1:3" ht="16.5" thickBot="1" x14ac:dyDescent="0.3">
      <c r="A35" s="138" t="s">
        <v>396</v>
      </c>
      <c r="B35" s="324">
        <v>5.53538</v>
      </c>
      <c r="C35" s="129">
        <v>1</v>
      </c>
    </row>
    <row r="36" spans="1:3" ht="16.5" thickBot="1" x14ac:dyDescent="0.3">
      <c r="A36" s="138" t="s">
        <v>397</v>
      </c>
      <c r="B36" s="324">
        <v>5.53538</v>
      </c>
      <c r="C36" s="129">
        <v>2</v>
      </c>
    </row>
    <row r="37" spans="1:3" s="319" customFormat="1" ht="16.5" thickBot="1" x14ac:dyDescent="0.3">
      <c r="A37" s="318" t="s">
        <v>394</v>
      </c>
      <c r="B37" s="323">
        <v>0</v>
      </c>
    </row>
    <row r="38" spans="1:3" ht="16.5" thickBot="1" x14ac:dyDescent="0.3">
      <c r="A38" s="138" t="s">
        <v>395</v>
      </c>
      <c r="B38" s="321">
        <f>B37/$B$27</f>
        <v>0</v>
      </c>
    </row>
    <row r="39" spans="1:3" ht="16.5" thickBot="1" x14ac:dyDescent="0.3">
      <c r="A39" s="138" t="s">
        <v>396</v>
      </c>
      <c r="B39" s="324">
        <v>0</v>
      </c>
      <c r="C39" s="129">
        <v>1</v>
      </c>
    </row>
    <row r="40" spans="1:3" ht="16.5" thickBot="1" x14ac:dyDescent="0.3">
      <c r="A40" s="138" t="s">
        <v>397</v>
      </c>
      <c r="B40" s="324">
        <v>0</v>
      </c>
      <c r="C40" s="129">
        <v>2</v>
      </c>
    </row>
    <row r="41" spans="1:3" ht="29.25" thickBot="1" x14ac:dyDescent="0.3">
      <c r="A41" s="144" t="s">
        <v>398</v>
      </c>
      <c r="B41" s="324">
        <f>B42+B46+B50+B54</f>
        <v>20.765639999999998</v>
      </c>
    </row>
    <row r="42" spans="1:3" s="319" customFormat="1" ht="30.75" thickBot="1" x14ac:dyDescent="0.3">
      <c r="A42" s="359" t="s">
        <v>607</v>
      </c>
      <c r="B42" s="360">
        <v>20.765639999999998</v>
      </c>
    </row>
    <row r="43" spans="1:3" ht="16.5" thickBot="1" x14ac:dyDescent="0.3">
      <c r="A43" s="138" t="s">
        <v>395</v>
      </c>
      <c r="B43" s="321">
        <f>B42/$B$27</f>
        <v>0.34209558855582078</v>
      </c>
    </row>
    <row r="44" spans="1:3" ht="16.5" thickBot="1" x14ac:dyDescent="0.3">
      <c r="A44" s="138" t="s">
        <v>396</v>
      </c>
      <c r="B44" s="324">
        <v>20.765639999999998</v>
      </c>
      <c r="C44" s="129">
        <v>1</v>
      </c>
    </row>
    <row r="45" spans="1:3" ht="16.5" thickBot="1" x14ac:dyDescent="0.3">
      <c r="A45" s="138" t="s">
        <v>397</v>
      </c>
      <c r="B45" s="324">
        <v>20.765639999999998</v>
      </c>
      <c r="C45" s="129">
        <v>2</v>
      </c>
    </row>
    <row r="46" spans="1:3" s="319" customFormat="1" ht="16.5" thickBot="1" x14ac:dyDescent="0.3">
      <c r="A46" s="318" t="s">
        <v>394</v>
      </c>
      <c r="B46" s="323">
        <v>0</v>
      </c>
    </row>
    <row r="47" spans="1:3" ht="16.5" thickBot="1" x14ac:dyDescent="0.3">
      <c r="A47" s="138" t="s">
        <v>395</v>
      </c>
      <c r="B47" s="321">
        <f>B46/$B$27</f>
        <v>0</v>
      </c>
    </row>
    <row r="48" spans="1:3" ht="16.5" thickBot="1" x14ac:dyDescent="0.3">
      <c r="A48" s="138" t="s">
        <v>396</v>
      </c>
      <c r="B48" s="324">
        <v>0</v>
      </c>
      <c r="C48" s="129">
        <v>1</v>
      </c>
    </row>
    <row r="49" spans="1:3" ht="16.5" thickBot="1" x14ac:dyDescent="0.3">
      <c r="A49" s="138" t="s">
        <v>397</v>
      </c>
      <c r="B49" s="324">
        <v>0</v>
      </c>
      <c r="C49" s="129">
        <v>2</v>
      </c>
    </row>
    <row r="50" spans="1:3" s="319" customFormat="1" ht="16.5" thickBot="1" x14ac:dyDescent="0.3">
      <c r="A50" s="318" t="s">
        <v>394</v>
      </c>
      <c r="B50" s="323">
        <v>0</v>
      </c>
    </row>
    <row r="51" spans="1:3" ht="16.5" thickBot="1" x14ac:dyDescent="0.3">
      <c r="A51" s="138" t="s">
        <v>395</v>
      </c>
      <c r="B51" s="321">
        <f>B50/$B$27</f>
        <v>0</v>
      </c>
    </row>
    <row r="52" spans="1:3" ht="16.5" thickBot="1" x14ac:dyDescent="0.3">
      <c r="A52" s="138" t="s">
        <v>396</v>
      </c>
      <c r="B52" s="324">
        <v>0</v>
      </c>
      <c r="C52" s="129">
        <v>1</v>
      </c>
    </row>
    <row r="53" spans="1:3" ht="16.5" thickBot="1" x14ac:dyDescent="0.3">
      <c r="A53" s="138" t="s">
        <v>397</v>
      </c>
      <c r="B53" s="324">
        <v>0</v>
      </c>
      <c r="C53" s="129">
        <v>2</v>
      </c>
    </row>
    <row r="54" spans="1:3" s="319" customFormat="1" ht="16.5" thickBot="1" x14ac:dyDescent="0.3">
      <c r="A54" s="318" t="s">
        <v>394</v>
      </c>
      <c r="B54" s="323">
        <v>0</v>
      </c>
    </row>
    <row r="55" spans="1:3" ht="16.5" thickBot="1" x14ac:dyDescent="0.3">
      <c r="A55" s="138" t="s">
        <v>395</v>
      </c>
      <c r="B55" s="321">
        <f>B54/$B$27</f>
        <v>0</v>
      </c>
    </row>
    <row r="56" spans="1:3" ht="16.5" thickBot="1" x14ac:dyDescent="0.3">
      <c r="A56" s="138" t="s">
        <v>396</v>
      </c>
      <c r="B56" s="324">
        <v>0</v>
      </c>
      <c r="C56" s="129">
        <v>1</v>
      </c>
    </row>
    <row r="57" spans="1:3" ht="16.5" thickBot="1" x14ac:dyDescent="0.3">
      <c r="A57" s="138" t="s">
        <v>397</v>
      </c>
      <c r="B57" s="324">
        <v>0</v>
      </c>
      <c r="C57" s="129">
        <v>2</v>
      </c>
    </row>
    <row r="58" spans="1:3" ht="29.25" thickBot="1" x14ac:dyDescent="0.3">
      <c r="A58" s="144" t="s">
        <v>399</v>
      </c>
      <c r="B58" s="324">
        <f>B59+B63+B67+B71</f>
        <v>18.619050000000001</v>
      </c>
    </row>
    <row r="59" spans="1:3" s="319" customFormat="1" ht="30.75" thickBot="1" x14ac:dyDescent="0.3">
      <c r="A59" s="359" t="s">
        <v>606</v>
      </c>
      <c r="B59" s="360">
        <v>1.4</v>
      </c>
    </row>
    <row r="60" spans="1:3" ht="16.5" thickBot="1" x14ac:dyDescent="0.3">
      <c r="A60" s="138" t="s">
        <v>395</v>
      </c>
      <c r="B60" s="321">
        <f>B59/$B$27</f>
        <v>2.3063764178621469E-2</v>
      </c>
    </row>
    <row r="61" spans="1:3" ht="16.5" thickBot="1" x14ac:dyDescent="0.3">
      <c r="A61" s="138" t="s">
        <v>396</v>
      </c>
      <c r="B61" s="324">
        <v>1.4</v>
      </c>
      <c r="C61" s="129">
        <v>1</v>
      </c>
    </row>
    <row r="62" spans="1:3" ht="16.5" thickBot="1" x14ac:dyDescent="0.3">
      <c r="A62" s="138" t="s">
        <v>397</v>
      </c>
      <c r="B62" s="324">
        <v>1.4</v>
      </c>
      <c r="C62" s="129">
        <v>2</v>
      </c>
    </row>
    <row r="63" spans="1:3" s="319" customFormat="1" ht="30.75" thickBot="1" x14ac:dyDescent="0.3">
      <c r="A63" s="359" t="s">
        <v>620</v>
      </c>
      <c r="B63" s="360">
        <v>8.2500000000000004E-2</v>
      </c>
    </row>
    <row r="64" spans="1:3" ht="16.5" thickBot="1" x14ac:dyDescent="0.3">
      <c r="A64" s="138" t="s">
        <v>395</v>
      </c>
      <c r="B64" s="321">
        <f>B63/$B$27</f>
        <v>1.3591146748116224E-3</v>
      </c>
    </row>
    <row r="65" spans="1:3" ht="16.5" thickBot="1" x14ac:dyDescent="0.3">
      <c r="A65" s="138" t="s">
        <v>396</v>
      </c>
      <c r="B65" s="324">
        <v>0</v>
      </c>
      <c r="C65" s="129">
        <v>1</v>
      </c>
    </row>
    <row r="66" spans="1:3" ht="16.5" thickBot="1" x14ac:dyDescent="0.3">
      <c r="A66" s="138" t="s">
        <v>397</v>
      </c>
      <c r="B66" s="324">
        <v>8.2500000000000004E-2</v>
      </c>
      <c r="C66" s="129">
        <v>2</v>
      </c>
    </row>
    <row r="67" spans="1:3" s="319" customFormat="1" ht="30.75" thickBot="1" x14ac:dyDescent="0.3">
      <c r="A67" s="359" t="s">
        <v>674</v>
      </c>
      <c r="B67" s="360">
        <v>17.13655</v>
      </c>
    </row>
    <row r="68" spans="1:3" ht="16.5" thickBot="1" x14ac:dyDescent="0.3">
      <c r="A68" s="138" t="s">
        <v>395</v>
      </c>
      <c r="B68" s="321">
        <f>B67/$B$27</f>
        <v>0.28230953431082551</v>
      </c>
    </row>
    <row r="69" spans="1:3" ht="16.5" thickBot="1" x14ac:dyDescent="0.3">
      <c r="A69" s="138" t="s">
        <v>396</v>
      </c>
      <c r="B69" s="324">
        <v>0</v>
      </c>
      <c r="C69" s="129">
        <v>1</v>
      </c>
    </row>
    <row r="70" spans="1:3" ht="16.5" thickBot="1" x14ac:dyDescent="0.3">
      <c r="A70" s="138" t="s">
        <v>397</v>
      </c>
      <c r="B70" s="324">
        <v>0</v>
      </c>
      <c r="C70" s="129">
        <v>2</v>
      </c>
    </row>
    <row r="71" spans="1:3" s="319" customFormat="1" ht="16.5" thickBot="1" x14ac:dyDescent="0.3">
      <c r="A71" s="318" t="s">
        <v>394</v>
      </c>
      <c r="B71" s="323">
        <v>0</v>
      </c>
    </row>
    <row r="72" spans="1:3" ht="16.5" thickBot="1" x14ac:dyDescent="0.3">
      <c r="A72" s="138" t="s">
        <v>395</v>
      </c>
      <c r="B72" s="321">
        <f>B71/$B$27</f>
        <v>0</v>
      </c>
    </row>
    <row r="73" spans="1:3" ht="16.5" thickBot="1" x14ac:dyDescent="0.3">
      <c r="A73" s="138" t="s">
        <v>396</v>
      </c>
      <c r="B73" s="324">
        <v>0</v>
      </c>
      <c r="C73" s="129">
        <v>1</v>
      </c>
    </row>
    <row r="74" spans="1:3" ht="16.5" thickBot="1" x14ac:dyDescent="0.3">
      <c r="A74" s="138" t="s">
        <v>397</v>
      </c>
      <c r="B74" s="324">
        <v>0</v>
      </c>
      <c r="C74" s="129">
        <v>2</v>
      </c>
    </row>
    <row r="75" spans="1:3" ht="29.25" thickBot="1" x14ac:dyDescent="0.3">
      <c r="A75" s="137" t="s">
        <v>400</v>
      </c>
      <c r="B75" s="145"/>
    </row>
    <row r="76" spans="1:3" ht="16.5" thickBot="1" x14ac:dyDescent="0.3">
      <c r="A76" s="139" t="s">
        <v>392</v>
      </c>
      <c r="B76" s="145"/>
    </row>
    <row r="77" spans="1:3" ht="16.5" thickBot="1" x14ac:dyDescent="0.3">
      <c r="A77" s="139" t="s">
        <v>401</v>
      </c>
      <c r="B77" s="145"/>
    </row>
    <row r="78" spans="1:3" ht="16.5" thickBot="1" x14ac:dyDescent="0.3">
      <c r="A78" s="139" t="s">
        <v>402</v>
      </c>
      <c r="B78" s="145"/>
    </row>
    <row r="79" spans="1:3" ht="16.5" thickBot="1" x14ac:dyDescent="0.3">
      <c r="A79" s="139" t="s">
        <v>403</v>
      </c>
      <c r="B79" s="145"/>
    </row>
    <row r="80" spans="1:3" ht="16.5" thickBot="1" x14ac:dyDescent="0.3">
      <c r="A80" s="135" t="s">
        <v>404</v>
      </c>
      <c r="B80" s="322">
        <f>B81/$B$27</f>
        <v>0.45634985199091199</v>
      </c>
    </row>
    <row r="81" spans="1:2" ht="16.5" thickBot="1" x14ac:dyDescent="0.3">
      <c r="A81" s="135" t="s">
        <v>405</v>
      </c>
      <c r="B81" s="320">
        <f xml:space="preserve"> SUMIF(C33:C74, 1,B33:B74)</f>
        <v>27.701019999999996</v>
      </c>
    </row>
    <row r="82" spans="1:2" ht="16.5" thickBot="1" x14ac:dyDescent="0.3">
      <c r="A82" s="135" t="s">
        <v>406</v>
      </c>
      <c r="B82" s="322">
        <f>B83/$B$27</f>
        <v>0.45770896666572364</v>
      </c>
    </row>
    <row r="83" spans="1:2" ht="16.5" thickBot="1" x14ac:dyDescent="0.3">
      <c r="A83" s="136" t="s">
        <v>407</v>
      </c>
      <c r="B83" s="320">
        <f xml:space="preserve"> SUMIF(C35:C76, 2,B35:B76)</f>
        <v>27.783519999999996</v>
      </c>
    </row>
    <row r="84" spans="1:2" ht="15.75" customHeight="1" x14ac:dyDescent="0.25">
      <c r="A84" s="137" t="s">
        <v>408</v>
      </c>
      <c r="B84" s="139" t="s">
        <v>409</v>
      </c>
    </row>
    <row r="85" spans="1:2" x14ac:dyDescent="0.25">
      <c r="A85" s="141" t="s">
        <v>410</v>
      </c>
      <c r="B85" s="141" t="s">
        <v>544</v>
      </c>
    </row>
    <row r="86" spans="1:2" ht="30" x14ac:dyDescent="0.25">
      <c r="A86" s="141" t="s">
        <v>411</v>
      </c>
      <c r="B86" s="141" t="s">
        <v>682</v>
      </c>
    </row>
    <row r="87" spans="1:2" x14ac:dyDescent="0.25">
      <c r="A87" s="141" t="s">
        <v>412</v>
      </c>
      <c r="B87" s="141"/>
    </row>
    <row r="88" spans="1:2" ht="32.25" customHeight="1" x14ac:dyDescent="0.25">
      <c r="A88" s="141" t="s">
        <v>413</v>
      </c>
      <c r="B88" s="141" t="s">
        <v>683</v>
      </c>
    </row>
    <row r="89" spans="1:2" ht="16.5" thickBot="1" x14ac:dyDescent="0.3">
      <c r="A89" s="142" t="s">
        <v>414</v>
      </c>
      <c r="B89" s="142" t="s">
        <v>684</v>
      </c>
    </row>
    <row r="90" spans="1:2" ht="30.75" thickBot="1" x14ac:dyDescent="0.3">
      <c r="A90" s="139" t="s">
        <v>415</v>
      </c>
      <c r="B90" s="140"/>
    </row>
    <row r="91" spans="1:2" ht="29.25" thickBot="1" x14ac:dyDescent="0.3">
      <c r="A91" s="135" t="s">
        <v>416</v>
      </c>
      <c r="B91" s="140"/>
    </row>
    <row r="92" spans="1:2" ht="16.5" thickBot="1" x14ac:dyDescent="0.3">
      <c r="A92" s="139" t="s">
        <v>392</v>
      </c>
      <c r="B92" s="147"/>
    </row>
    <row r="93" spans="1:2" ht="16.5" thickBot="1" x14ac:dyDescent="0.3">
      <c r="A93" s="139" t="s">
        <v>417</v>
      </c>
      <c r="B93" s="140"/>
    </row>
    <row r="94" spans="1:2" ht="16.5" thickBot="1" x14ac:dyDescent="0.3">
      <c r="A94" s="139" t="s">
        <v>418</v>
      </c>
      <c r="B94" s="147"/>
    </row>
    <row r="95" spans="1:2" ht="30.75" thickBot="1" x14ac:dyDescent="0.3">
      <c r="A95" s="148" t="s">
        <v>419</v>
      </c>
      <c r="B95" s="337" t="s">
        <v>420</v>
      </c>
    </row>
    <row r="96" spans="1:2" ht="16.5" thickBot="1" x14ac:dyDescent="0.3">
      <c r="A96" s="135" t="s">
        <v>421</v>
      </c>
      <c r="B96" s="146"/>
    </row>
    <row r="97" spans="1:2" ht="16.5" thickBot="1" x14ac:dyDescent="0.3">
      <c r="A97" s="141" t="s">
        <v>422</v>
      </c>
      <c r="B97" s="149"/>
    </row>
    <row r="98" spans="1:2" ht="16.5" thickBot="1" x14ac:dyDescent="0.3">
      <c r="A98" s="141" t="s">
        <v>423</v>
      </c>
      <c r="B98" s="149"/>
    </row>
    <row r="99" spans="1:2" ht="16.5" thickBot="1" x14ac:dyDescent="0.3">
      <c r="A99" s="141" t="s">
        <v>424</v>
      </c>
      <c r="B99" s="149"/>
    </row>
    <row r="100" spans="1:2" ht="45.75" thickBot="1" x14ac:dyDescent="0.3">
      <c r="A100" s="150" t="s">
        <v>425</v>
      </c>
      <c r="B100" s="147" t="s">
        <v>426</v>
      </c>
    </row>
    <row r="101" spans="1:2" ht="28.5" x14ac:dyDescent="0.25">
      <c r="A101" s="137" t="s">
        <v>427</v>
      </c>
      <c r="B101" s="515" t="s">
        <v>428</v>
      </c>
    </row>
    <row r="102" spans="1:2" x14ac:dyDescent="0.25">
      <c r="A102" s="141" t="s">
        <v>429</v>
      </c>
      <c r="B102" s="516"/>
    </row>
    <row r="103" spans="1:2" x14ac:dyDescent="0.25">
      <c r="A103" s="141" t="s">
        <v>430</v>
      </c>
      <c r="B103" s="516"/>
    </row>
    <row r="104" spans="1:2" x14ac:dyDescent="0.25">
      <c r="A104" s="141" t="s">
        <v>431</v>
      </c>
      <c r="B104" s="516"/>
    </row>
    <row r="105" spans="1:2" x14ac:dyDescent="0.25">
      <c r="A105" s="141" t="s">
        <v>432</v>
      </c>
      <c r="B105" s="516"/>
    </row>
    <row r="106" spans="1:2" ht="16.5" thickBot="1" x14ac:dyDescent="0.3">
      <c r="A106" s="151" t="s">
        <v>433</v>
      </c>
      <c r="B106" s="517"/>
    </row>
    <row r="109" spans="1:2" x14ac:dyDescent="0.25">
      <c r="A109" s="152"/>
      <c r="B109" s="153"/>
    </row>
    <row r="110" spans="1:2" x14ac:dyDescent="0.25">
      <c r="B110" s="154"/>
    </row>
    <row r="111" spans="1:2" x14ac:dyDescent="0.25">
      <c r="B111" s="155"/>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16" zoomScale="80" zoomScaleSheetLayoutView="80" workbookViewId="0">
      <selection activeCell="F23" sqref="F23"/>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1" t="str">
        <f>'1. паспорт местоположение'!A5:C5</f>
        <v>Год раскрытия информации: 2018 год</v>
      </c>
      <c r="B4" s="391"/>
      <c r="C4" s="391"/>
      <c r="D4" s="391"/>
      <c r="E4" s="391"/>
      <c r="F4" s="391"/>
      <c r="G4" s="391"/>
      <c r="H4" s="391"/>
      <c r="I4" s="391"/>
      <c r="J4" s="391"/>
      <c r="K4" s="391"/>
      <c r="L4" s="391"/>
      <c r="M4" s="391"/>
      <c r="N4" s="391"/>
      <c r="O4" s="391"/>
      <c r="P4" s="391"/>
      <c r="Q4" s="391"/>
      <c r="R4" s="391"/>
      <c r="S4" s="391"/>
    </row>
    <row r="5" spans="1:28" s="12" customFormat="1" ht="15.75" x14ac:dyDescent="0.2">
      <c r="A5" s="17"/>
    </row>
    <row r="6" spans="1:28" s="12" customFormat="1" ht="18.75" x14ac:dyDescent="0.2">
      <c r="A6" s="395" t="s">
        <v>9</v>
      </c>
      <c r="B6" s="395"/>
      <c r="C6" s="395"/>
      <c r="D6" s="395"/>
      <c r="E6" s="395"/>
      <c r="F6" s="395"/>
      <c r="G6" s="395"/>
      <c r="H6" s="395"/>
      <c r="I6" s="395"/>
      <c r="J6" s="395"/>
      <c r="K6" s="395"/>
      <c r="L6" s="395"/>
      <c r="M6" s="395"/>
      <c r="N6" s="395"/>
      <c r="O6" s="395"/>
      <c r="P6" s="395"/>
      <c r="Q6" s="395"/>
      <c r="R6" s="395"/>
      <c r="S6" s="395"/>
      <c r="T6" s="13"/>
      <c r="U6" s="13"/>
      <c r="V6" s="13"/>
      <c r="W6" s="13"/>
      <c r="X6" s="13"/>
      <c r="Y6" s="13"/>
      <c r="Z6" s="13"/>
      <c r="AA6" s="13"/>
      <c r="AB6" s="13"/>
    </row>
    <row r="7" spans="1:28" s="12" customFormat="1" ht="18.75" x14ac:dyDescent="0.2">
      <c r="A7" s="395"/>
      <c r="B7" s="395"/>
      <c r="C7" s="395"/>
      <c r="D7" s="395"/>
      <c r="E7" s="395"/>
      <c r="F7" s="395"/>
      <c r="G7" s="395"/>
      <c r="H7" s="395"/>
      <c r="I7" s="395"/>
      <c r="J7" s="395"/>
      <c r="K7" s="395"/>
      <c r="L7" s="395"/>
      <c r="M7" s="395"/>
      <c r="N7" s="395"/>
      <c r="O7" s="395"/>
      <c r="P7" s="395"/>
      <c r="Q7" s="395"/>
      <c r="R7" s="395"/>
      <c r="S7" s="395"/>
      <c r="T7" s="13"/>
      <c r="U7" s="13"/>
      <c r="V7" s="13"/>
      <c r="W7" s="13"/>
      <c r="X7" s="13"/>
      <c r="Y7" s="13"/>
      <c r="Z7" s="13"/>
      <c r="AA7" s="13"/>
      <c r="AB7" s="13"/>
    </row>
    <row r="8" spans="1:28" s="12" customFormat="1" ht="18.75" x14ac:dyDescent="0.2">
      <c r="A8" s="398" t="str">
        <f>'1. паспорт местоположение'!A9:C9</f>
        <v>Акционерное общество "Янтарьэнерго" ДЗО  ПАО "Россети"</v>
      </c>
      <c r="B8" s="398"/>
      <c r="C8" s="398"/>
      <c r="D8" s="398"/>
      <c r="E8" s="398"/>
      <c r="F8" s="398"/>
      <c r="G8" s="398"/>
      <c r="H8" s="398"/>
      <c r="I8" s="398"/>
      <c r="J8" s="398"/>
      <c r="K8" s="398"/>
      <c r="L8" s="398"/>
      <c r="M8" s="398"/>
      <c r="N8" s="398"/>
      <c r="O8" s="398"/>
      <c r="P8" s="398"/>
      <c r="Q8" s="398"/>
      <c r="R8" s="398"/>
      <c r="S8" s="398"/>
      <c r="T8" s="13"/>
      <c r="U8" s="13"/>
      <c r="V8" s="13"/>
      <c r="W8" s="13"/>
      <c r="X8" s="13"/>
      <c r="Y8" s="13"/>
      <c r="Z8" s="13"/>
      <c r="AA8" s="13"/>
      <c r="AB8" s="13"/>
    </row>
    <row r="9" spans="1:28" s="12" customFormat="1" ht="18.75" x14ac:dyDescent="0.2">
      <c r="A9" s="392" t="s">
        <v>8</v>
      </c>
      <c r="B9" s="392"/>
      <c r="C9" s="392"/>
      <c r="D9" s="392"/>
      <c r="E9" s="392"/>
      <c r="F9" s="392"/>
      <c r="G9" s="392"/>
      <c r="H9" s="392"/>
      <c r="I9" s="392"/>
      <c r="J9" s="392"/>
      <c r="K9" s="392"/>
      <c r="L9" s="392"/>
      <c r="M9" s="392"/>
      <c r="N9" s="392"/>
      <c r="O9" s="392"/>
      <c r="P9" s="392"/>
      <c r="Q9" s="392"/>
      <c r="R9" s="392"/>
      <c r="S9" s="392"/>
      <c r="T9" s="13"/>
      <c r="U9" s="13"/>
      <c r="V9" s="13"/>
      <c r="W9" s="13"/>
      <c r="X9" s="13"/>
      <c r="Y9" s="13"/>
      <c r="Z9" s="13"/>
      <c r="AA9" s="13"/>
      <c r="AB9" s="13"/>
    </row>
    <row r="10" spans="1:28" s="12" customFormat="1" ht="18.75" x14ac:dyDescent="0.2">
      <c r="A10" s="395"/>
      <c r="B10" s="395"/>
      <c r="C10" s="395"/>
      <c r="D10" s="395"/>
      <c r="E10" s="395"/>
      <c r="F10" s="395"/>
      <c r="G10" s="395"/>
      <c r="H10" s="395"/>
      <c r="I10" s="395"/>
      <c r="J10" s="395"/>
      <c r="K10" s="395"/>
      <c r="L10" s="395"/>
      <c r="M10" s="395"/>
      <c r="N10" s="395"/>
      <c r="O10" s="395"/>
      <c r="P10" s="395"/>
      <c r="Q10" s="395"/>
      <c r="R10" s="395"/>
      <c r="S10" s="395"/>
      <c r="T10" s="13"/>
      <c r="U10" s="13"/>
      <c r="V10" s="13"/>
      <c r="W10" s="13"/>
      <c r="X10" s="13"/>
      <c r="Y10" s="13"/>
      <c r="Z10" s="13"/>
      <c r="AA10" s="13"/>
      <c r="AB10" s="13"/>
    </row>
    <row r="11" spans="1:28" s="12" customFormat="1" ht="18.75" x14ac:dyDescent="0.2">
      <c r="A11" s="398" t="str">
        <f>'1. паспорт местоположение'!A12:C12</f>
        <v>F_prj_111001_3352</v>
      </c>
      <c r="B11" s="398"/>
      <c r="C11" s="398"/>
      <c r="D11" s="398"/>
      <c r="E11" s="398"/>
      <c r="F11" s="398"/>
      <c r="G11" s="398"/>
      <c r="H11" s="398"/>
      <c r="I11" s="398"/>
      <c r="J11" s="398"/>
      <c r="K11" s="398"/>
      <c r="L11" s="398"/>
      <c r="M11" s="398"/>
      <c r="N11" s="398"/>
      <c r="O11" s="398"/>
      <c r="P11" s="398"/>
      <c r="Q11" s="398"/>
      <c r="R11" s="398"/>
      <c r="S11" s="398"/>
      <c r="T11" s="13"/>
      <c r="U11" s="13"/>
      <c r="V11" s="13"/>
      <c r="W11" s="13"/>
      <c r="X11" s="13"/>
      <c r="Y11" s="13"/>
      <c r="Z11" s="13"/>
      <c r="AA11" s="13"/>
      <c r="AB11" s="13"/>
    </row>
    <row r="12" spans="1:28" s="12" customFormat="1" ht="18.75" x14ac:dyDescent="0.2">
      <c r="A12" s="392" t="s">
        <v>7</v>
      </c>
      <c r="B12" s="392"/>
      <c r="C12" s="392"/>
      <c r="D12" s="392"/>
      <c r="E12" s="392"/>
      <c r="F12" s="392"/>
      <c r="G12" s="392"/>
      <c r="H12" s="392"/>
      <c r="I12" s="392"/>
      <c r="J12" s="392"/>
      <c r="K12" s="392"/>
      <c r="L12" s="392"/>
      <c r="M12" s="392"/>
      <c r="N12" s="392"/>
      <c r="O12" s="392"/>
      <c r="P12" s="392"/>
      <c r="Q12" s="392"/>
      <c r="R12" s="392"/>
      <c r="S12" s="392"/>
      <c r="T12" s="13"/>
      <c r="U12" s="13"/>
      <c r="V12" s="13"/>
      <c r="W12" s="13"/>
      <c r="X12" s="13"/>
      <c r="Y12" s="13"/>
      <c r="Z12" s="13"/>
      <c r="AA12" s="13"/>
      <c r="AB12" s="13"/>
    </row>
    <row r="13" spans="1:28" s="9" customFormat="1" ht="15.75" customHeight="1" x14ac:dyDescent="0.2">
      <c r="A13" s="402"/>
      <c r="B13" s="402"/>
      <c r="C13" s="402"/>
      <c r="D13" s="402"/>
      <c r="E13" s="402"/>
      <c r="F13" s="402"/>
      <c r="G13" s="402"/>
      <c r="H13" s="402"/>
      <c r="I13" s="402"/>
      <c r="J13" s="402"/>
      <c r="K13" s="402"/>
      <c r="L13" s="402"/>
      <c r="M13" s="402"/>
      <c r="N13" s="402"/>
      <c r="O13" s="402"/>
      <c r="P13" s="402"/>
      <c r="Q13" s="402"/>
      <c r="R13" s="402"/>
      <c r="S13" s="402"/>
      <c r="T13" s="10"/>
      <c r="U13" s="10"/>
      <c r="V13" s="10"/>
      <c r="W13" s="10"/>
      <c r="X13" s="10"/>
      <c r="Y13" s="10"/>
      <c r="Z13" s="10"/>
      <c r="AA13" s="10"/>
      <c r="AB13" s="10"/>
    </row>
    <row r="14" spans="1:28" s="3" customFormat="1" ht="15.75" x14ac:dyDescent="0.2">
      <c r="A14" s="403"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4" s="403"/>
      <c r="C14" s="403"/>
      <c r="D14" s="403"/>
      <c r="E14" s="403"/>
      <c r="F14" s="403"/>
      <c r="G14" s="403"/>
      <c r="H14" s="403"/>
      <c r="I14" s="403"/>
      <c r="J14" s="403"/>
      <c r="K14" s="403"/>
      <c r="L14" s="403"/>
      <c r="M14" s="403"/>
      <c r="N14" s="403"/>
      <c r="O14" s="403"/>
      <c r="P14" s="403"/>
      <c r="Q14" s="403"/>
      <c r="R14" s="403"/>
      <c r="S14" s="403"/>
      <c r="T14" s="8"/>
      <c r="U14" s="8"/>
      <c r="V14" s="8"/>
      <c r="W14" s="8"/>
      <c r="X14" s="8"/>
      <c r="Y14" s="8"/>
      <c r="Z14" s="8"/>
      <c r="AA14" s="8"/>
      <c r="AB14" s="8"/>
    </row>
    <row r="15" spans="1:28" s="3" customFormat="1" ht="15" customHeight="1" x14ac:dyDescent="0.2">
      <c r="A15" s="392" t="s">
        <v>6</v>
      </c>
      <c r="B15" s="392"/>
      <c r="C15" s="392"/>
      <c r="D15" s="392"/>
      <c r="E15" s="392"/>
      <c r="F15" s="392"/>
      <c r="G15" s="392"/>
      <c r="H15" s="392"/>
      <c r="I15" s="392"/>
      <c r="J15" s="392"/>
      <c r="K15" s="392"/>
      <c r="L15" s="392"/>
      <c r="M15" s="392"/>
      <c r="N15" s="392"/>
      <c r="O15" s="392"/>
      <c r="P15" s="392"/>
      <c r="Q15" s="392"/>
      <c r="R15" s="392"/>
      <c r="S15" s="392"/>
      <c r="T15" s="6"/>
      <c r="U15" s="6"/>
      <c r="V15" s="6"/>
      <c r="W15" s="6"/>
      <c r="X15" s="6"/>
      <c r="Y15" s="6"/>
      <c r="Z15" s="6"/>
      <c r="AA15" s="6"/>
      <c r="AB15" s="6"/>
    </row>
    <row r="16" spans="1:28" s="3" customFormat="1" ht="15" customHeight="1" x14ac:dyDescent="0.2">
      <c r="A16" s="404"/>
      <c r="B16" s="404"/>
      <c r="C16" s="404"/>
      <c r="D16" s="404"/>
      <c r="E16" s="404"/>
      <c r="F16" s="404"/>
      <c r="G16" s="404"/>
      <c r="H16" s="404"/>
      <c r="I16" s="404"/>
      <c r="J16" s="404"/>
      <c r="K16" s="404"/>
      <c r="L16" s="404"/>
      <c r="M16" s="404"/>
      <c r="N16" s="404"/>
      <c r="O16" s="404"/>
      <c r="P16" s="404"/>
      <c r="Q16" s="404"/>
      <c r="R16" s="404"/>
      <c r="S16" s="404"/>
      <c r="T16" s="4"/>
      <c r="U16" s="4"/>
      <c r="V16" s="4"/>
      <c r="W16" s="4"/>
      <c r="X16" s="4"/>
      <c r="Y16" s="4"/>
    </row>
    <row r="17" spans="1:28" s="3" customFormat="1" ht="45.75" customHeight="1" x14ac:dyDescent="0.2">
      <c r="A17" s="393" t="s">
        <v>492</v>
      </c>
      <c r="B17" s="393"/>
      <c r="C17" s="393"/>
      <c r="D17" s="393"/>
      <c r="E17" s="393"/>
      <c r="F17" s="393"/>
      <c r="G17" s="393"/>
      <c r="H17" s="393"/>
      <c r="I17" s="393"/>
      <c r="J17" s="393"/>
      <c r="K17" s="393"/>
      <c r="L17" s="393"/>
      <c r="M17" s="393"/>
      <c r="N17" s="393"/>
      <c r="O17" s="393"/>
      <c r="P17" s="393"/>
      <c r="Q17" s="393"/>
      <c r="R17" s="393"/>
      <c r="S17" s="393"/>
      <c r="T17" s="7"/>
      <c r="U17" s="7"/>
      <c r="V17" s="7"/>
      <c r="W17" s="7"/>
      <c r="X17" s="7"/>
      <c r="Y17" s="7"/>
      <c r="Z17" s="7"/>
      <c r="AA17" s="7"/>
      <c r="AB17" s="7"/>
    </row>
    <row r="18" spans="1:28"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
      <c r="U18" s="4"/>
      <c r="V18" s="4"/>
      <c r="W18" s="4"/>
      <c r="X18" s="4"/>
      <c r="Y18" s="4"/>
    </row>
    <row r="19" spans="1:28" s="3" customFormat="1" ht="54" customHeight="1" x14ac:dyDescent="0.2">
      <c r="A19" s="397" t="s">
        <v>5</v>
      </c>
      <c r="B19" s="397" t="s">
        <v>99</v>
      </c>
      <c r="C19" s="399" t="s">
        <v>383</v>
      </c>
      <c r="D19" s="397" t="s">
        <v>382</v>
      </c>
      <c r="E19" s="397" t="s">
        <v>98</v>
      </c>
      <c r="F19" s="397" t="s">
        <v>97</v>
      </c>
      <c r="G19" s="397" t="s">
        <v>378</v>
      </c>
      <c r="H19" s="397" t="s">
        <v>96</v>
      </c>
      <c r="I19" s="397" t="s">
        <v>95</v>
      </c>
      <c r="J19" s="397" t="s">
        <v>94</v>
      </c>
      <c r="K19" s="397" t="s">
        <v>93</v>
      </c>
      <c r="L19" s="397" t="s">
        <v>92</v>
      </c>
      <c r="M19" s="397" t="s">
        <v>91</v>
      </c>
      <c r="N19" s="397" t="s">
        <v>90</v>
      </c>
      <c r="O19" s="397" t="s">
        <v>89</v>
      </c>
      <c r="P19" s="397" t="s">
        <v>88</v>
      </c>
      <c r="Q19" s="397" t="s">
        <v>381</v>
      </c>
      <c r="R19" s="397"/>
      <c r="S19" s="401" t="s">
        <v>486</v>
      </c>
      <c r="T19" s="4"/>
      <c r="U19" s="4"/>
      <c r="V19" s="4"/>
      <c r="W19" s="4"/>
      <c r="X19" s="4"/>
      <c r="Y19" s="4"/>
    </row>
    <row r="20" spans="1:28" s="3" customFormat="1" ht="180.75" customHeight="1" x14ac:dyDescent="0.2">
      <c r="A20" s="397"/>
      <c r="B20" s="397"/>
      <c r="C20" s="400"/>
      <c r="D20" s="397"/>
      <c r="E20" s="397"/>
      <c r="F20" s="397"/>
      <c r="G20" s="397"/>
      <c r="H20" s="397"/>
      <c r="I20" s="397"/>
      <c r="J20" s="397"/>
      <c r="K20" s="397"/>
      <c r="L20" s="397"/>
      <c r="M20" s="397"/>
      <c r="N20" s="397"/>
      <c r="O20" s="397"/>
      <c r="P20" s="397"/>
      <c r="Q20" s="47" t="s">
        <v>379</v>
      </c>
      <c r="R20" s="48" t="s">
        <v>380</v>
      </c>
      <c r="S20" s="401"/>
      <c r="T20" s="32"/>
      <c r="U20" s="32"/>
      <c r="V20" s="32"/>
      <c r="W20" s="32"/>
      <c r="X20" s="32"/>
      <c r="Y20" s="32"/>
      <c r="Z20" s="31"/>
      <c r="AA20" s="31"/>
      <c r="AB20" s="31"/>
    </row>
    <row r="21" spans="1:28" s="3" customFormat="1" ht="18.75" x14ac:dyDescent="0.2">
      <c r="A21" s="47">
        <v>1</v>
      </c>
      <c r="B21" s="52">
        <v>2</v>
      </c>
      <c r="C21" s="47">
        <v>3</v>
      </c>
      <c r="D21" s="52">
        <v>4</v>
      </c>
      <c r="E21" s="47">
        <v>5</v>
      </c>
      <c r="F21" s="52">
        <v>6</v>
      </c>
      <c r="G21" s="159">
        <v>7</v>
      </c>
      <c r="H21" s="160">
        <v>8</v>
      </c>
      <c r="I21" s="159">
        <v>9</v>
      </c>
      <c r="J21" s="160">
        <v>10</v>
      </c>
      <c r="K21" s="159">
        <v>11</v>
      </c>
      <c r="L21" s="160">
        <v>12</v>
      </c>
      <c r="M21" s="159">
        <v>13</v>
      </c>
      <c r="N21" s="160">
        <v>14</v>
      </c>
      <c r="O21" s="159">
        <v>15</v>
      </c>
      <c r="P21" s="160">
        <v>16</v>
      </c>
      <c r="Q21" s="159">
        <v>17</v>
      </c>
      <c r="R21" s="160">
        <v>18</v>
      </c>
      <c r="S21" s="159">
        <v>19</v>
      </c>
      <c r="T21" s="32"/>
      <c r="U21" s="32"/>
      <c r="V21" s="32"/>
      <c r="W21" s="32"/>
      <c r="X21" s="32"/>
      <c r="Y21" s="32"/>
      <c r="Z21" s="31"/>
      <c r="AA21" s="31"/>
      <c r="AB21" s="31"/>
    </row>
    <row r="22" spans="1:28" s="3" customFormat="1" ht="171.75" customHeight="1" x14ac:dyDescent="0.2">
      <c r="A22" s="47">
        <v>1</v>
      </c>
      <c r="B22" s="180" t="s">
        <v>537</v>
      </c>
      <c r="C22" s="180" t="s">
        <v>670</v>
      </c>
      <c r="D22" s="180" t="s">
        <v>538</v>
      </c>
      <c r="E22" s="180" t="s">
        <v>539</v>
      </c>
      <c r="F22" s="180" t="s">
        <v>671</v>
      </c>
      <c r="G22" s="180" t="s">
        <v>608</v>
      </c>
      <c r="H22" s="180">
        <v>2.9432</v>
      </c>
      <c r="I22" s="180"/>
      <c r="J22" s="180">
        <v>2.9432</v>
      </c>
      <c r="K22" s="180">
        <v>0.4</v>
      </c>
      <c r="L22" s="180" t="s">
        <v>609</v>
      </c>
      <c r="M22" s="180"/>
      <c r="N22" s="180"/>
      <c r="O22" s="180"/>
      <c r="P22" s="180"/>
      <c r="Q22" s="180" t="s">
        <v>610</v>
      </c>
      <c r="R22" s="180"/>
      <c r="S22" s="181">
        <v>44.276278159999997</v>
      </c>
      <c r="T22" s="32"/>
      <c r="U22" s="32"/>
      <c r="V22" s="32"/>
      <c r="W22" s="32"/>
      <c r="X22" s="32"/>
      <c r="Y22" s="32"/>
      <c r="Z22" s="31"/>
      <c r="AA22" s="31"/>
      <c r="AB22" s="31"/>
    </row>
    <row r="23" spans="1:28" s="3" customFormat="1" ht="63" x14ac:dyDescent="0.2">
      <c r="A23" s="47">
        <v>2</v>
      </c>
      <c r="B23" s="180" t="s">
        <v>540</v>
      </c>
      <c r="C23" s="180" t="s">
        <v>611</v>
      </c>
      <c r="D23" s="180" t="s">
        <v>541</v>
      </c>
      <c r="E23" s="180" t="s">
        <v>542</v>
      </c>
      <c r="F23" s="180" t="s">
        <v>543</v>
      </c>
      <c r="G23" s="180" t="s">
        <v>612</v>
      </c>
      <c r="H23" s="180">
        <v>2.1749999999999998</v>
      </c>
      <c r="I23" s="180"/>
      <c r="J23" s="180">
        <v>2.1749999999999998</v>
      </c>
      <c r="K23" s="180">
        <v>0.4</v>
      </c>
      <c r="L23" s="180">
        <v>2</v>
      </c>
      <c r="M23" s="180"/>
      <c r="N23" s="180"/>
      <c r="O23" s="180"/>
      <c r="P23" s="180"/>
      <c r="Q23" s="180" t="s">
        <v>614</v>
      </c>
      <c r="R23" s="180"/>
      <c r="S23" s="181">
        <v>30.893444639999998</v>
      </c>
      <c r="T23" s="32"/>
      <c r="U23" s="32"/>
      <c r="V23" s="32"/>
      <c r="W23" s="32"/>
      <c r="X23" s="31"/>
      <c r="Y23" s="31"/>
      <c r="Z23" s="31"/>
      <c r="AA23" s="31"/>
      <c r="AB23" s="31"/>
    </row>
    <row r="24" spans="1:28" ht="20.25" customHeight="1" x14ac:dyDescent="0.25">
      <c r="A24" s="126"/>
      <c r="B24" s="52" t="s">
        <v>376</v>
      </c>
      <c r="C24" s="52"/>
      <c r="D24" s="52"/>
      <c r="E24" s="126" t="s">
        <v>377</v>
      </c>
      <c r="F24" s="126" t="s">
        <v>377</v>
      </c>
      <c r="G24" s="126" t="s">
        <v>377</v>
      </c>
      <c r="H24" s="126">
        <f>SUM(H22:H23)</f>
        <v>5.1181999999999999</v>
      </c>
      <c r="I24" s="126"/>
      <c r="J24" s="126">
        <f>SUM(J22:J23)</f>
        <v>5.1181999999999999</v>
      </c>
      <c r="K24" s="126"/>
      <c r="L24" s="126"/>
      <c r="M24" s="126"/>
      <c r="N24" s="126"/>
      <c r="O24" s="126"/>
      <c r="P24" s="126"/>
      <c r="Q24" s="127" t="s">
        <v>613</v>
      </c>
      <c r="R24" s="2"/>
      <c r="S24" s="181">
        <f>SUM(S22:S23)</f>
        <v>75.169722799999988</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325"/>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325"/>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325"/>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325"/>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325"/>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0" zoomScale="80" zoomScaleNormal="60" zoomScaleSheetLayoutView="80" workbookViewId="0">
      <selection activeCell="F25" sqref="F25:F27"/>
    </sheetView>
  </sheetViews>
  <sheetFormatPr defaultColWidth="10.7109375" defaultRowHeight="15.75" x14ac:dyDescent="0.25"/>
  <cols>
    <col min="1" max="1" width="9.5703125" style="57" customWidth="1"/>
    <col min="2" max="2" width="8.7109375" style="57" customWidth="1"/>
    <col min="3" max="3" width="12.7109375" style="57" customWidth="1"/>
    <col min="4" max="4" width="16.28515625" style="57" customWidth="1"/>
    <col min="5" max="5" width="11.28515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71093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71093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71093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71093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71093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71093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71093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71093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71093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71093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71093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71093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71093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71093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71093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71093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71093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71093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71093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71093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71093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71093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71093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71093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71093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71093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71093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71093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71093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71093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71093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71093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71093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71093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71093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71093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71093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71093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71093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71093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71093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71093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71093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71093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71093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71093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71093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71093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71093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71093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71093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71093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71093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71093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71093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71093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71093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71093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71093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71093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71093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71093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71093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1" t="str">
        <f>'1. паспорт местоположение'!A5:C5</f>
        <v>Год раскрытия информации: 2018 год</v>
      </c>
      <c r="B6" s="391"/>
      <c r="C6" s="391"/>
      <c r="D6" s="391"/>
      <c r="E6" s="391"/>
      <c r="F6" s="391"/>
      <c r="G6" s="391"/>
      <c r="H6" s="391"/>
      <c r="I6" s="391"/>
      <c r="J6" s="391"/>
      <c r="K6" s="391"/>
      <c r="L6" s="391"/>
      <c r="M6" s="391"/>
      <c r="N6" s="391"/>
      <c r="O6" s="391"/>
      <c r="P6" s="391"/>
      <c r="Q6" s="391"/>
      <c r="R6" s="391"/>
      <c r="S6" s="391"/>
      <c r="T6" s="391"/>
    </row>
    <row r="7" spans="1:20" s="12" customFormat="1" x14ac:dyDescent="0.2">
      <c r="A7" s="17"/>
      <c r="H7" s="16"/>
    </row>
    <row r="8" spans="1:20" s="12" customFormat="1" ht="18.75" x14ac:dyDescent="0.2">
      <c r="A8" s="395" t="s">
        <v>9</v>
      </c>
      <c r="B8" s="395"/>
      <c r="C8" s="395"/>
      <c r="D8" s="395"/>
      <c r="E8" s="395"/>
      <c r="F8" s="395"/>
      <c r="G8" s="395"/>
      <c r="H8" s="395"/>
      <c r="I8" s="395"/>
      <c r="J8" s="395"/>
      <c r="K8" s="395"/>
      <c r="L8" s="395"/>
      <c r="M8" s="395"/>
      <c r="N8" s="395"/>
      <c r="O8" s="395"/>
      <c r="P8" s="395"/>
      <c r="Q8" s="395"/>
      <c r="R8" s="395"/>
      <c r="S8" s="395"/>
      <c r="T8" s="395"/>
    </row>
    <row r="9" spans="1:20" s="12" customFormat="1" ht="18.75" x14ac:dyDescent="0.2">
      <c r="A9" s="395"/>
      <c r="B9" s="395"/>
      <c r="C9" s="395"/>
      <c r="D9" s="395"/>
      <c r="E9" s="395"/>
      <c r="F9" s="395"/>
      <c r="G9" s="395"/>
      <c r="H9" s="395"/>
      <c r="I9" s="395"/>
      <c r="J9" s="395"/>
      <c r="K9" s="395"/>
      <c r="L9" s="395"/>
      <c r="M9" s="395"/>
      <c r="N9" s="395"/>
      <c r="O9" s="395"/>
      <c r="P9" s="395"/>
      <c r="Q9" s="395"/>
      <c r="R9" s="395"/>
      <c r="S9" s="395"/>
      <c r="T9" s="395"/>
    </row>
    <row r="10" spans="1:20" s="12" customFormat="1" ht="18.75" customHeight="1" x14ac:dyDescent="0.2">
      <c r="A10" s="398" t="str">
        <f>'1. паспорт местоположение'!A9:C9</f>
        <v>Акционерное общество "Янтарьэнерго" ДЗО  ПАО "Россети"</v>
      </c>
      <c r="B10" s="398"/>
      <c r="C10" s="398"/>
      <c r="D10" s="398"/>
      <c r="E10" s="398"/>
      <c r="F10" s="398"/>
      <c r="G10" s="398"/>
      <c r="H10" s="398"/>
      <c r="I10" s="398"/>
      <c r="J10" s="398"/>
      <c r="K10" s="398"/>
      <c r="L10" s="398"/>
      <c r="M10" s="398"/>
      <c r="N10" s="398"/>
      <c r="O10" s="398"/>
      <c r="P10" s="398"/>
      <c r="Q10" s="398"/>
      <c r="R10" s="398"/>
      <c r="S10" s="398"/>
      <c r="T10" s="398"/>
    </row>
    <row r="11" spans="1:20" s="12" customFormat="1" ht="18.75" customHeight="1" x14ac:dyDescent="0.2">
      <c r="A11" s="392" t="s">
        <v>8</v>
      </c>
      <c r="B11" s="392"/>
      <c r="C11" s="392"/>
      <c r="D11" s="392"/>
      <c r="E11" s="392"/>
      <c r="F11" s="392"/>
      <c r="G11" s="392"/>
      <c r="H11" s="392"/>
      <c r="I11" s="392"/>
      <c r="J11" s="392"/>
      <c r="K11" s="392"/>
      <c r="L11" s="392"/>
      <c r="M11" s="392"/>
      <c r="N11" s="392"/>
      <c r="O11" s="392"/>
      <c r="P11" s="392"/>
      <c r="Q11" s="392"/>
      <c r="R11" s="392"/>
      <c r="S11" s="392"/>
      <c r="T11" s="392"/>
    </row>
    <row r="12" spans="1:20" s="12" customFormat="1" ht="18.75" x14ac:dyDescent="0.2">
      <c r="A12" s="395"/>
      <c r="B12" s="395"/>
      <c r="C12" s="395"/>
      <c r="D12" s="395"/>
      <c r="E12" s="395"/>
      <c r="F12" s="395"/>
      <c r="G12" s="395"/>
      <c r="H12" s="395"/>
      <c r="I12" s="395"/>
      <c r="J12" s="395"/>
      <c r="K12" s="395"/>
      <c r="L12" s="395"/>
      <c r="M12" s="395"/>
      <c r="N12" s="395"/>
      <c r="O12" s="395"/>
      <c r="P12" s="395"/>
      <c r="Q12" s="395"/>
      <c r="R12" s="395"/>
      <c r="S12" s="395"/>
      <c r="T12" s="395"/>
    </row>
    <row r="13" spans="1:20" s="12" customFormat="1" ht="18.75" customHeight="1" x14ac:dyDescent="0.2">
      <c r="A13" s="398" t="str">
        <f>'1. паспорт местоположение'!A12:C12</f>
        <v>F_prj_111001_3352</v>
      </c>
      <c r="B13" s="398"/>
      <c r="C13" s="398"/>
      <c r="D13" s="398"/>
      <c r="E13" s="398"/>
      <c r="F13" s="398"/>
      <c r="G13" s="398"/>
      <c r="H13" s="398"/>
      <c r="I13" s="398"/>
      <c r="J13" s="398"/>
      <c r="K13" s="398"/>
      <c r="L13" s="398"/>
      <c r="M13" s="398"/>
      <c r="N13" s="398"/>
      <c r="O13" s="398"/>
      <c r="P13" s="398"/>
      <c r="Q13" s="398"/>
      <c r="R13" s="398"/>
      <c r="S13" s="398"/>
      <c r="T13" s="398"/>
    </row>
    <row r="14" spans="1:20" s="12" customFormat="1" ht="18.75" customHeight="1" x14ac:dyDescent="0.2">
      <c r="A14" s="392" t="s">
        <v>7</v>
      </c>
      <c r="B14" s="392"/>
      <c r="C14" s="392"/>
      <c r="D14" s="392"/>
      <c r="E14" s="392"/>
      <c r="F14" s="392"/>
      <c r="G14" s="392"/>
      <c r="H14" s="392"/>
      <c r="I14" s="392"/>
      <c r="J14" s="392"/>
      <c r="K14" s="392"/>
      <c r="L14" s="392"/>
      <c r="M14" s="392"/>
      <c r="N14" s="392"/>
      <c r="O14" s="392"/>
      <c r="P14" s="392"/>
      <c r="Q14" s="392"/>
      <c r="R14" s="392"/>
      <c r="S14" s="392"/>
      <c r="T14" s="392"/>
    </row>
    <row r="15" spans="1:20" s="9" customFormat="1" ht="15.75" customHeight="1" x14ac:dyDescent="0.2">
      <c r="A15" s="402"/>
      <c r="B15" s="402"/>
      <c r="C15" s="402"/>
      <c r="D15" s="402"/>
      <c r="E15" s="402"/>
      <c r="F15" s="402"/>
      <c r="G15" s="402"/>
      <c r="H15" s="402"/>
      <c r="I15" s="402"/>
      <c r="J15" s="402"/>
      <c r="K15" s="402"/>
      <c r="L15" s="402"/>
      <c r="M15" s="402"/>
      <c r="N15" s="402"/>
      <c r="O15" s="402"/>
      <c r="P15" s="402"/>
      <c r="Q15" s="402"/>
      <c r="R15" s="402"/>
      <c r="S15" s="402"/>
      <c r="T15" s="402"/>
    </row>
    <row r="16" spans="1:20" s="3" customFormat="1" x14ac:dyDescent="0.2">
      <c r="A16" s="403"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6" s="403"/>
      <c r="C16" s="403"/>
      <c r="D16" s="403"/>
      <c r="E16" s="403"/>
      <c r="F16" s="403"/>
      <c r="G16" s="403"/>
      <c r="H16" s="403"/>
      <c r="I16" s="403"/>
      <c r="J16" s="403"/>
      <c r="K16" s="403"/>
      <c r="L16" s="403"/>
      <c r="M16" s="403"/>
      <c r="N16" s="403"/>
      <c r="O16" s="403"/>
      <c r="P16" s="403"/>
      <c r="Q16" s="403"/>
      <c r="R16" s="403"/>
      <c r="S16" s="403"/>
      <c r="T16" s="403"/>
    </row>
    <row r="17" spans="1:113" s="3" customFormat="1" ht="15" customHeight="1" x14ac:dyDescent="0.2">
      <c r="A17" s="392" t="s">
        <v>6</v>
      </c>
      <c r="B17" s="392"/>
      <c r="C17" s="392"/>
      <c r="D17" s="392"/>
      <c r="E17" s="392"/>
      <c r="F17" s="392"/>
      <c r="G17" s="392"/>
      <c r="H17" s="392"/>
      <c r="I17" s="392"/>
      <c r="J17" s="392"/>
      <c r="K17" s="392"/>
      <c r="L17" s="392"/>
      <c r="M17" s="392"/>
      <c r="N17" s="392"/>
      <c r="O17" s="392"/>
      <c r="P17" s="392"/>
      <c r="Q17" s="392"/>
      <c r="R17" s="392"/>
      <c r="S17" s="392"/>
      <c r="T17" s="392"/>
    </row>
    <row r="18" spans="1:113"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04"/>
    </row>
    <row r="19" spans="1:113" s="3" customFormat="1" ht="15" customHeight="1" x14ac:dyDescent="0.2">
      <c r="A19" s="394" t="s">
        <v>497</v>
      </c>
      <c r="B19" s="394"/>
      <c r="C19" s="394"/>
      <c r="D19" s="394"/>
      <c r="E19" s="394"/>
      <c r="F19" s="394"/>
      <c r="G19" s="394"/>
      <c r="H19" s="394"/>
      <c r="I19" s="394"/>
      <c r="J19" s="394"/>
      <c r="K19" s="394"/>
      <c r="L19" s="394"/>
      <c r="M19" s="394"/>
      <c r="N19" s="394"/>
      <c r="O19" s="394"/>
      <c r="P19" s="394"/>
      <c r="Q19" s="394"/>
      <c r="R19" s="394"/>
      <c r="S19" s="394"/>
      <c r="T19" s="394"/>
    </row>
    <row r="20" spans="1:113" s="65"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113" ht="46.5" customHeight="1" x14ac:dyDescent="0.25">
      <c r="A21" s="415" t="s">
        <v>5</v>
      </c>
      <c r="B21" s="407" t="s">
        <v>222</v>
      </c>
      <c r="C21" s="408"/>
      <c r="D21" s="411" t="s">
        <v>121</v>
      </c>
      <c r="E21" s="407" t="s">
        <v>526</v>
      </c>
      <c r="F21" s="408"/>
      <c r="G21" s="407" t="s">
        <v>273</v>
      </c>
      <c r="H21" s="408"/>
      <c r="I21" s="407" t="s">
        <v>120</v>
      </c>
      <c r="J21" s="408"/>
      <c r="K21" s="411" t="s">
        <v>119</v>
      </c>
      <c r="L21" s="407" t="s">
        <v>118</v>
      </c>
      <c r="M21" s="408"/>
      <c r="N21" s="407" t="s">
        <v>522</v>
      </c>
      <c r="O21" s="408"/>
      <c r="P21" s="411" t="s">
        <v>117</v>
      </c>
      <c r="Q21" s="419" t="s">
        <v>116</v>
      </c>
      <c r="R21" s="420"/>
      <c r="S21" s="419" t="s">
        <v>115</v>
      </c>
      <c r="T21" s="421"/>
    </row>
    <row r="22" spans="1:113" ht="204.75" customHeight="1" x14ac:dyDescent="0.25">
      <c r="A22" s="416"/>
      <c r="B22" s="409"/>
      <c r="C22" s="410"/>
      <c r="D22" s="413"/>
      <c r="E22" s="409"/>
      <c r="F22" s="410"/>
      <c r="G22" s="409"/>
      <c r="H22" s="410"/>
      <c r="I22" s="409"/>
      <c r="J22" s="410"/>
      <c r="K22" s="412"/>
      <c r="L22" s="409"/>
      <c r="M22" s="410"/>
      <c r="N22" s="409"/>
      <c r="O22" s="410"/>
      <c r="P22" s="412"/>
      <c r="Q22" s="114" t="s">
        <v>114</v>
      </c>
      <c r="R22" s="114" t="s">
        <v>496</v>
      </c>
      <c r="S22" s="114" t="s">
        <v>113</v>
      </c>
      <c r="T22" s="114" t="s">
        <v>112</v>
      </c>
    </row>
    <row r="23" spans="1:113" ht="51.75" customHeight="1" x14ac:dyDescent="0.25">
      <c r="A23" s="417"/>
      <c r="B23" s="166" t="s">
        <v>110</v>
      </c>
      <c r="C23" s="166" t="s">
        <v>111</v>
      </c>
      <c r="D23" s="412"/>
      <c r="E23" s="166" t="s">
        <v>110</v>
      </c>
      <c r="F23" s="166" t="s">
        <v>111</v>
      </c>
      <c r="G23" s="166" t="s">
        <v>110</v>
      </c>
      <c r="H23" s="166" t="s">
        <v>111</v>
      </c>
      <c r="I23" s="166" t="s">
        <v>110</v>
      </c>
      <c r="J23" s="166" t="s">
        <v>111</v>
      </c>
      <c r="K23" s="166" t="s">
        <v>110</v>
      </c>
      <c r="L23" s="166" t="s">
        <v>110</v>
      </c>
      <c r="M23" s="166" t="s">
        <v>111</v>
      </c>
      <c r="N23" s="166" t="s">
        <v>110</v>
      </c>
      <c r="O23" s="166" t="s">
        <v>111</v>
      </c>
      <c r="P23" s="167" t="s">
        <v>110</v>
      </c>
      <c r="Q23" s="114" t="s">
        <v>110</v>
      </c>
      <c r="R23" s="114" t="s">
        <v>110</v>
      </c>
      <c r="S23" s="114" t="s">
        <v>110</v>
      </c>
      <c r="T23" s="114" t="s">
        <v>110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5" customFormat="1" ht="47.25" x14ac:dyDescent="0.25">
      <c r="A25" s="418">
        <v>1</v>
      </c>
      <c r="B25" s="418" t="s">
        <v>377</v>
      </c>
      <c r="C25" s="418" t="s">
        <v>621</v>
      </c>
      <c r="D25" s="67" t="s">
        <v>623</v>
      </c>
      <c r="E25" s="67" t="s">
        <v>377</v>
      </c>
      <c r="F25" s="67" t="s">
        <v>622</v>
      </c>
      <c r="G25" s="67" t="s">
        <v>377</v>
      </c>
      <c r="H25" s="67" t="s">
        <v>624</v>
      </c>
      <c r="I25" s="67" t="s">
        <v>377</v>
      </c>
      <c r="J25" s="66" t="s">
        <v>625</v>
      </c>
      <c r="K25" s="67" t="s">
        <v>377</v>
      </c>
      <c r="L25" s="67" t="s">
        <v>377</v>
      </c>
      <c r="M25" s="67">
        <v>10</v>
      </c>
      <c r="N25" s="67" t="s">
        <v>377</v>
      </c>
      <c r="O25" s="67">
        <v>0.08</v>
      </c>
      <c r="P25" s="67" t="s">
        <v>377</v>
      </c>
      <c r="Q25" s="67" t="s">
        <v>377</v>
      </c>
      <c r="R25" s="67" t="s">
        <v>377</v>
      </c>
      <c r="S25" s="67" t="s">
        <v>377</v>
      </c>
      <c r="T25" s="67" t="s">
        <v>377</v>
      </c>
    </row>
    <row r="26" spans="1:113" s="65" customFormat="1" ht="63" x14ac:dyDescent="0.25">
      <c r="A26" s="418"/>
      <c r="B26" s="418"/>
      <c r="C26" s="418"/>
      <c r="D26" s="67" t="s">
        <v>626</v>
      </c>
      <c r="E26" s="67" t="s">
        <v>377</v>
      </c>
      <c r="F26" s="67" t="s">
        <v>627</v>
      </c>
      <c r="G26" s="67" t="s">
        <v>377</v>
      </c>
      <c r="H26" s="67" t="s">
        <v>628</v>
      </c>
      <c r="I26" s="67" t="s">
        <v>377</v>
      </c>
      <c r="J26" s="66" t="s">
        <v>625</v>
      </c>
      <c r="K26" s="67" t="s">
        <v>377</v>
      </c>
      <c r="L26" s="67" t="s">
        <v>377</v>
      </c>
      <c r="M26" s="67">
        <v>10</v>
      </c>
      <c r="N26" s="67" t="s">
        <v>377</v>
      </c>
      <c r="O26" s="67" t="s">
        <v>377</v>
      </c>
      <c r="P26" s="67" t="s">
        <v>377</v>
      </c>
      <c r="Q26" s="67" t="s">
        <v>377</v>
      </c>
      <c r="R26" s="67" t="s">
        <v>377</v>
      </c>
      <c r="S26" s="67" t="s">
        <v>377</v>
      </c>
      <c r="T26" s="67" t="s">
        <v>377</v>
      </c>
    </row>
    <row r="27" spans="1:113" s="65" customFormat="1" ht="110.25" x14ac:dyDescent="0.25">
      <c r="A27" s="338">
        <v>2</v>
      </c>
      <c r="B27" s="338" t="s">
        <v>631</v>
      </c>
      <c r="C27" s="338" t="s">
        <v>631</v>
      </c>
      <c r="D27" s="67" t="s">
        <v>630</v>
      </c>
      <c r="E27" s="67" t="s">
        <v>377</v>
      </c>
      <c r="F27" s="67" t="s">
        <v>629</v>
      </c>
      <c r="G27" s="67" t="s">
        <v>377</v>
      </c>
      <c r="H27" s="67" t="s">
        <v>633</v>
      </c>
      <c r="I27" s="67" t="s">
        <v>377</v>
      </c>
      <c r="J27" s="66" t="s">
        <v>625</v>
      </c>
      <c r="K27" s="67" t="s">
        <v>377</v>
      </c>
      <c r="L27" s="67" t="s">
        <v>377</v>
      </c>
      <c r="M27" s="67">
        <v>10</v>
      </c>
      <c r="N27" s="67" t="s">
        <v>377</v>
      </c>
      <c r="O27" s="67" t="s">
        <v>377</v>
      </c>
      <c r="P27" s="67" t="s">
        <v>377</v>
      </c>
      <c r="Q27" s="67" t="s">
        <v>377</v>
      </c>
      <c r="R27" s="67" t="s">
        <v>377</v>
      </c>
      <c r="S27" s="67" t="s">
        <v>377</v>
      </c>
      <c r="T27" s="67" t="s">
        <v>377</v>
      </c>
    </row>
    <row r="28" spans="1:113" ht="3" customHeight="1" x14ac:dyDescent="0.25"/>
    <row r="29" spans="1:113" s="63" customFormat="1" ht="12.75" x14ac:dyDescent="0.2">
      <c r="B29" s="64"/>
      <c r="C29" s="64"/>
      <c r="K29" s="64"/>
    </row>
    <row r="30" spans="1:113" s="63" customFormat="1" x14ac:dyDescent="0.25">
      <c r="B30" s="61" t="s">
        <v>109</v>
      </c>
      <c r="C30" s="61"/>
      <c r="D30" s="61"/>
      <c r="E30" s="61"/>
      <c r="F30" s="61"/>
      <c r="G30" s="61"/>
      <c r="H30" s="61"/>
      <c r="I30" s="61"/>
      <c r="J30" s="61"/>
      <c r="K30" s="61"/>
      <c r="L30" s="61"/>
      <c r="M30" s="61"/>
      <c r="N30" s="61"/>
      <c r="O30" s="61"/>
      <c r="P30" s="61"/>
      <c r="Q30" s="61"/>
      <c r="R30" s="61"/>
    </row>
    <row r="31" spans="1:113" x14ac:dyDescent="0.25">
      <c r="B31" s="406" t="s">
        <v>532</v>
      </c>
      <c r="C31" s="406"/>
      <c r="D31" s="406"/>
      <c r="E31" s="406"/>
      <c r="F31" s="406"/>
      <c r="G31" s="406"/>
      <c r="H31" s="406"/>
      <c r="I31" s="406"/>
      <c r="J31" s="406"/>
      <c r="K31" s="406"/>
      <c r="L31" s="406"/>
      <c r="M31" s="406"/>
      <c r="N31" s="406"/>
      <c r="O31" s="406"/>
      <c r="P31" s="406"/>
      <c r="Q31" s="406"/>
      <c r="R31" s="406"/>
    </row>
    <row r="32" spans="1:113" x14ac:dyDescent="0.25">
      <c r="B32" s="61"/>
      <c r="C32" s="61"/>
      <c r="D32" s="61"/>
      <c r="E32" s="61"/>
      <c r="F32" s="61"/>
      <c r="G32" s="61"/>
      <c r="H32" s="61"/>
      <c r="I32" s="61"/>
      <c r="J32" s="61"/>
      <c r="K32" s="61"/>
      <c r="L32" s="61"/>
      <c r="M32" s="61"/>
      <c r="N32" s="61"/>
      <c r="O32" s="61"/>
      <c r="P32" s="61"/>
      <c r="Q32" s="61"/>
      <c r="R32" s="61"/>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60" t="s">
        <v>495</v>
      </c>
      <c r="C33" s="60"/>
      <c r="D33" s="60"/>
      <c r="E33" s="60"/>
      <c r="F33" s="58"/>
      <c r="G33" s="58"/>
      <c r="H33" s="60"/>
      <c r="I33" s="60"/>
      <c r="J33" s="60"/>
      <c r="K33" s="60"/>
      <c r="L33" s="60"/>
      <c r="M33" s="60"/>
      <c r="N33" s="60"/>
      <c r="O33" s="60"/>
      <c r="P33" s="60"/>
      <c r="Q33" s="60"/>
      <c r="R33" s="60"/>
      <c r="S33" s="62"/>
      <c r="T33" s="62"/>
      <c r="U33" s="62"/>
      <c r="V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25">
      <c r="B34" s="60" t="s">
        <v>108</v>
      </c>
      <c r="C34" s="60"/>
      <c r="D34" s="60"/>
      <c r="E34" s="60"/>
      <c r="F34" s="58"/>
      <c r="G34" s="58"/>
      <c r="H34" s="60"/>
      <c r="I34" s="60"/>
      <c r="J34" s="60"/>
      <c r="K34" s="60"/>
      <c r="L34" s="60"/>
      <c r="M34" s="60"/>
      <c r="N34" s="60"/>
      <c r="O34" s="60"/>
      <c r="P34" s="60"/>
      <c r="Q34" s="60"/>
      <c r="R34" s="60"/>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row>
    <row r="35" spans="2:113" s="58" customFormat="1" x14ac:dyDescent="0.25">
      <c r="B35" s="60" t="s">
        <v>107</v>
      </c>
      <c r="C35" s="60"/>
      <c r="D35" s="60"/>
      <c r="E35" s="60"/>
      <c r="H35" s="60"/>
      <c r="I35" s="60"/>
      <c r="J35" s="60"/>
      <c r="K35" s="60"/>
      <c r="L35" s="60"/>
      <c r="M35" s="60"/>
      <c r="N35" s="60"/>
      <c r="O35" s="60"/>
      <c r="P35" s="60"/>
      <c r="Q35" s="60"/>
      <c r="R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101</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100</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sheetData>
  <mergeCells count="30">
    <mergeCell ref="A25:A26"/>
    <mergeCell ref="B25:B26"/>
    <mergeCell ref="C25:C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R25" sqref="R25:R26"/>
    </sheetView>
  </sheetViews>
  <sheetFormatPr defaultColWidth="10.7109375" defaultRowHeight="15.75" x14ac:dyDescent="0.25"/>
  <cols>
    <col min="1" max="2" width="10.7109375" style="57"/>
    <col min="3" max="3" width="19.42578125" style="57" customWidth="1"/>
    <col min="4" max="4" width="11.5703125" style="57" customWidth="1"/>
    <col min="5" max="5" width="20.7109375" style="57" customWidth="1"/>
    <col min="6" max="6" width="8.7109375" style="57" customWidth="1"/>
    <col min="7" max="7" width="10.28515625" style="57" customWidth="1"/>
    <col min="8" max="8" width="8.7109375" style="57" customWidth="1"/>
    <col min="9" max="9" width="8.28515625" style="57" customWidth="1"/>
    <col min="10" max="10" width="20.28515625" style="57" customWidth="1"/>
    <col min="11" max="11" width="11.28515625" style="57" customWidth="1"/>
    <col min="12" max="13" width="8.7109375" style="57" customWidth="1"/>
    <col min="14" max="14" width="13.7109375" style="57" customWidth="1"/>
    <col min="15" max="16" width="8.7109375" style="57" customWidth="1"/>
    <col min="17" max="17" width="11.71093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5703125" style="57" customWidth="1"/>
    <col min="24" max="24" width="24.5703125" style="57" customWidth="1"/>
    <col min="25" max="25" width="15.28515625" style="57" customWidth="1"/>
    <col min="26" max="26" width="18.5703125" style="57" customWidth="1"/>
    <col min="27" max="27" width="19.28515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71093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71093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71093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71093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71093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71093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71093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71093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71093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71093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71093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71093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71093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71093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71093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71093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71093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71093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71093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71093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71093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71093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71093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71093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71093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71093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71093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71093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71093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71093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71093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71093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71093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71093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71093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71093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71093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71093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71093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71093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71093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71093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71093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71093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71093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71093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71093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71093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71093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71093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71093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71093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71093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71093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71093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71093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71093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71093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71093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71093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71093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71093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71093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395" t="s">
        <v>9</v>
      </c>
      <c r="F7" s="395"/>
      <c r="G7" s="395"/>
      <c r="H7" s="395"/>
      <c r="I7" s="395"/>
      <c r="J7" s="395"/>
      <c r="K7" s="395"/>
      <c r="L7" s="395"/>
      <c r="M7" s="395"/>
      <c r="N7" s="395"/>
      <c r="O7" s="395"/>
      <c r="P7" s="395"/>
      <c r="Q7" s="395"/>
      <c r="R7" s="395"/>
      <c r="S7" s="395"/>
      <c r="T7" s="395"/>
      <c r="U7" s="395"/>
      <c r="V7" s="395"/>
      <c r="W7" s="395"/>
      <c r="X7" s="395"/>
      <c r="Y7" s="39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8" t="str">
        <f>'1. паспорт местоположение'!A9</f>
        <v>Акционерное общество "Янтарьэнерго" ДЗО  ПАО "Россети"</v>
      </c>
      <c r="F9" s="398"/>
      <c r="G9" s="398"/>
      <c r="H9" s="398"/>
      <c r="I9" s="398"/>
      <c r="J9" s="398"/>
      <c r="K9" s="398"/>
      <c r="L9" s="398"/>
      <c r="M9" s="398"/>
      <c r="N9" s="398"/>
      <c r="O9" s="398"/>
      <c r="P9" s="398"/>
      <c r="Q9" s="398"/>
      <c r="R9" s="398"/>
      <c r="S9" s="398"/>
      <c r="T9" s="398"/>
      <c r="U9" s="398"/>
      <c r="V9" s="398"/>
      <c r="W9" s="398"/>
      <c r="X9" s="398"/>
      <c r="Y9" s="398"/>
    </row>
    <row r="10" spans="1:27" s="12" customFormat="1" ht="18.75" customHeight="1" x14ac:dyDescent="0.2">
      <c r="E10" s="392" t="s">
        <v>8</v>
      </c>
      <c r="F10" s="392"/>
      <c r="G10" s="392"/>
      <c r="H10" s="392"/>
      <c r="I10" s="392"/>
      <c r="J10" s="392"/>
      <c r="K10" s="392"/>
      <c r="L10" s="392"/>
      <c r="M10" s="392"/>
      <c r="N10" s="392"/>
      <c r="O10" s="392"/>
      <c r="P10" s="392"/>
      <c r="Q10" s="392"/>
      <c r="R10" s="392"/>
      <c r="S10" s="392"/>
      <c r="T10" s="392"/>
      <c r="U10" s="392"/>
      <c r="V10" s="392"/>
      <c r="W10" s="392"/>
      <c r="X10" s="392"/>
      <c r="Y10" s="39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8" t="str">
        <f>'1. паспорт местоположение'!A12</f>
        <v>F_prj_111001_3352</v>
      </c>
      <c r="F12" s="398"/>
      <c r="G12" s="398"/>
      <c r="H12" s="398"/>
      <c r="I12" s="398"/>
      <c r="J12" s="398"/>
      <c r="K12" s="398"/>
      <c r="L12" s="398"/>
      <c r="M12" s="398"/>
      <c r="N12" s="398"/>
      <c r="O12" s="398"/>
      <c r="P12" s="398"/>
      <c r="Q12" s="398"/>
      <c r="R12" s="398"/>
      <c r="S12" s="398"/>
      <c r="T12" s="398"/>
      <c r="U12" s="398"/>
      <c r="V12" s="398"/>
      <c r="W12" s="398"/>
      <c r="X12" s="398"/>
      <c r="Y12" s="398"/>
    </row>
    <row r="13" spans="1:27" s="12" customFormat="1" ht="18.75" customHeight="1" x14ac:dyDescent="0.2">
      <c r="E13" s="392" t="s">
        <v>7</v>
      </c>
      <c r="F13" s="392"/>
      <c r="G13" s="392"/>
      <c r="H13" s="392"/>
      <c r="I13" s="392"/>
      <c r="J13" s="392"/>
      <c r="K13" s="392"/>
      <c r="L13" s="392"/>
      <c r="M13" s="392"/>
      <c r="N13" s="392"/>
      <c r="O13" s="392"/>
      <c r="P13" s="392"/>
      <c r="Q13" s="392"/>
      <c r="R13" s="392"/>
      <c r="S13" s="392"/>
      <c r="T13" s="392"/>
      <c r="U13" s="392"/>
      <c r="V13" s="392"/>
      <c r="W13" s="392"/>
      <c r="X13" s="392"/>
      <c r="Y13" s="39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03" t="str">
        <f>'1. паспорт местоположение'!A15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F15" s="403"/>
      <c r="G15" s="403"/>
      <c r="H15" s="403"/>
      <c r="I15" s="403"/>
      <c r="J15" s="403"/>
      <c r="K15" s="403"/>
      <c r="L15" s="403"/>
      <c r="M15" s="403"/>
      <c r="N15" s="403"/>
      <c r="O15" s="403"/>
      <c r="P15" s="403"/>
      <c r="Q15" s="403"/>
      <c r="R15" s="403"/>
      <c r="S15" s="403"/>
      <c r="T15" s="403"/>
      <c r="U15" s="403"/>
      <c r="V15" s="403"/>
      <c r="W15" s="403"/>
      <c r="X15" s="403"/>
      <c r="Y15" s="403"/>
    </row>
    <row r="16" spans="1:27" s="3" customFormat="1" ht="15" customHeight="1" x14ac:dyDescent="0.2">
      <c r="E16" s="392" t="s">
        <v>6</v>
      </c>
      <c r="F16" s="392"/>
      <c r="G16" s="392"/>
      <c r="H16" s="392"/>
      <c r="I16" s="392"/>
      <c r="J16" s="392"/>
      <c r="K16" s="392"/>
      <c r="L16" s="392"/>
      <c r="M16" s="392"/>
      <c r="N16" s="392"/>
      <c r="O16" s="392"/>
      <c r="P16" s="392"/>
      <c r="Q16" s="392"/>
      <c r="R16" s="392"/>
      <c r="S16" s="392"/>
      <c r="T16" s="392"/>
      <c r="U16" s="392"/>
      <c r="V16" s="392"/>
      <c r="W16" s="392"/>
      <c r="X16" s="392"/>
      <c r="Y16" s="3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4"/>
      <c r="F18" s="394"/>
      <c r="G18" s="394"/>
      <c r="H18" s="394"/>
      <c r="I18" s="394"/>
      <c r="J18" s="394"/>
      <c r="K18" s="394"/>
      <c r="L18" s="394"/>
      <c r="M18" s="394"/>
      <c r="N18" s="394"/>
      <c r="O18" s="394"/>
      <c r="P18" s="394"/>
      <c r="Q18" s="394"/>
      <c r="R18" s="394"/>
      <c r="S18" s="394"/>
      <c r="T18" s="394"/>
      <c r="U18" s="394"/>
      <c r="V18" s="394"/>
      <c r="W18" s="394"/>
      <c r="X18" s="394"/>
      <c r="Y18" s="394"/>
    </row>
    <row r="19" spans="1:27" ht="25.5" customHeight="1" x14ac:dyDescent="0.25">
      <c r="A19" s="394" t="s">
        <v>499</v>
      </c>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row>
    <row r="20" spans="1:27" s="65" customFormat="1" ht="21" customHeight="1" x14ac:dyDescent="0.25"/>
    <row r="21" spans="1:27" ht="15.75" customHeight="1" x14ac:dyDescent="0.25">
      <c r="A21" s="422" t="s">
        <v>5</v>
      </c>
      <c r="B21" s="425" t="s">
        <v>506</v>
      </c>
      <c r="C21" s="426"/>
      <c r="D21" s="425" t="s">
        <v>508</v>
      </c>
      <c r="E21" s="426"/>
      <c r="F21" s="419" t="s">
        <v>93</v>
      </c>
      <c r="G21" s="421"/>
      <c r="H21" s="421"/>
      <c r="I21" s="420"/>
      <c r="J21" s="422" t="s">
        <v>509</v>
      </c>
      <c r="K21" s="425" t="s">
        <v>510</v>
      </c>
      <c r="L21" s="426"/>
      <c r="M21" s="425" t="s">
        <v>511</v>
      </c>
      <c r="N21" s="426"/>
      <c r="O21" s="425" t="s">
        <v>498</v>
      </c>
      <c r="P21" s="426"/>
      <c r="Q21" s="425" t="s">
        <v>126</v>
      </c>
      <c r="R21" s="426"/>
      <c r="S21" s="422" t="s">
        <v>125</v>
      </c>
      <c r="T21" s="422" t="s">
        <v>512</v>
      </c>
      <c r="U21" s="422" t="s">
        <v>507</v>
      </c>
      <c r="V21" s="425" t="s">
        <v>124</v>
      </c>
      <c r="W21" s="426"/>
      <c r="X21" s="419" t="s">
        <v>116</v>
      </c>
      <c r="Y21" s="421"/>
      <c r="Z21" s="419" t="s">
        <v>115</v>
      </c>
      <c r="AA21" s="421"/>
    </row>
    <row r="22" spans="1:27" ht="216" customHeight="1" x14ac:dyDescent="0.25">
      <c r="A22" s="423"/>
      <c r="B22" s="427"/>
      <c r="C22" s="428"/>
      <c r="D22" s="427"/>
      <c r="E22" s="428"/>
      <c r="F22" s="419" t="s">
        <v>123</v>
      </c>
      <c r="G22" s="420"/>
      <c r="H22" s="419" t="s">
        <v>122</v>
      </c>
      <c r="I22" s="420"/>
      <c r="J22" s="424"/>
      <c r="K22" s="427"/>
      <c r="L22" s="428"/>
      <c r="M22" s="427"/>
      <c r="N22" s="428"/>
      <c r="O22" s="427"/>
      <c r="P22" s="428"/>
      <c r="Q22" s="427"/>
      <c r="R22" s="428"/>
      <c r="S22" s="424"/>
      <c r="T22" s="424"/>
      <c r="U22" s="424"/>
      <c r="V22" s="427"/>
      <c r="W22" s="428"/>
      <c r="X22" s="114" t="s">
        <v>114</v>
      </c>
      <c r="Y22" s="114" t="s">
        <v>496</v>
      </c>
      <c r="Z22" s="114" t="s">
        <v>113</v>
      </c>
      <c r="AA22" s="114" t="s">
        <v>112</v>
      </c>
    </row>
    <row r="23" spans="1:27" ht="60" customHeight="1" x14ac:dyDescent="0.25">
      <c r="A23" s="424"/>
      <c r="B23" s="164" t="s">
        <v>110</v>
      </c>
      <c r="C23" s="164"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41" customFormat="1" ht="31.5" x14ac:dyDescent="0.25">
      <c r="A25" s="338">
        <v>1</v>
      </c>
      <c r="B25" s="338" t="s">
        <v>377</v>
      </c>
      <c r="C25" s="364" t="s">
        <v>688</v>
      </c>
      <c r="D25" s="338" t="s">
        <v>377</v>
      </c>
      <c r="E25" s="364" t="s">
        <v>688</v>
      </c>
      <c r="F25" s="338" t="s">
        <v>377</v>
      </c>
      <c r="G25" s="340">
        <v>10</v>
      </c>
      <c r="H25" s="340" t="s">
        <v>377</v>
      </c>
      <c r="I25" s="340">
        <v>10</v>
      </c>
      <c r="J25" s="340" t="s">
        <v>377</v>
      </c>
      <c r="K25" s="340" t="s">
        <v>377</v>
      </c>
      <c r="L25" s="340">
        <v>1</v>
      </c>
      <c r="M25" s="340" t="s">
        <v>377</v>
      </c>
      <c r="N25" s="340">
        <v>500</v>
      </c>
      <c r="O25" s="340" t="s">
        <v>377</v>
      </c>
      <c r="P25" s="339" t="s">
        <v>552</v>
      </c>
      <c r="Q25" s="340" t="s">
        <v>377</v>
      </c>
      <c r="R25" s="348">
        <v>2.5819999999999999</v>
      </c>
      <c r="S25" s="340" t="s">
        <v>377</v>
      </c>
      <c r="T25" s="340" t="s">
        <v>377</v>
      </c>
      <c r="U25" s="340" t="s">
        <v>377</v>
      </c>
      <c r="V25" s="340" t="s">
        <v>377</v>
      </c>
      <c r="W25" s="340" t="s">
        <v>632</v>
      </c>
      <c r="X25" s="340" t="s">
        <v>377</v>
      </c>
      <c r="Y25" s="340" t="s">
        <v>377</v>
      </c>
      <c r="Z25" s="340" t="s">
        <v>377</v>
      </c>
      <c r="AA25" s="340" t="s">
        <v>377</v>
      </c>
    </row>
    <row r="26" spans="1:27" s="341" customFormat="1" ht="31.5" x14ac:dyDescent="0.25">
      <c r="A26" s="338">
        <v>2</v>
      </c>
      <c r="B26" s="338" t="s">
        <v>377</v>
      </c>
      <c r="C26" s="364" t="s">
        <v>689</v>
      </c>
      <c r="D26" s="338" t="s">
        <v>377</v>
      </c>
      <c r="E26" s="364" t="s">
        <v>689</v>
      </c>
      <c r="F26" s="338" t="s">
        <v>377</v>
      </c>
      <c r="G26" s="340">
        <v>10</v>
      </c>
      <c r="H26" s="340" t="s">
        <v>377</v>
      </c>
      <c r="I26" s="340">
        <v>10</v>
      </c>
      <c r="J26" s="340" t="s">
        <v>377</v>
      </c>
      <c r="K26" s="340" t="s">
        <v>377</v>
      </c>
      <c r="L26" s="340">
        <v>1</v>
      </c>
      <c r="M26" s="340" t="s">
        <v>377</v>
      </c>
      <c r="N26" s="340">
        <v>500</v>
      </c>
      <c r="O26" s="340" t="s">
        <v>377</v>
      </c>
      <c r="P26" s="339" t="s">
        <v>552</v>
      </c>
      <c r="Q26" s="340" t="s">
        <v>377</v>
      </c>
      <c r="R26" s="348">
        <v>0.65500000000000003</v>
      </c>
      <c r="S26" s="340" t="s">
        <v>377</v>
      </c>
      <c r="T26" s="340" t="s">
        <v>377</v>
      </c>
      <c r="U26" s="340" t="s">
        <v>377</v>
      </c>
      <c r="V26" s="340" t="s">
        <v>377</v>
      </c>
      <c r="W26" s="340" t="s">
        <v>632</v>
      </c>
      <c r="X26" s="340" t="s">
        <v>377</v>
      </c>
      <c r="Y26" s="340" t="s">
        <v>377</v>
      </c>
      <c r="Z26" s="340" t="s">
        <v>377</v>
      </c>
      <c r="AA26" s="340" t="s">
        <v>377</v>
      </c>
    </row>
    <row r="27" spans="1:27" ht="3" customHeight="1" x14ac:dyDescent="0.25">
      <c r="X27" s="116"/>
      <c r="Y27" s="117"/>
      <c r="Z27" s="58"/>
      <c r="AA27" s="58"/>
    </row>
    <row r="28" spans="1:27" s="63" customFormat="1" ht="12.75" x14ac:dyDescent="0.2">
      <c r="A28" s="64"/>
      <c r="B28" s="64"/>
      <c r="C28" s="64"/>
      <c r="E28" s="64"/>
      <c r="X28" s="118"/>
      <c r="Y28" s="118"/>
      <c r="Z28" s="118"/>
      <c r="AA28" s="118"/>
    </row>
    <row r="29" spans="1:27" s="63" customFormat="1" ht="12.75" x14ac:dyDescent="0.2">
      <c r="A29" s="64"/>
      <c r="B29" s="64"/>
      <c r="C29"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26" sqref="C26"/>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1" t="str">
        <f>'1. паспорт местоположение'!A5:C5</f>
        <v>Год раскрытия информации: 2018 год</v>
      </c>
      <c r="B5" s="391"/>
      <c r="C5" s="391"/>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395" t="s">
        <v>9</v>
      </c>
      <c r="B7" s="395"/>
      <c r="C7" s="395"/>
      <c r="D7" s="13"/>
      <c r="E7" s="13"/>
      <c r="F7" s="13"/>
      <c r="G7" s="13"/>
      <c r="H7" s="13"/>
      <c r="I7" s="13"/>
      <c r="J7" s="13"/>
      <c r="K7" s="13"/>
      <c r="L7" s="13"/>
      <c r="M7" s="13"/>
      <c r="N7" s="13"/>
      <c r="O7" s="13"/>
      <c r="P7" s="13"/>
      <c r="Q7" s="13"/>
      <c r="R7" s="13"/>
      <c r="S7" s="13"/>
      <c r="T7" s="13"/>
      <c r="U7" s="13"/>
    </row>
    <row r="8" spans="1:29" s="12" customFormat="1" ht="18.75" x14ac:dyDescent="0.2">
      <c r="A8" s="395"/>
      <c r="B8" s="395"/>
      <c r="C8" s="395"/>
      <c r="D8" s="14"/>
      <c r="E8" s="14"/>
      <c r="F8" s="14"/>
      <c r="G8" s="14"/>
      <c r="H8" s="13"/>
      <c r="I8" s="13"/>
      <c r="J8" s="13"/>
      <c r="K8" s="13"/>
      <c r="L8" s="13"/>
      <c r="M8" s="13"/>
      <c r="N8" s="13"/>
      <c r="O8" s="13"/>
      <c r="P8" s="13"/>
      <c r="Q8" s="13"/>
      <c r="R8" s="13"/>
      <c r="S8" s="13"/>
      <c r="T8" s="13"/>
      <c r="U8" s="13"/>
    </row>
    <row r="9" spans="1:29" s="12" customFormat="1" ht="18.75" x14ac:dyDescent="0.2">
      <c r="A9" s="398" t="str">
        <f>'1. паспорт местоположение'!A9:C9</f>
        <v>Акционерное общество "Янтарьэнерго" ДЗО  ПАО "Россети"</v>
      </c>
      <c r="B9" s="398"/>
      <c r="C9" s="398"/>
      <c r="D9" s="8"/>
      <c r="E9" s="8"/>
      <c r="F9" s="8"/>
      <c r="G9" s="8"/>
      <c r="H9" s="13"/>
      <c r="I9" s="13"/>
      <c r="J9" s="13"/>
      <c r="K9" s="13"/>
      <c r="L9" s="13"/>
      <c r="M9" s="13"/>
      <c r="N9" s="13"/>
      <c r="O9" s="13"/>
      <c r="P9" s="13"/>
      <c r="Q9" s="13"/>
      <c r="R9" s="13"/>
      <c r="S9" s="13"/>
      <c r="T9" s="13"/>
      <c r="U9" s="13"/>
    </row>
    <row r="10" spans="1:29" s="12" customFormat="1" ht="18.75" x14ac:dyDescent="0.2">
      <c r="A10" s="392" t="s">
        <v>8</v>
      </c>
      <c r="B10" s="392"/>
      <c r="C10" s="392"/>
      <c r="D10" s="6"/>
      <c r="E10" s="6"/>
      <c r="F10" s="6"/>
      <c r="G10" s="6"/>
      <c r="H10" s="13"/>
      <c r="I10" s="13"/>
      <c r="J10" s="13"/>
      <c r="K10" s="13"/>
      <c r="L10" s="13"/>
      <c r="M10" s="13"/>
      <c r="N10" s="13"/>
      <c r="O10" s="13"/>
      <c r="P10" s="13"/>
      <c r="Q10" s="13"/>
      <c r="R10" s="13"/>
      <c r="S10" s="13"/>
      <c r="T10" s="13"/>
      <c r="U10" s="13"/>
    </row>
    <row r="11" spans="1:29" s="12" customFormat="1" ht="18.75" x14ac:dyDescent="0.2">
      <c r="A11" s="395"/>
      <c r="B11" s="395"/>
      <c r="C11" s="395"/>
      <c r="D11" s="14"/>
      <c r="E11" s="14"/>
      <c r="F11" s="14"/>
      <c r="G11" s="14"/>
      <c r="H11" s="13"/>
      <c r="I11" s="13"/>
      <c r="J11" s="13"/>
      <c r="K11" s="13"/>
      <c r="L11" s="13"/>
      <c r="M11" s="13"/>
      <c r="N11" s="13"/>
      <c r="O11" s="13"/>
      <c r="P11" s="13"/>
      <c r="Q11" s="13"/>
      <c r="R11" s="13"/>
      <c r="S11" s="13"/>
      <c r="T11" s="13"/>
      <c r="U11" s="13"/>
    </row>
    <row r="12" spans="1:29" s="12" customFormat="1" ht="18.75" x14ac:dyDescent="0.2">
      <c r="A12" s="398" t="str">
        <f>'1. паспорт местоположение'!A12:C12</f>
        <v>F_prj_111001_3352</v>
      </c>
      <c r="B12" s="398"/>
      <c r="C12" s="398"/>
      <c r="D12" s="8"/>
      <c r="E12" s="8"/>
      <c r="F12" s="8"/>
      <c r="G12" s="8"/>
      <c r="H12" s="13"/>
      <c r="I12" s="13"/>
      <c r="J12" s="13"/>
      <c r="K12" s="13"/>
      <c r="L12" s="13"/>
      <c r="M12" s="13"/>
      <c r="N12" s="13"/>
      <c r="O12" s="13"/>
      <c r="P12" s="13"/>
      <c r="Q12" s="13"/>
      <c r="R12" s="13"/>
      <c r="S12" s="13"/>
      <c r="T12" s="13"/>
      <c r="U12" s="13"/>
    </row>
    <row r="13" spans="1:29" s="12" customFormat="1" ht="18.75" x14ac:dyDescent="0.2">
      <c r="A13" s="392" t="s">
        <v>7</v>
      </c>
      <c r="B13" s="392"/>
      <c r="C13" s="39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2"/>
      <c r="B14" s="402"/>
      <c r="C14" s="40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03"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403"/>
      <c r="C15" s="403"/>
      <c r="D15" s="8"/>
      <c r="E15" s="8"/>
      <c r="F15" s="8"/>
      <c r="G15" s="8"/>
      <c r="H15" s="8"/>
      <c r="I15" s="8"/>
      <c r="J15" s="8"/>
      <c r="K15" s="8"/>
      <c r="L15" s="8"/>
      <c r="M15" s="8"/>
      <c r="N15" s="8"/>
      <c r="O15" s="8"/>
      <c r="P15" s="8"/>
      <c r="Q15" s="8"/>
      <c r="R15" s="8"/>
      <c r="S15" s="8"/>
      <c r="T15" s="8"/>
      <c r="U15" s="8"/>
    </row>
    <row r="16" spans="1:29" s="3" customFormat="1" ht="15" customHeight="1" x14ac:dyDescent="0.2">
      <c r="A16" s="392" t="s">
        <v>6</v>
      </c>
      <c r="B16" s="392"/>
      <c r="C16" s="392"/>
      <c r="D16" s="6"/>
      <c r="E16" s="6"/>
      <c r="F16" s="6"/>
      <c r="G16" s="6"/>
      <c r="H16" s="6"/>
      <c r="I16" s="6"/>
      <c r="J16" s="6"/>
      <c r="K16" s="6"/>
      <c r="L16" s="6"/>
      <c r="M16" s="6"/>
      <c r="N16" s="6"/>
      <c r="O16" s="6"/>
      <c r="P16" s="6"/>
      <c r="Q16" s="6"/>
      <c r="R16" s="6"/>
      <c r="S16" s="6"/>
      <c r="T16" s="6"/>
      <c r="U16" s="6"/>
    </row>
    <row r="17" spans="1:21" s="3" customFormat="1" ht="15" customHeight="1" x14ac:dyDescent="0.2">
      <c r="A17" s="404"/>
      <c r="B17" s="404"/>
      <c r="C17" s="404"/>
      <c r="D17" s="4"/>
      <c r="E17" s="4"/>
      <c r="F17" s="4"/>
      <c r="G17" s="4"/>
      <c r="H17" s="4"/>
      <c r="I17" s="4"/>
      <c r="J17" s="4"/>
      <c r="K17" s="4"/>
      <c r="L17" s="4"/>
      <c r="M17" s="4"/>
      <c r="N17" s="4"/>
      <c r="O17" s="4"/>
      <c r="P17" s="4"/>
      <c r="Q17" s="4"/>
      <c r="R17" s="4"/>
    </row>
    <row r="18" spans="1:21" s="3" customFormat="1" ht="27.75" customHeight="1" x14ac:dyDescent="0.2">
      <c r="A18" s="393" t="s">
        <v>491</v>
      </c>
      <c r="B18" s="393"/>
      <c r="C18" s="39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66</v>
      </c>
      <c r="C20" s="42"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5" t="s">
        <v>504</v>
      </c>
      <c r="C22" s="34" t="s">
        <v>668</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5"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5,1182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524</v>
      </c>
      <c r="C24" s="29" t="s">
        <v>690</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525</v>
      </c>
      <c r="C25" s="350" t="s">
        <v>673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230</v>
      </c>
      <c r="C26" s="29" t="s">
        <v>659</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505</v>
      </c>
      <c r="C27" s="29" t="s">
        <v>549</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550</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685</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660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M47" sqref="M47"/>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68</v>
      </c>
    </row>
    <row r="2" spans="1:28" ht="18.75" x14ac:dyDescent="0.3">
      <c r="Z2" s="15" t="s">
        <v>10</v>
      </c>
    </row>
    <row r="3" spans="1:28" ht="18.75" x14ac:dyDescent="0.3">
      <c r="Z3" s="15" t="s">
        <v>67</v>
      </c>
    </row>
    <row r="4" spans="1:28" ht="18.75" customHeight="1" x14ac:dyDescent="0.25">
      <c r="A4" s="391" t="str">
        <f>'1. паспорт местоположение'!A5:C5</f>
        <v>Год раскрытия информации: 2018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row>
    <row r="6" spans="1:28" ht="18.75" x14ac:dyDescent="0.25">
      <c r="A6" s="395" t="s">
        <v>9</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161"/>
      <c r="AB6" s="161"/>
    </row>
    <row r="7" spans="1:28" ht="18.75" x14ac:dyDescent="0.25">
      <c r="A7" s="395"/>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161"/>
      <c r="AB7" s="161"/>
    </row>
    <row r="8" spans="1:28" ht="15.75" x14ac:dyDescent="0.25">
      <c r="A8" s="398" t="str">
        <f>'1. паспорт местоположение'!A9:C9</f>
        <v>Акционерное общество "Янтарьэнерго" ДЗО  ПАО "Россети"</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162"/>
      <c r="AB8" s="162"/>
    </row>
    <row r="9" spans="1:28" ht="15.75" x14ac:dyDescent="0.25">
      <c r="A9" s="392" t="s">
        <v>8</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163"/>
      <c r="AB9" s="163"/>
    </row>
    <row r="10" spans="1:28" ht="18.75" x14ac:dyDescent="0.25">
      <c r="A10" s="395"/>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161"/>
      <c r="AB10" s="161"/>
    </row>
    <row r="11" spans="1:28" ht="15.75" x14ac:dyDescent="0.25">
      <c r="A11" s="398" t="str">
        <f>'1. паспорт местоположение'!A12:C12</f>
        <v>F_prj_111001_3352</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62"/>
      <c r="AB11" s="162"/>
    </row>
    <row r="12" spans="1:28" ht="15.75" x14ac:dyDescent="0.25">
      <c r="A12" s="392" t="s">
        <v>7</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163"/>
      <c r="AB12" s="163"/>
    </row>
    <row r="13" spans="1:28" ht="18.75" x14ac:dyDescent="0.25">
      <c r="A13" s="402"/>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11"/>
      <c r="AB13" s="11"/>
    </row>
    <row r="14" spans="1:28" ht="15.75" x14ac:dyDescent="0.25">
      <c r="A14" s="403"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162"/>
      <c r="AB14" s="162"/>
    </row>
    <row r="15" spans="1:28" ht="15.75" x14ac:dyDescent="0.25">
      <c r="A15" s="392" t="s">
        <v>6</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163"/>
      <c r="AB15" s="163"/>
    </row>
    <row r="16" spans="1:28"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171"/>
      <c r="AB16" s="171"/>
    </row>
    <row r="17" spans="1:2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171"/>
      <c r="AB17" s="171"/>
    </row>
    <row r="18" spans="1:28"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171"/>
      <c r="AB18" s="171"/>
    </row>
    <row r="19" spans="1:2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171"/>
      <c r="AB19" s="171"/>
    </row>
    <row r="20" spans="1:28"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172"/>
      <c r="AB20" s="172"/>
    </row>
    <row r="21" spans="1:28" x14ac:dyDescent="0.25">
      <c r="A21" s="429"/>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172"/>
      <c r="AB21" s="172"/>
    </row>
    <row r="22" spans="1:28" x14ac:dyDescent="0.25">
      <c r="A22" s="430" t="s">
        <v>523</v>
      </c>
      <c r="B22" s="430"/>
      <c r="C22" s="430"/>
      <c r="D22" s="430"/>
      <c r="E22" s="430"/>
      <c r="F22" s="430"/>
      <c r="G22" s="430"/>
      <c r="H22" s="430"/>
      <c r="I22" s="430"/>
      <c r="J22" s="430"/>
      <c r="K22" s="430"/>
      <c r="L22" s="430"/>
      <c r="M22" s="430"/>
      <c r="N22" s="430"/>
      <c r="O22" s="430"/>
      <c r="P22" s="430"/>
      <c r="Q22" s="430"/>
      <c r="R22" s="430"/>
      <c r="S22" s="430"/>
      <c r="T22" s="430"/>
      <c r="U22" s="430"/>
      <c r="V22" s="430"/>
      <c r="W22" s="430"/>
      <c r="X22" s="430"/>
      <c r="Y22" s="430"/>
      <c r="Z22" s="430"/>
      <c r="AA22" s="173"/>
      <c r="AB22" s="173"/>
    </row>
    <row r="23" spans="1:28" ht="32.25" customHeight="1" x14ac:dyDescent="0.25">
      <c r="A23" s="432" t="s">
        <v>374</v>
      </c>
      <c r="B23" s="433"/>
      <c r="C23" s="433"/>
      <c r="D23" s="433"/>
      <c r="E23" s="433"/>
      <c r="F23" s="433"/>
      <c r="G23" s="433"/>
      <c r="H23" s="433"/>
      <c r="I23" s="433"/>
      <c r="J23" s="433"/>
      <c r="K23" s="433"/>
      <c r="L23" s="434"/>
      <c r="M23" s="431" t="s">
        <v>375</v>
      </c>
      <c r="N23" s="431"/>
      <c r="O23" s="431"/>
      <c r="P23" s="431"/>
      <c r="Q23" s="431"/>
      <c r="R23" s="431"/>
      <c r="S23" s="431"/>
      <c r="T23" s="431"/>
      <c r="U23" s="431"/>
      <c r="V23" s="431"/>
      <c r="W23" s="431"/>
      <c r="X23" s="431"/>
      <c r="Y23" s="431"/>
      <c r="Z23" s="431"/>
    </row>
    <row r="24" spans="1:28" ht="151.5" customHeight="1" x14ac:dyDescent="0.25">
      <c r="A24" s="111" t="s">
        <v>233</v>
      </c>
      <c r="B24" s="112" t="s">
        <v>262</v>
      </c>
      <c r="C24" s="111" t="s">
        <v>368</v>
      </c>
      <c r="D24" s="111" t="s">
        <v>234</v>
      </c>
      <c r="E24" s="111" t="s">
        <v>369</v>
      </c>
      <c r="F24" s="111" t="s">
        <v>371</v>
      </c>
      <c r="G24" s="111" t="s">
        <v>370</v>
      </c>
      <c r="H24" s="111" t="s">
        <v>235</v>
      </c>
      <c r="I24" s="111" t="s">
        <v>372</v>
      </c>
      <c r="J24" s="111" t="s">
        <v>267</v>
      </c>
      <c r="K24" s="112" t="s">
        <v>261</v>
      </c>
      <c r="L24" s="112" t="s">
        <v>236</v>
      </c>
      <c r="M24" s="113" t="s">
        <v>281</v>
      </c>
      <c r="N24" s="112" t="s">
        <v>534</v>
      </c>
      <c r="O24" s="111" t="s">
        <v>278</v>
      </c>
      <c r="P24" s="111" t="s">
        <v>279</v>
      </c>
      <c r="Q24" s="111" t="s">
        <v>277</v>
      </c>
      <c r="R24" s="111" t="s">
        <v>235</v>
      </c>
      <c r="S24" s="111" t="s">
        <v>276</v>
      </c>
      <c r="T24" s="111" t="s">
        <v>275</v>
      </c>
      <c r="U24" s="111" t="s">
        <v>367</v>
      </c>
      <c r="V24" s="111" t="s">
        <v>277</v>
      </c>
      <c r="W24" s="120" t="s">
        <v>260</v>
      </c>
      <c r="X24" s="120" t="s">
        <v>292</v>
      </c>
      <c r="Y24" s="120" t="s">
        <v>293</v>
      </c>
      <c r="Z24" s="122" t="s">
        <v>290</v>
      </c>
    </row>
    <row r="25" spans="1:28" ht="16.5" customHeight="1" x14ac:dyDescent="0.25">
      <c r="A25" s="111">
        <v>1</v>
      </c>
      <c r="B25" s="112">
        <v>2</v>
      </c>
      <c r="C25" s="111">
        <v>3</v>
      </c>
      <c r="D25" s="112">
        <v>4</v>
      </c>
      <c r="E25" s="111">
        <v>5</v>
      </c>
      <c r="F25" s="112">
        <v>6</v>
      </c>
      <c r="G25" s="111">
        <v>7</v>
      </c>
      <c r="H25" s="112">
        <v>8</v>
      </c>
      <c r="I25" s="111">
        <v>9</v>
      </c>
      <c r="J25" s="112">
        <v>10</v>
      </c>
      <c r="K25" s="174">
        <v>11</v>
      </c>
      <c r="L25" s="112">
        <v>12</v>
      </c>
      <c r="M25" s="174">
        <v>13</v>
      </c>
      <c r="N25" s="112">
        <v>14</v>
      </c>
      <c r="O25" s="174">
        <v>15</v>
      </c>
      <c r="P25" s="112">
        <v>16</v>
      </c>
      <c r="Q25" s="174">
        <v>17</v>
      </c>
      <c r="R25" s="112">
        <v>18</v>
      </c>
      <c r="S25" s="174">
        <v>19</v>
      </c>
      <c r="T25" s="112">
        <v>20</v>
      </c>
      <c r="U25" s="174">
        <v>21</v>
      </c>
      <c r="V25" s="112">
        <v>22</v>
      </c>
      <c r="W25" s="174">
        <v>23</v>
      </c>
      <c r="X25" s="112">
        <v>24</v>
      </c>
      <c r="Y25" s="174">
        <v>25</v>
      </c>
      <c r="Z25" s="112">
        <v>26</v>
      </c>
    </row>
    <row r="26" spans="1:28" ht="45.75" customHeight="1" x14ac:dyDescent="0.25">
      <c r="A26" s="104" t="s">
        <v>352</v>
      </c>
      <c r="B26" s="110"/>
      <c r="C26" s="106" t="s">
        <v>354</v>
      </c>
      <c r="D26" s="106" t="s">
        <v>355</v>
      </c>
      <c r="E26" s="106" t="s">
        <v>356</v>
      </c>
      <c r="F26" s="106" t="s">
        <v>272</v>
      </c>
      <c r="G26" s="106" t="s">
        <v>357</v>
      </c>
      <c r="H26" s="106" t="s">
        <v>235</v>
      </c>
      <c r="I26" s="106" t="s">
        <v>358</v>
      </c>
      <c r="J26" s="106" t="s">
        <v>359</v>
      </c>
      <c r="K26" s="103"/>
      <c r="L26" s="107" t="s">
        <v>258</v>
      </c>
      <c r="M26" s="109" t="s">
        <v>274</v>
      </c>
      <c r="N26" s="103"/>
      <c r="O26" s="103"/>
      <c r="P26" s="103"/>
      <c r="Q26" s="103"/>
      <c r="R26" s="103"/>
      <c r="S26" s="103"/>
      <c r="T26" s="103"/>
      <c r="U26" s="103"/>
      <c r="V26" s="103"/>
      <c r="W26" s="103"/>
      <c r="X26" s="103"/>
      <c r="Y26" s="103"/>
      <c r="Z26" s="105" t="s">
        <v>291</v>
      </c>
    </row>
    <row r="27" spans="1:28" x14ac:dyDescent="0.25">
      <c r="A27" s="103" t="s">
        <v>237</v>
      </c>
      <c r="B27" s="103" t="s">
        <v>263</v>
      </c>
      <c r="C27" s="103" t="s">
        <v>242</v>
      </c>
      <c r="D27" s="103" t="s">
        <v>243</v>
      </c>
      <c r="E27" s="103" t="s">
        <v>282</v>
      </c>
      <c r="F27" s="106" t="s">
        <v>238</v>
      </c>
      <c r="G27" s="106" t="s">
        <v>286</v>
      </c>
      <c r="H27" s="103" t="s">
        <v>235</v>
      </c>
      <c r="I27" s="106" t="s">
        <v>268</v>
      </c>
      <c r="J27" s="106" t="s">
        <v>250</v>
      </c>
      <c r="K27" s="107" t="s">
        <v>254</v>
      </c>
      <c r="L27" s="103"/>
      <c r="M27" s="107" t="s">
        <v>280</v>
      </c>
      <c r="N27" s="103"/>
      <c r="O27" s="103"/>
      <c r="P27" s="103"/>
      <c r="Q27" s="103"/>
      <c r="R27" s="103"/>
      <c r="S27" s="103"/>
      <c r="T27" s="103"/>
      <c r="U27" s="103"/>
      <c r="V27" s="103"/>
      <c r="W27" s="103"/>
      <c r="X27" s="103"/>
      <c r="Y27" s="103"/>
      <c r="Z27" s="103"/>
    </row>
    <row r="28" spans="1:28" x14ac:dyDescent="0.25">
      <c r="A28" s="103" t="s">
        <v>237</v>
      </c>
      <c r="B28" s="103" t="s">
        <v>264</v>
      </c>
      <c r="C28" s="103" t="s">
        <v>244</v>
      </c>
      <c r="D28" s="103" t="s">
        <v>245</v>
      </c>
      <c r="E28" s="103" t="s">
        <v>283</v>
      </c>
      <c r="F28" s="106" t="s">
        <v>239</v>
      </c>
      <c r="G28" s="106" t="s">
        <v>287</v>
      </c>
      <c r="H28" s="103" t="s">
        <v>235</v>
      </c>
      <c r="I28" s="106" t="s">
        <v>269</v>
      </c>
      <c r="J28" s="106" t="s">
        <v>251</v>
      </c>
      <c r="K28" s="107" t="s">
        <v>255</v>
      </c>
      <c r="L28" s="108"/>
      <c r="M28" s="107" t="s">
        <v>0</v>
      </c>
      <c r="N28" s="107"/>
      <c r="O28" s="107"/>
      <c r="P28" s="107"/>
      <c r="Q28" s="107"/>
      <c r="R28" s="107"/>
      <c r="S28" s="107"/>
      <c r="T28" s="107"/>
      <c r="U28" s="107"/>
      <c r="V28" s="107"/>
      <c r="W28" s="107"/>
      <c r="X28" s="107"/>
      <c r="Y28" s="107"/>
      <c r="Z28" s="107"/>
    </row>
    <row r="29" spans="1:28" x14ac:dyDescent="0.25">
      <c r="A29" s="103" t="s">
        <v>237</v>
      </c>
      <c r="B29" s="103" t="s">
        <v>265</v>
      </c>
      <c r="C29" s="103" t="s">
        <v>246</v>
      </c>
      <c r="D29" s="103" t="s">
        <v>247</v>
      </c>
      <c r="E29" s="103" t="s">
        <v>284</v>
      </c>
      <c r="F29" s="106" t="s">
        <v>240</v>
      </c>
      <c r="G29" s="106" t="s">
        <v>288</v>
      </c>
      <c r="H29" s="103" t="s">
        <v>235</v>
      </c>
      <c r="I29" s="106" t="s">
        <v>270</v>
      </c>
      <c r="J29" s="106" t="s">
        <v>252</v>
      </c>
      <c r="K29" s="107" t="s">
        <v>256</v>
      </c>
      <c r="L29" s="108"/>
      <c r="M29" s="103"/>
      <c r="N29" s="103"/>
      <c r="O29" s="103"/>
      <c r="P29" s="103"/>
      <c r="Q29" s="103"/>
      <c r="R29" s="103"/>
      <c r="S29" s="103"/>
      <c r="T29" s="103"/>
      <c r="U29" s="103"/>
      <c r="V29" s="103"/>
      <c r="W29" s="103"/>
      <c r="X29" s="103"/>
      <c r="Y29" s="103"/>
      <c r="Z29" s="103"/>
    </row>
    <row r="30" spans="1:28" x14ac:dyDescent="0.25">
      <c r="A30" s="103" t="s">
        <v>237</v>
      </c>
      <c r="B30" s="103" t="s">
        <v>266</v>
      </c>
      <c r="C30" s="103" t="s">
        <v>248</v>
      </c>
      <c r="D30" s="103" t="s">
        <v>249</v>
      </c>
      <c r="E30" s="103" t="s">
        <v>285</v>
      </c>
      <c r="F30" s="106" t="s">
        <v>241</v>
      </c>
      <c r="G30" s="106" t="s">
        <v>289</v>
      </c>
      <c r="H30" s="103" t="s">
        <v>235</v>
      </c>
      <c r="I30" s="106" t="s">
        <v>271</v>
      </c>
      <c r="J30" s="106" t="s">
        <v>253</v>
      </c>
      <c r="K30" s="107" t="s">
        <v>257</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353</v>
      </c>
      <c r="B32" s="110"/>
      <c r="C32" s="106" t="s">
        <v>360</v>
      </c>
      <c r="D32" s="106" t="s">
        <v>361</v>
      </c>
      <c r="E32" s="106" t="s">
        <v>362</v>
      </c>
      <c r="F32" s="106" t="s">
        <v>363</v>
      </c>
      <c r="G32" s="106" t="s">
        <v>364</v>
      </c>
      <c r="H32" s="106" t="s">
        <v>235</v>
      </c>
      <c r="I32" s="106" t="s">
        <v>365</v>
      </c>
      <c r="J32" s="106" t="s">
        <v>366</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395" t="s">
        <v>9</v>
      </c>
      <c r="B7" s="395"/>
      <c r="C7" s="395"/>
      <c r="D7" s="395"/>
      <c r="E7" s="395"/>
      <c r="F7" s="395"/>
      <c r="G7" s="395"/>
      <c r="H7" s="395"/>
      <c r="I7" s="395"/>
      <c r="J7" s="395"/>
      <c r="K7" s="395"/>
      <c r="L7" s="395"/>
      <c r="M7" s="395"/>
      <c r="N7" s="395"/>
      <c r="O7" s="395"/>
      <c r="P7" s="13"/>
      <c r="Q7" s="13"/>
      <c r="R7" s="13"/>
      <c r="S7" s="13"/>
      <c r="T7" s="13"/>
      <c r="U7" s="13"/>
      <c r="V7" s="13"/>
      <c r="W7" s="13"/>
      <c r="X7" s="13"/>
      <c r="Y7" s="13"/>
      <c r="Z7" s="13"/>
    </row>
    <row r="8" spans="1:28" s="12" customFormat="1" ht="18.75" x14ac:dyDescent="0.2">
      <c r="A8" s="395"/>
      <c r="B8" s="395"/>
      <c r="C8" s="395"/>
      <c r="D8" s="395"/>
      <c r="E8" s="395"/>
      <c r="F8" s="395"/>
      <c r="G8" s="395"/>
      <c r="H8" s="395"/>
      <c r="I8" s="395"/>
      <c r="J8" s="395"/>
      <c r="K8" s="395"/>
      <c r="L8" s="395"/>
      <c r="M8" s="395"/>
      <c r="N8" s="395"/>
      <c r="O8" s="395"/>
      <c r="P8" s="13"/>
      <c r="Q8" s="13"/>
      <c r="R8" s="13"/>
      <c r="S8" s="13"/>
      <c r="T8" s="13"/>
      <c r="U8" s="13"/>
      <c r="V8" s="13"/>
      <c r="W8" s="13"/>
      <c r="X8" s="13"/>
      <c r="Y8" s="13"/>
      <c r="Z8" s="13"/>
    </row>
    <row r="9" spans="1:28" s="12" customFormat="1" ht="18.75" x14ac:dyDescent="0.2">
      <c r="A9" s="398" t="str">
        <f>'1. паспорт местоположение'!A9:C9</f>
        <v>Акционерное общество "Янтарьэнерго" ДЗО  ПАО "Россети"</v>
      </c>
      <c r="B9" s="398"/>
      <c r="C9" s="398"/>
      <c r="D9" s="398"/>
      <c r="E9" s="398"/>
      <c r="F9" s="398"/>
      <c r="G9" s="398"/>
      <c r="H9" s="398"/>
      <c r="I9" s="398"/>
      <c r="J9" s="398"/>
      <c r="K9" s="398"/>
      <c r="L9" s="398"/>
      <c r="M9" s="398"/>
      <c r="N9" s="398"/>
      <c r="O9" s="398"/>
      <c r="P9" s="13"/>
      <c r="Q9" s="13"/>
      <c r="R9" s="13"/>
      <c r="S9" s="13"/>
      <c r="T9" s="13"/>
      <c r="U9" s="13"/>
      <c r="V9" s="13"/>
      <c r="W9" s="13"/>
      <c r="X9" s="13"/>
      <c r="Y9" s="13"/>
      <c r="Z9" s="13"/>
    </row>
    <row r="10" spans="1:28" s="12" customFormat="1" ht="18.75" x14ac:dyDescent="0.2">
      <c r="A10" s="392" t="s">
        <v>8</v>
      </c>
      <c r="B10" s="392"/>
      <c r="C10" s="392"/>
      <c r="D10" s="392"/>
      <c r="E10" s="392"/>
      <c r="F10" s="392"/>
      <c r="G10" s="392"/>
      <c r="H10" s="392"/>
      <c r="I10" s="392"/>
      <c r="J10" s="392"/>
      <c r="K10" s="392"/>
      <c r="L10" s="392"/>
      <c r="M10" s="392"/>
      <c r="N10" s="392"/>
      <c r="O10" s="392"/>
      <c r="P10" s="13"/>
      <c r="Q10" s="13"/>
      <c r="R10" s="13"/>
      <c r="S10" s="13"/>
      <c r="T10" s="13"/>
      <c r="U10" s="13"/>
      <c r="V10" s="13"/>
      <c r="W10" s="13"/>
      <c r="X10" s="13"/>
      <c r="Y10" s="13"/>
      <c r="Z10" s="13"/>
    </row>
    <row r="11" spans="1:28" s="12" customFormat="1" ht="18.75" x14ac:dyDescent="0.2">
      <c r="A11" s="395"/>
      <c r="B11" s="395"/>
      <c r="C11" s="395"/>
      <c r="D11" s="395"/>
      <c r="E11" s="395"/>
      <c r="F11" s="395"/>
      <c r="G11" s="395"/>
      <c r="H11" s="395"/>
      <c r="I11" s="395"/>
      <c r="J11" s="395"/>
      <c r="K11" s="395"/>
      <c r="L11" s="395"/>
      <c r="M11" s="395"/>
      <c r="N11" s="395"/>
      <c r="O11" s="395"/>
      <c r="P11" s="13"/>
      <c r="Q11" s="13"/>
      <c r="R11" s="13"/>
      <c r="S11" s="13"/>
      <c r="T11" s="13"/>
      <c r="U11" s="13"/>
      <c r="V11" s="13"/>
      <c r="W11" s="13"/>
      <c r="X11" s="13"/>
      <c r="Y11" s="13"/>
      <c r="Z11" s="13"/>
    </row>
    <row r="12" spans="1:28" s="12" customFormat="1" ht="18.75" x14ac:dyDescent="0.2">
      <c r="A12" s="398" t="str">
        <f>'1. паспорт местоположение'!A12:C12</f>
        <v>F_prj_111001_3352</v>
      </c>
      <c r="B12" s="398"/>
      <c r="C12" s="398"/>
      <c r="D12" s="398"/>
      <c r="E12" s="398"/>
      <c r="F12" s="398"/>
      <c r="G12" s="398"/>
      <c r="H12" s="398"/>
      <c r="I12" s="398"/>
      <c r="J12" s="398"/>
      <c r="K12" s="398"/>
      <c r="L12" s="398"/>
      <c r="M12" s="398"/>
      <c r="N12" s="398"/>
      <c r="O12" s="398"/>
      <c r="P12" s="13"/>
      <c r="Q12" s="13"/>
      <c r="R12" s="13"/>
      <c r="S12" s="13"/>
      <c r="T12" s="13"/>
      <c r="U12" s="13"/>
      <c r="V12" s="13"/>
      <c r="W12" s="13"/>
      <c r="X12" s="13"/>
      <c r="Y12" s="13"/>
      <c r="Z12" s="13"/>
    </row>
    <row r="13" spans="1:28" s="12" customFormat="1" ht="18.75" x14ac:dyDescent="0.2">
      <c r="A13" s="392" t="s">
        <v>7</v>
      </c>
      <c r="B13" s="392"/>
      <c r="C13" s="392"/>
      <c r="D13" s="392"/>
      <c r="E13" s="392"/>
      <c r="F13" s="392"/>
      <c r="G13" s="392"/>
      <c r="H13" s="392"/>
      <c r="I13" s="392"/>
      <c r="J13" s="392"/>
      <c r="K13" s="392"/>
      <c r="L13" s="392"/>
      <c r="M13" s="392"/>
      <c r="N13" s="392"/>
      <c r="O13" s="392"/>
      <c r="P13" s="13"/>
      <c r="Q13" s="13"/>
      <c r="R13" s="13"/>
      <c r="S13" s="13"/>
      <c r="T13" s="13"/>
      <c r="U13" s="13"/>
      <c r="V13" s="13"/>
      <c r="W13" s="13"/>
      <c r="X13" s="13"/>
      <c r="Y13" s="13"/>
      <c r="Z13" s="13"/>
    </row>
    <row r="14" spans="1:28" s="9" customFormat="1" ht="15.75" customHeight="1" x14ac:dyDescent="0.2">
      <c r="A14" s="402"/>
      <c r="B14" s="402"/>
      <c r="C14" s="402"/>
      <c r="D14" s="402"/>
      <c r="E14" s="402"/>
      <c r="F14" s="402"/>
      <c r="G14" s="402"/>
      <c r="H14" s="402"/>
      <c r="I14" s="402"/>
      <c r="J14" s="402"/>
      <c r="K14" s="402"/>
      <c r="L14" s="402"/>
      <c r="M14" s="402"/>
      <c r="N14" s="402"/>
      <c r="O14" s="402"/>
      <c r="P14" s="10"/>
      <c r="Q14" s="10"/>
      <c r="R14" s="10"/>
      <c r="S14" s="10"/>
      <c r="T14" s="10"/>
      <c r="U14" s="10"/>
      <c r="V14" s="10"/>
      <c r="W14" s="10"/>
      <c r="X14" s="10"/>
      <c r="Y14" s="10"/>
      <c r="Z14" s="10"/>
    </row>
    <row r="15" spans="1:28" s="3" customFormat="1" ht="15.75" x14ac:dyDescent="0.2">
      <c r="A15" s="398"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98"/>
      <c r="C15" s="398"/>
      <c r="D15" s="398"/>
      <c r="E15" s="398"/>
      <c r="F15" s="398"/>
      <c r="G15" s="398"/>
      <c r="H15" s="398"/>
      <c r="I15" s="398"/>
      <c r="J15" s="398"/>
      <c r="K15" s="398"/>
      <c r="L15" s="398"/>
      <c r="M15" s="398"/>
      <c r="N15" s="398"/>
      <c r="O15" s="398"/>
      <c r="P15" s="8"/>
      <c r="Q15" s="8"/>
      <c r="R15" s="8"/>
      <c r="S15" s="8"/>
      <c r="T15" s="8"/>
      <c r="U15" s="8"/>
      <c r="V15" s="8"/>
      <c r="W15" s="8"/>
      <c r="X15" s="8"/>
      <c r="Y15" s="8"/>
      <c r="Z15" s="8"/>
    </row>
    <row r="16" spans="1:28" s="3" customFormat="1" ht="15" customHeight="1" x14ac:dyDescent="0.2">
      <c r="A16" s="392" t="s">
        <v>6</v>
      </c>
      <c r="B16" s="392"/>
      <c r="C16" s="392"/>
      <c r="D16" s="392"/>
      <c r="E16" s="392"/>
      <c r="F16" s="392"/>
      <c r="G16" s="392"/>
      <c r="H16" s="392"/>
      <c r="I16" s="392"/>
      <c r="J16" s="392"/>
      <c r="K16" s="392"/>
      <c r="L16" s="392"/>
      <c r="M16" s="392"/>
      <c r="N16" s="392"/>
      <c r="O16" s="392"/>
      <c r="P16" s="6"/>
      <c r="Q16" s="6"/>
      <c r="R16" s="6"/>
      <c r="S16" s="6"/>
      <c r="T16" s="6"/>
      <c r="U16" s="6"/>
      <c r="V16" s="6"/>
      <c r="W16" s="6"/>
      <c r="X16" s="6"/>
      <c r="Y16" s="6"/>
      <c r="Z16" s="6"/>
    </row>
    <row r="17" spans="1:26" s="3" customFormat="1" ht="15" customHeight="1" x14ac:dyDescent="0.2">
      <c r="A17" s="404"/>
      <c r="B17" s="404"/>
      <c r="C17" s="404"/>
      <c r="D17" s="404"/>
      <c r="E17" s="404"/>
      <c r="F17" s="404"/>
      <c r="G17" s="404"/>
      <c r="H17" s="404"/>
      <c r="I17" s="404"/>
      <c r="J17" s="404"/>
      <c r="K17" s="404"/>
      <c r="L17" s="404"/>
      <c r="M17" s="404"/>
      <c r="N17" s="404"/>
      <c r="O17" s="404"/>
      <c r="P17" s="4"/>
      <c r="Q17" s="4"/>
      <c r="R17" s="4"/>
      <c r="S17" s="4"/>
      <c r="T17" s="4"/>
      <c r="U17" s="4"/>
      <c r="V17" s="4"/>
      <c r="W17" s="4"/>
    </row>
    <row r="18" spans="1:26" s="3" customFormat="1" ht="91.5" customHeight="1" x14ac:dyDescent="0.2">
      <c r="A18" s="439" t="s">
        <v>500</v>
      </c>
      <c r="B18" s="439"/>
      <c r="C18" s="439"/>
      <c r="D18" s="439"/>
      <c r="E18" s="439"/>
      <c r="F18" s="439"/>
      <c r="G18" s="439"/>
      <c r="H18" s="439"/>
      <c r="I18" s="439"/>
      <c r="J18" s="439"/>
      <c r="K18" s="439"/>
      <c r="L18" s="439"/>
      <c r="M18" s="439"/>
      <c r="N18" s="439"/>
      <c r="O18" s="439"/>
      <c r="P18" s="7"/>
      <c r="Q18" s="7"/>
      <c r="R18" s="7"/>
      <c r="S18" s="7"/>
      <c r="T18" s="7"/>
      <c r="U18" s="7"/>
      <c r="V18" s="7"/>
      <c r="W18" s="7"/>
      <c r="X18" s="7"/>
      <c r="Y18" s="7"/>
      <c r="Z18" s="7"/>
    </row>
    <row r="19" spans="1:26" s="3" customFormat="1" ht="78" customHeight="1" x14ac:dyDescent="0.2">
      <c r="A19" s="397" t="s">
        <v>5</v>
      </c>
      <c r="B19" s="397" t="s">
        <v>87</v>
      </c>
      <c r="C19" s="397" t="s">
        <v>86</v>
      </c>
      <c r="D19" s="397" t="s">
        <v>75</v>
      </c>
      <c r="E19" s="436" t="s">
        <v>85</v>
      </c>
      <c r="F19" s="437"/>
      <c r="G19" s="437"/>
      <c r="H19" s="437"/>
      <c r="I19" s="438"/>
      <c r="J19" s="397" t="s">
        <v>84</v>
      </c>
      <c r="K19" s="397"/>
      <c r="L19" s="397"/>
      <c r="M19" s="397"/>
      <c r="N19" s="397"/>
      <c r="O19" s="397"/>
      <c r="P19" s="4"/>
      <c r="Q19" s="4"/>
      <c r="R19" s="4"/>
      <c r="S19" s="4"/>
      <c r="T19" s="4"/>
      <c r="U19" s="4"/>
      <c r="V19" s="4"/>
      <c r="W19" s="4"/>
    </row>
    <row r="20" spans="1:26" s="3" customFormat="1" ht="51" customHeight="1" x14ac:dyDescent="0.2">
      <c r="A20" s="397"/>
      <c r="B20" s="397"/>
      <c r="C20" s="397"/>
      <c r="D20" s="397"/>
      <c r="E20" s="47" t="s">
        <v>83</v>
      </c>
      <c r="F20" s="47" t="s">
        <v>82</v>
      </c>
      <c r="G20" s="47" t="s">
        <v>81</v>
      </c>
      <c r="H20" s="47" t="s">
        <v>80</v>
      </c>
      <c r="I20" s="47" t="s">
        <v>79</v>
      </c>
      <c r="J20" s="47" t="s">
        <v>78</v>
      </c>
      <c r="K20" s="47" t="s">
        <v>4</v>
      </c>
      <c r="L20" s="55" t="s">
        <v>3</v>
      </c>
      <c r="M20" s="54" t="s">
        <v>231</v>
      </c>
      <c r="N20" s="54" t="s">
        <v>77</v>
      </c>
      <c r="O20" s="54" t="s">
        <v>76</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t="s">
        <v>64</v>
      </c>
      <c r="B22" s="53" t="s">
        <v>669</v>
      </c>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4" t="s">
        <v>68</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349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53" t="str">
        <f>'4. паспортбюджет'!A5:O5</f>
        <v>Год раскрытия информации: 2018 год</v>
      </c>
      <c r="B5" s="453"/>
      <c r="C5" s="453"/>
      <c r="D5" s="453"/>
      <c r="E5" s="453"/>
      <c r="F5" s="453"/>
      <c r="G5" s="453"/>
      <c r="H5" s="453"/>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95" t="s">
        <v>9</v>
      </c>
      <c r="B7" s="395"/>
      <c r="C7" s="395"/>
      <c r="D7" s="395"/>
      <c r="E7" s="395"/>
      <c r="F7" s="395"/>
      <c r="G7" s="395"/>
      <c r="H7" s="395"/>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91"/>
      <c r="AR7" s="191"/>
    </row>
    <row r="8" spans="1:44" ht="18.75" x14ac:dyDescent="0.2">
      <c r="A8" s="361"/>
      <c r="B8" s="361"/>
      <c r="C8" s="361"/>
      <c r="D8" s="361"/>
      <c r="E8" s="361"/>
      <c r="F8" s="361"/>
      <c r="G8" s="361"/>
      <c r="H8" s="361"/>
      <c r="I8" s="361"/>
      <c r="J8" s="361"/>
      <c r="K8" s="361"/>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8"/>
      <c r="AR8" s="188"/>
    </row>
    <row r="9" spans="1:44" ht="18.75" x14ac:dyDescent="0.2">
      <c r="A9" s="394" t="str">
        <f>'1. паспорт местоположение'!A9:C9</f>
        <v>Акционерное общество "Янтарьэнерго" ДЗО  ПАО "Россети"</v>
      </c>
      <c r="B9" s="394"/>
      <c r="C9" s="394"/>
      <c r="D9" s="394"/>
      <c r="E9" s="394"/>
      <c r="F9" s="394"/>
      <c r="G9" s="394"/>
      <c r="H9" s="394"/>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92"/>
      <c r="AR9" s="192"/>
    </row>
    <row r="10" spans="1:44" x14ac:dyDescent="0.2">
      <c r="A10" s="392" t="s">
        <v>8</v>
      </c>
      <c r="B10" s="392"/>
      <c r="C10" s="392"/>
      <c r="D10" s="392"/>
      <c r="E10" s="392"/>
      <c r="F10" s="392"/>
      <c r="G10" s="392"/>
      <c r="H10" s="392"/>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93"/>
      <c r="AR10" s="193"/>
    </row>
    <row r="11" spans="1:44" ht="18.75" x14ac:dyDescent="0.2">
      <c r="A11" s="361"/>
      <c r="B11" s="361"/>
      <c r="C11" s="361"/>
      <c r="D11" s="361"/>
      <c r="E11" s="361"/>
      <c r="F11" s="361"/>
      <c r="G11" s="361"/>
      <c r="H11" s="361"/>
      <c r="I11" s="361"/>
      <c r="J11" s="361"/>
      <c r="K11" s="361"/>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94" t="str">
        <f>'1. паспорт местоположение'!A12:C12</f>
        <v>F_prj_111001_3352</v>
      </c>
      <c r="B12" s="394"/>
      <c r="C12" s="394"/>
      <c r="D12" s="394"/>
      <c r="E12" s="394"/>
      <c r="F12" s="394"/>
      <c r="G12" s="394"/>
      <c r="H12" s="394"/>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92"/>
      <c r="AR12" s="192"/>
    </row>
    <row r="13" spans="1:44" x14ac:dyDescent="0.2">
      <c r="A13" s="392" t="s">
        <v>7</v>
      </c>
      <c r="B13" s="392"/>
      <c r="C13" s="392"/>
      <c r="D13" s="392"/>
      <c r="E13" s="392"/>
      <c r="F13" s="392"/>
      <c r="G13" s="392"/>
      <c r="H13" s="392"/>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93"/>
      <c r="AR13" s="193"/>
    </row>
    <row r="14" spans="1:44" ht="18.75" x14ac:dyDescent="0.2">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9"/>
      <c r="AA14" s="9"/>
      <c r="AB14" s="9"/>
      <c r="AC14" s="9"/>
      <c r="AD14" s="9"/>
      <c r="AE14" s="9"/>
      <c r="AF14" s="9"/>
      <c r="AG14" s="9"/>
      <c r="AH14" s="9"/>
      <c r="AI14" s="9"/>
      <c r="AJ14" s="9"/>
      <c r="AK14" s="9"/>
      <c r="AL14" s="9"/>
      <c r="AM14" s="9"/>
      <c r="AN14" s="9"/>
      <c r="AO14" s="9"/>
      <c r="AP14" s="9"/>
      <c r="AQ14" s="194"/>
      <c r="AR14" s="194"/>
    </row>
    <row r="15" spans="1:44" ht="18.75" x14ac:dyDescent="0.2">
      <c r="A15" s="393"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93"/>
      <c r="C15" s="393"/>
      <c r="D15" s="393"/>
      <c r="E15" s="393"/>
      <c r="F15" s="393"/>
      <c r="G15" s="393"/>
      <c r="H15" s="393"/>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92"/>
      <c r="AR15" s="192"/>
    </row>
    <row r="16" spans="1:44" x14ac:dyDescent="0.2">
      <c r="A16" s="392" t="s">
        <v>6</v>
      </c>
      <c r="B16" s="392"/>
      <c r="C16" s="392"/>
      <c r="D16" s="392"/>
      <c r="E16" s="392"/>
      <c r="F16" s="392"/>
      <c r="G16" s="392"/>
      <c r="H16" s="392"/>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93"/>
      <c r="AR16" s="193"/>
    </row>
    <row r="17" spans="1:44" ht="18.75" x14ac:dyDescent="0.2">
      <c r="A17" s="363"/>
      <c r="B17" s="363"/>
      <c r="C17" s="363"/>
      <c r="D17" s="363"/>
      <c r="E17" s="363"/>
      <c r="F17" s="363"/>
      <c r="G17" s="363"/>
      <c r="H17" s="363"/>
      <c r="I17" s="363"/>
      <c r="J17" s="363"/>
      <c r="K17" s="363"/>
      <c r="L17" s="363"/>
      <c r="M17" s="363"/>
      <c r="N17" s="363"/>
      <c r="O17" s="363"/>
      <c r="P17" s="363"/>
      <c r="Q17" s="363"/>
      <c r="R17" s="363"/>
      <c r="S17" s="363"/>
      <c r="T17" s="363"/>
      <c r="U17" s="363"/>
      <c r="V17" s="363"/>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94" t="s">
        <v>501</v>
      </c>
      <c r="B18" s="394"/>
      <c r="C18" s="394"/>
      <c r="D18" s="394"/>
      <c r="E18" s="394"/>
      <c r="F18" s="394"/>
      <c r="G18" s="394"/>
      <c r="H18" s="39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348</v>
      </c>
      <c r="B24" s="202" t="s">
        <v>1</v>
      </c>
      <c r="D24" s="203"/>
      <c r="E24" s="204"/>
      <c r="F24" s="204"/>
      <c r="G24" s="204"/>
      <c r="H24" s="204"/>
    </row>
    <row r="25" spans="1:44" x14ac:dyDescent="0.2">
      <c r="A25" s="205" t="s">
        <v>562</v>
      </c>
      <c r="B25" s="206">
        <f>$B$126/1.18</f>
        <v>51441762.445084788</v>
      </c>
    </row>
    <row r="26" spans="1:44" x14ac:dyDescent="0.2">
      <c r="A26" s="207" t="s">
        <v>346</v>
      </c>
      <c r="B26" s="208">
        <v>0</v>
      </c>
    </row>
    <row r="27" spans="1:44" x14ac:dyDescent="0.2">
      <c r="A27" s="207" t="s">
        <v>344</v>
      </c>
      <c r="B27" s="208">
        <f>$B$123</f>
        <v>30</v>
      </c>
      <c r="D27" s="200" t="s">
        <v>347</v>
      </c>
    </row>
    <row r="28" spans="1:44" ht="16.149999999999999" customHeight="1" thickBot="1" x14ac:dyDescent="0.25">
      <c r="A28" s="209" t="s">
        <v>342</v>
      </c>
      <c r="B28" s="210">
        <v>1</v>
      </c>
      <c r="D28" s="442" t="s">
        <v>345</v>
      </c>
      <c r="E28" s="443"/>
      <c r="F28" s="444"/>
      <c r="G28" s="445" t="str">
        <f>IF(SUM(B89:L89)=0,"не окупается",SUM(B89:L89))</f>
        <v>не окупается</v>
      </c>
      <c r="H28" s="446"/>
    </row>
    <row r="29" spans="1:44" ht="15.6" customHeight="1" x14ac:dyDescent="0.2">
      <c r="A29" s="205" t="s">
        <v>340</v>
      </c>
      <c r="B29" s="206">
        <f>$B$126*$B$127</f>
        <v>1821038.3905560013</v>
      </c>
      <c r="D29" s="442" t="s">
        <v>343</v>
      </c>
      <c r="E29" s="443"/>
      <c r="F29" s="444"/>
      <c r="G29" s="445" t="str">
        <f>IF(SUM(B90:L90)=0,"не окупается",SUM(B90:L90))</f>
        <v>не окупается</v>
      </c>
      <c r="H29" s="446"/>
    </row>
    <row r="30" spans="1:44" ht="27.6" customHeight="1" x14ac:dyDescent="0.2">
      <c r="A30" s="207" t="s">
        <v>563</v>
      </c>
      <c r="B30" s="208">
        <v>1</v>
      </c>
      <c r="D30" s="442" t="s">
        <v>341</v>
      </c>
      <c r="E30" s="443"/>
      <c r="F30" s="444"/>
      <c r="G30" s="447">
        <f>L87</f>
        <v>-13033631.549014015</v>
      </c>
      <c r="H30" s="448"/>
    </row>
    <row r="31" spans="1:44" x14ac:dyDescent="0.2">
      <c r="A31" s="207" t="s">
        <v>339</v>
      </c>
      <c r="B31" s="208">
        <v>1</v>
      </c>
      <c r="D31" s="449"/>
      <c r="E31" s="450"/>
      <c r="F31" s="451"/>
      <c r="G31" s="449"/>
      <c r="H31" s="451"/>
    </row>
    <row r="32" spans="1:44" x14ac:dyDescent="0.2">
      <c r="A32" s="207" t="s">
        <v>317</v>
      </c>
      <c r="B32" s="208"/>
    </row>
    <row r="33" spans="1:42" x14ac:dyDescent="0.2">
      <c r="A33" s="207" t="s">
        <v>338</v>
      </c>
      <c r="B33" s="208"/>
    </row>
    <row r="34" spans="1:42" x14ac:dyDescent="0.2">
      <c r="A34" s="207" t="s">
        <v>337</v>
      </c>
      <c r="B34" s="208"/>
    </row>
    <row r="35" spans="1:42" x14ac:dyDescent="0.2">
      <c r="A35" s="211"/>
      <c r="B35" s="208"/>
    </row>
    <row r="36" spans="1:42" ht="16.5" thickBot="1" x14ac:dyDescent="0.25">
      <c r="A36" s="209" t="s">
        <v>309</v>
      </c>
      <c r="B36" s="212">
        <v>0.2</v>
      </c>
    </row>
    <row r="37" spans="1:42" x14ac:dyDescent="0.2">
      <c r="A37" s="205" t="s">
        <v>564</v>
      </c>
      <c r="B37" s="206">
        <v>0</v>
      </c>
    </row>
    <row r="38" spans="1:42" x14ac:dyDescent="0.2">
      <c r="A38" s="207" t="s">
        <v>336</v>
      </c>
      <c r="B38" s="208"/>
    </row>
    <row r="39" spans="1:42" ht="16.5" thickBot="1" x14ac:dyDescent="0.25">
      <c r="A39" s="213" t="s">
        <v>335</v>
      </c>
      <c r="B39" s="214"/>
    </row>
    <row r="40" spans="1:42" x14ac:dyDescent="0.2">
      <c r="A40" s="215" t="s">
        <v>565</v>
      </c>
      <c r="B40" s="216">
        <v>1</v>
      </c>
    </row>
    <row r="41" spans="1:42" x14ac:dyDescent="0.2">
      <c r="A41" s="217" t="s">
        <v>334</v>
      </c>
      <c r="B41" s="218"/>
    </row>
    <row r="42" spans="1:42" x14ac:dyDescent="0.2">
      <c r="A42" s="217" t="s">
        <v>333</v>
      </c>
      <c r="B42" s="219"/>
    </row>
    <row r="43" spans="1:42" x14ac:dyDescent="0.2">
      <c r="A43" s="217" t="s">
        <v>332</v>
      </c>
      <c r="B43" s="219">
        <v>0</v>
      </c>
    </row>
    <row r="44" spans="1:42" x14ac:dyDescent="0.2">
      <c r="A44" s="217" t="s">
        <v>331</v>
      </c>
      <c r="B44" s="219">
        <f>B129</f>
        <v>0.20499999999999999</v>
      </c>
    </row>
    <row r="45" spans="1:42" x14ac:dyDescent="0.2">
      <c r="A45" s="217" t="s">
        <v>330</v>
      </c>
      <c r="B45" s="219">
        <f>1-B43</f>
        <v>1</v>
      </c>
    </row>
    <row r="46" spans="1:42" ht="16.5" thickBot="1" x14ac:dyDescent="0.25">
      <c r="A46" s="220" t="s">
        <v>329</v>
      </c>
      <c r="B46" s="221">
        <f>B45*B44+B43*B42*(1-B36)</f>
        <v>0.20499999999999999</v>
      </c>
      <c r="C46" s="222"/>
    </row>
    <row r="47" spans="1:42" s="225" customFormat="1" x14ac:dyDescent="0.2">
      <c r="A47" s="223" t="s">
        <v>328</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327</v>
      </c>
      <c r="B48" s="227">
        <f>D136</f>
        <v>5.5E-2</v>
      </c>
      <c r="C48" s="227">
        <f t="shared" ref="C48:AP49" si="1">E136</f>
        <v>5.5E-2</v>
      </c>
      <c r="D48" s="227">
        <f t="shared" si="1"/>
        <v>5.5E-2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326</v>
      </c>
      <c r="B49" s="227">
        <f>D137</f>
        <v>0.11619000000000002</v>
      </c>
      <c r="C49" s="227">
        <f t="shared" si="1"/>
        <v>0.17758045</v>
      </c>
      <c r="D49" s="227">
        <f t="shared" si="1"/>
        <v>0.24234737475000001</v>
      </c>
      <c r="E49" s="227">
        <f t="shared" si="1"/>
        <v>0.31067648036124984</v>
      </c>
      <c r="F49" s="227">
        <f t="shared" si="1"/>
        <v>0.38276368678111861</v>
      </c>
      <c r="G49" s="227">
        <f t="shared" si="1"/>
        <v>0.45881568955408003</v>
      </c>
      <c r="H49" s="227">
        <f t="shared" si="1"/>
        <v>0.53905055247955436</v>
      </c>
      <c r="I49" s="227">
        <f t="shared" si="1"/>
        <v>0.62369833286592979</v>
      </c>
      <c r="J49" s="227">
        <f t="shared" si="1"/>
        <v>0.71300174117355586</v>
      </c>
      <c r="K49" s="227">
        <f t="shared" si="1"/>
        <v>0.80721683693810142</v>
      </c>
      <c r="L49" s="227">
        <f t="shared" si="1"/>
        <v>0.90661376296969687</v>
      </c>
      <c r="M49" s="227">
        <f t="shared" si="1"/>
        <v>1.0114775199330301</v>
      </c>
      <c r="N49" s="227">
        <f t="shared" si="1"/>
        <v>1.1221087835293466</v>
      </c>
      <c r="O49" s="227">
        <f t="shared" si="1"/>
        <v>1.2388247666234604</v>
      </c>
      <c r="P49" s="227">
        <f t="shared" si="1"/>
        <v>1.3619601287877505</v>
      </c>
      <c r="Q49" s="227">
        <f t="shared" si="1"/>
        <v>1.4918679358710767</v>
      </c>
      <c r="R49" s="227">
        <f t="shared" si="1"/>
        <v>1.6289206723439857</v>
      </c>
      <c r="S49" s="227">
        <f t="shared" si="1"/>
        <v>1.7735113093229047</v>
      </c>
      <c r="T49" s="227">
        <f t="shared" si="1"/>
        <v>1.9260544313356642</v>
      </c>
      <c r="U49" s="227">
        <f t="shared" si="1"/>
        <v>2.0869874250591254</v>
      </c>
      <c r="V49" s="227">
        <f t="shared" si="1"/>
        <v>2.2567717334373771</v>
      </c>
      <c r="W49" s="227">
        <f t="shared" si="1"/>
        <v>2.4358941787764326</v>
      </c>
      <c r="X49" s="227">
        <f t="shared" si="1"/>
        <v>2.6248683586091359</v>
      </c>
      <c r="Y49" s="227">
        <f t="shared" si="1"/>
        <v>2.8242361183326383</v>
      </c>
      <c r="Z49" s="227">
        <f t="shared" si="1"/>
        <v>3.0345691048409336</v>
      </c>
      <c r="AA49" s="227">
        <f t="shared" si="1"/>
        <v>3.2564704056071845</v>
      </c>
      <c r="AB49" s="227">
        <f t="shared" si="1"/>
        <v>3.4905762779155793</v>
      </c>
      <c r="AC49" s="227">
        <f t="shared" si="1"/>
        <v>3.7375579732009356</v>
      </c>
      <c r="AD49" s="227">
        <f t="shared" si="1"/>
        <v>3.9981236617269866</v>
      </c>
      <c r="AE49" s="227">
        <f t="shared" si="1"/>
        <v>4.2730204631219708</v>
      </c>
      <c r="AF49" s="227">
        <f t="shared" si="1"/>
        <v>4.563036588593679</v>
      </c>
      <c r="AG49" s="227">
        <f t="shared" si="1"/>
        <v>4.8690036009663311</v>
      </c>
      <c r="AH49" s="227">
        <f t="shared" si="1"/>
        <v>5.1917987990194794</v>
      </c>
      <c r="AI49" s="227">
        <f t="shared" si="1"/>
        <v>5.5323477329655502</v>
      </c>
      <c r="AJ49" s="227">
        <f t="shared" si="1"/>
        <v>5.8916268582786548</v>
      </c>
      <c r="AK49" s="227">
        <f t="shared" si="1"/>
        <v>6.2706663354839804</v>
      </c>
      <c r="AL49" s="227">
        <f t="shared" si="1"/>
        <v>6.6705529839355986</v>
      </c>
      <c r="AM49" s="227">
        <f t="shared" si="1"/>
        <v>7.0924333980520569</v>
      </c>
      <c r="AN49" s="227">
        <f t="shared" si="1"/>
        <v>7.5375172349449198</v>
      </c>
      <c r="AO49" s="227">
        <f t="shared" si="1"/>
        <v>8.0070806828668903</v>
      </c>
      <c r="AP49" s="227">
        <f t="shared" si="1"/>
        <v>8.5024701204245687</v>
      </c>
    </row>
    <row r="50" spans="1:45" s="225" customFormat="1" ht="16.5" thickBot="1" x14ac:dyDescent="0.25">
      <c r="A50" s="228" t="s">
        <v>566</v>
      </c>
      <c r="B50" s="229">
        <f>IF($B$124="да",($B$126-0.05),0)</f>
        <v>60701279.635200046</v>
      </c>
      <c r="C50" s="229">
        <f>C108*(1+C49)</f>
        <v>0</v>
      </c>
      <c r="D50" s="229">
        <f t="shared" ref="D50:AP50" si="2">D108*(1+D49)</f>
        <v>0</v>
      </c>
      <c r="E50" s="229">
        <f t="shared" si="2"/>
        <v>0</v>
      </c>
      <c r="F50" s="229">
        <f t="shared" si="2"/>
        <v>0</v>
      </c>
      <c r="G50" s="229">
        <f t="shared" si="2"/>
        <v>0</v>
      </c>
      <c r="H50" s="229">
        <f t="shared" si="2"/>
        <v>0</v>
      </c>
      <c r="I50" s="229">
        <f t="shared" si="2"/>
        <v>0</v>
      </c>
      <c r="J50" s="229">
        <f t="shared" si="2"/>
        <v>0</v>
      </c>
      <c r="K50" s="229">
        <f t="shared" si="2"/>
        <v>0</v>
      </c>
      <c r="L50" s="229">
        <f t="shared" si="2"/>
        <v>0</v>
      </c>
      <c r="M50" s="229">
        <f t="shared" si="2"/>
        <v>0</v>
      </c>
      <c r="N50" s="229">
        <f t="shared" si="2"/>
        <v>0</v>
      </c>
      <c r="O50" s="229">
        <f t="shared" si="2"/>
        <v>0</v>
      </c>
      <c r="P50" s="229">
        <f t="shared" si="2"/>
        <v>0</v>
      </c>
      <c r="Q50" s="229">
        <f t="shared" si="2"/>
        <v>0</v>
      </c>
      <c r="R50" s="229">
        <f t="shared" si="2"/>
        <v>0</v>
      </c>
      <c r="S50" s="229">
        <f t="shared" si="2"/>
        <v>0</v>
      </c>
      <c r="T50" s="229">
        <f t="shared" si="2"/>
        <v>0</v>
      </c>
      <c r="U50" s="229">
        <f t="shared" si="2"/>
        <v>0</v>
      </c>
      <c r="V50" s="229">
        <f t="shared" si="2"/>
        <v>0</v>
      </c>
      <c r="W50" s="229">
        <f t="shared" si="2"/>
        <v>0</v>
      </c>
      <c r="X50" s="229">
        <f t="shared" si="2"/>
        <v>0</v>
      </c>
      <c r="Y50" s="229">
        <f t="shared" si="2"/>
        <v>0</v>
      </c>
      <c r="Z50" s="229">
        <f t="shared" si="2"/>
        <v>0</v>
      </c>
      <c r="AA50" s="229">
        <f t="shared" si="2"/>
        <v>0</v>
      </c>
      <c r="AB50" s="229">
        <f t="shared" si="2"/>
        <v>0</v>
      </c>
      <c r="AC50" s="229">
        <f t="shared" si="2"/>
        <v>0</v>
      </c>
      <c r="AD50" s="229">
        <f t="shared" si="2"/>
        <v>0</v>
      </c>
      <c r="AE50" s="229">
        <f t="shared" si="2"/>
        <v>0</v>
      </c>
      <c r="AF50" s="229">
        <f t="shared" si="2"/>
        <v>0</v>
      </c>
      <c r="AG50" s="229">
        <f t="shared" si="2"/>
        <v>0</v>
      </c>
      <c r="AH50" s="229">
        <f t="shared" si="2"/>
        <v>0</v>
      </c>
      <c r="AI50" s="229">
        <f t="shared" si="2"/>
        <v>0</v>
      </c>
      <c r="AJ50" s="229">
        <f t="shared" si="2"/>
        <v>0</v>
      </c>
      <c r="AK50" s="229">
        <f t="shared" si="2"/>
        <v>0</v>
      </c>
      <c r="AL50" s="229">
        <f t="shared" si="2"/>
        <v>0</v>
      </c>
      <c r="AM50" s="229">
        <f t="shared" si="2"/>
        <v>0</v>
      </c>
      <c r="AN50" s="229">
        <f t="shared" si="2"/>
        <v>0</v>
      </c>
      <c r="AO50" s="229">
        <f t="shared" si="2"/>
        <v>0</v>
      </c>
      <c r="AP50" s="229">
        <f t="shared" si="2"/>
        <v>0</v>
      </c>
    </row>
    <row r="51" spans="1:45" ht="16.5" thickBot="1" x14ac:dyDescent="0.25"/>
    <row r="52" spans="1:45" x14ac:dyDescent="0.2">
      <c r="A52" s="230" t="s">
        <v>325</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324</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323</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322</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321</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567</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320</v>
      </c>
      <c r="B59" s="240">
        <f t="shared" ref="B59:AP59" si="8">B50*$B$28</f>
        <v>60701279.635200046</v>
      </c>
      <c r="C59" s="240">
        <f t="shared" si="8"/>
        <v>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c r="AH59" s="240">
        <f t="shared" si="8"/>
        <v>0</v>
      </c>
      <c r="AI59" s="240">
        <f t="shared" si="8"/>
        <v>0</v>
      </c>
      <c r="AJ59" s="240">
        <f t="shared" si="8"/>
        <v>0</v>
      </c>
      <c r="AK59" s="240">
        <f t="shared" si="8"/>
        <v>0</v>
      </c>
      <c r="AL59" s="240">
        <f t="shared" si="8"/>
        <v>0</v>
      </c>
      <c r="AM59" s="240">
        <f t="shared" si="8"/>
        <v>0</v>
      </c>
      <c r="AN59" s="240">
        <f t="shared" si="8"/>
        <v>0</v>
      </c>
      <c r="AO59" s="240">
        <f t="shared" si="8"/>
        <v>0</v>
      </c>
      <c r="AP59" s="240">
        <f t="shared" si="8"/>
        <v>0</v>
      </c>
    </row>
    <row r="60" spans="1:45" x14ac:dyDescent="0.2">
      <c r="A60" s="232" t="s">
        <v>319</v>
      </c>
      <c r="B60" s="233">
        <f t="shared" ref="B60:Z60" si="9">SUM(B61:B65)</f>
        <v>0</v>
      </c>
      <c r="C60" s="233">
        <f t="shared" si="9"/>
        <v>-2144419.2074182117</v>
      </c>
      <c r="D60" s="233">
        <f>SUM(D61:D65)</f>
        <v>-2262362.2638262133</v>
      </c>
      <c r="E60" s="233">
        <f t="shared" si="9"/>
        <v>-2386792.188336655</v>
      </c>
      <c r="F60" s="233">
        <f t="shared" si="9"/>
        <v>-2518065.7586951707</v>
      </c>
      <c r="G60" s="233">
        <f t="shared" si="9"/>
        <v>-2656559.3754234053</v>
      </c>
      <c r="H60" s="233">
        <f t="shared" si="9"/>
        <v>-2802670.1410716921</v>
      </c>
      <c r="I60" s="233">
        <f t="shared" si="9"/>
        <v>-2956816.9988306351</v>
      </c>
      <c r="J60" s="233">
        <f t="shared" si="9"/>
        <v>-3119441.9337663203</v>
      </c>
      <c r="K60" s="233">
        <f t="shared" si="9"/>
        <v>-3291011.2401234675</v>
      </c>
      <c r="L60" s="233">
        <f t="shared" si="9"/>
        <v>-3472016.8583302582</v>
      </c>
      <c r="M60" s="233">
        <f t="shared" si="9"/>
        <v>-3662977.7855384224</v>
      </c>
      <c r="N60" s="233">
        <f t="shared" si="9"/>
        <v>-3864441.5637430353</v>
      </c>
      <c r="O60" s="233">
        <f t="shared" si="9"/>
        <v>-4076985.8497489016</v>
      </c>
      <c r="P60" s="233">
        <f t="shared" si="9"/>
        <v>-4301220.071485091</v>
      </c>
      <c r="Q60" s="233">
        <f t="shared" si="9"/>
        <v>-4537787.1754167704</v>
      </c>
      <c r="R60" s="233">
        <f t="shared" si="9"/>
        <v>-4787365.4700646931</v>
      </c>
      <c r="S60" s="233">
        <f t="shared" si="9"/>
        <v>-5050670.5709182499</v>
      </c>
      <c r="T60" s="233">
        <f t="shared" si="9"/>
        <v>-5328457.452318754</v>
      </c>
      <c r="U60" s="233">
        <f t="shared" si="9"/>
        <v>-5621522.6121962843</v>
      </c>
      <c r="V60" s="233">
        <f t="shared" si="9"/>
        <v>-5930706.3558670795</v>
      </c>
      <c r="W60" s="233">
        <f t="shared" si="9"/>
        <v>-6256895.2054397687</v>
      </c>
      <c r="X60" s="233">
        <f t="shared" si="9"/>
        <v>-6601024.4417389547</v>
      </c>
      <c r="Y60" s="233">
        <f t="shared" si="9"/>
        <v>-6964080.786034598</v>
      </c>
      <c r="Z60" s="233">
        <f t="shared" si="9"/>
        <v>-7347105.229266501</v>
      </c>
      <c r="AA60" s="233">
        <f t="shared" ref="AA60:AP60" si="10">SUM(AA61:AA65)</f>
        <v>-7751196.0168761574</v>
      </c>
      <c r="AB60" s="233">
        <f t="shared" si="10"/>
        <v>-8177511.7978043454</v>
      </c>
      <c r="AC60" s="233">
        <f t="shared" si="10"/>
        <v>-8627274.9466835838</v>
      </c>
      <c r="AD60" s="233">
        <f t="shared" si="10"/>
        <v>-9101775.0687511805</v>
      </c>
      <c r="AE60" s="233">
        <f t="shared" si="10"/>
        <v>-9602372.6975324936</v>
      </c>
      <c r="AF60" s="233">
        <f t="shared" si="10"/>
        <v>-10130503.195896782</v>
      </c>
      <c r="AG60" s="233">
        <f t="shared" si="10"/>
        <v>-10687680.871671105</v>
      </c>
      <c r="AH60" s="233">
        <f t="shared" si="10"/>
        <v>-11275503.319613015</v>
      </c>
      <c r="AI60" s="233">
        <f t="shared" si="10"/>
        <v>-11895656.00219173</v>
      </c>
      <c r="AJ60" s="233">
        <f t="shared" si="10"/>
        <v>-12549917.082312273</v>
      </c>
      <c r="AK60" s="233">
        <f t="shared" si="10"/>
        <v>-13240162.521839447</v>
      </c>
      <c r="AL60" s="233">
        <f t="shared" si="10"/>
        <v>-13968371.460540617</v>
      </c>
      <c r="AM60" s="233">
        <f t="shared" si="10"/>
        <v>-14736631.890870351</v>
      </c>
      <c r="AN60" s="233">
        <f t="shared" si="10"/>
        <v>-15547146.644868219</v>
      </c>
      <c r="AO60" s="233">
        <f t="shared" si="10"/>
        <v>-16402239.710335972</v>
      </c>
      <c r="AP60" s="233">
        <f t="shared" si="10"/>
        <v>-17304362.894404449</v>
      </c>
    </row>
    <row r="61" spans="1:45" x14ac:dyDescent="0.2">
      <c r="A61" s="241" t="s">
        <v>318</v>
      </c>
      <c r="B61" s="233"/>
      <c r="C61" s="233">
        <f>-IF(C$47&lt;=$B$30,0,$B$29*(1+C$49)*$B$28)</f>
        <v>-2144419.2074182117</v>
      </c>
      <c r="D61" s="233">
        <f>-IF(D$47&lt;=$B$30,0,$B$29*(1+D$49)*$B$28)</f>
        <v>-2262362.2638262133</v>
      </c>
      <c r="E61" s="233">
        <f t="shared" ref="E61:AP61" si="11">-IF(E$47&lt;=$B$30,0,$B$29*(1+E$49)*$B$28)</f>
        <v>-2386792.188336655</v>
      </c>
      <c r="F61" s="233">
        <f t="shared" si="11"/>
        <v>-2518065.7586951707</v>
      </c>
      <c r="G61" s="233">
        <f t="shared" si="11"/>
        <v>-2656559.3754234053</v>
      </c>
      <c r="H61" s="233">
        <f t="shared" si="11"/>
        <v>-2802670.1410716921</v>
      </c>
      <c r="I61" s="233">
        <f t="shared" si="11"/>
        <v>-2956816.9988306351</v>
      </c>
      <c r="J61" s="233">
        <f t="shared" si="11"/>
        <v>-3119441.9337663203</v>
      </c>
      <c r="K61" s="233">
        <f t="shared" si="11"/>
        <v>-3291011.2401234675</v>
      </c>
      <c r="L61" s="233">
        <f t="shared" si="11"/>
        <v>-3472016.8583302582</v>
      </c>
      <c r="M61" s="233">
        <f t="shared" si="11"/>
        <v>-3662977.7855384224</v>
      </c>
      <c r="N61" s="233">
        <f t="shared" si="11"/>
        <v>-3864441.5637430353</v>
      </c>
      <c r="O61" s="233">
        <f t="shared" si="11"/>
        <v>-4076985.8497489016</v>
      </c>
      <c r="P61" s="233">
        <f t="shared" si="11"/>
        <v>-4301220.071485091</v>
      </c>
      <c r="Q61" s="233">
        <f t="shared" si="11"/>
        <v>-4537787.1754167704</v>
      </c>
      <c r="R61" s="233">
        <f t="shared" si="11"/>
        <v>-4787365.4700646931</v>
      </c>
      <c r="S61" s="233">
        <f t="shared" si="11"/>
        <v>-5050670.5709182499</v>
      </c>
      <c r="T61" s="233">
        <f t="shared" si="11"/>
        <v>-5328457.452318754</v>
      </c>
      <c r="U61" s="233">
        <f t="shared" si="11"/>
        <v>-5621522.6121962843</v>
      </c>
      <c r="V61" s="233">
        <f t="shared" si="11"/>
        <v>-5930706.3558670795</v>
      </c>
      <c r="W61" s="233">
        <f t="shared" si="11"/>
        <v>-6256895.2054397687</v>
      </c>
      <c r="X61" s="233">
        <f t="shared" si="11"/>
        <v>-6601024.4417389547</v>
      </c>
      <c r="Y61" s="233">
        <f t="shared" si="11"/>
        <v>-6964080.786034598</v>
      </c>
      <c r="Z61" s="233">
        <f t="shared" si="11"/>
        <v>-7347105.229266501</v>
      </c>
      <c r="AA61" s="233">
        <f t="shared" si="11"/>
        <v>-7751196.0168761574</v>
      </c>
      <c r="AB61" s="233">
        <f t="shared" si="11"/>
        <v>-8177511.7978043454</v>
      </c>
      <c r="AC61" s="233">
        <f t="shared" si="11"/>
        <v>-8627274.9466835838</v>
      </c>
      <c r="AD61" s="233">
        <f t="shared" si="11"/>
        <v>-9101775.0687511805</v>
      </c>
      <c r="AE61" s="233">
        <f t="shared" si="11"/>
        <v>-9602372.6975324936</v>
      </c>
      <c r="AF61" s="233">
        <f t="shared" si="11"/>
        <v>-10130503.195896782</v>
      </c>
      <c r="AG61" s="233">
        <f t="shared" si="11"/>
        <v>-10687680.871671105</v>
      </c>
      <c r="AH61" s="233">
        <f t="shared" si="11"/>
        <v>-11275503.319613015</v>
      </c>
      <c r="AI61" s="233">
        <f t="shared" si="11"/>
        <v>-11895656.00219173</v>
      </c>
      <c r="AJ61" s="233">
        <f t="shared" si="11"/>
        <v>-12549917.082312273</v>
      </c>
      <c r="AK61" s="233">
        <f t="shared" si="11"/>
        <v>-13240162.521839447</v>
      </c>
      <c r="AL61" s="233">
        <f t="shared" si="11"/>
        <v>-13968371.460540617</v>
      </c>
      <c r="AM61" s="233">
        <f t="shared" si="11"/>
        <v>-14736631.890870351</v>
      </c>
      <c r="AN61" s="233">
        <f t="shared" si="11"/>
        <v>-15547146.644868219</v>
      </c>
      <c r="AO61" s="233">
        <f t="shared" si="11"/>
        <v>-16402239.710335972</v>
      </c>
      <c r="AP61" s="233">
        <f t="shared" si="11"/>
        <v>-17304362.894404449</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564</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564</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568</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316</v>
      </c>
      <c r="B66" s="240">
        <f t="shared" ref="B66:AO66" si="12">B59+B60</f>
        <v>60701279.635200046</v>
      </c>
      <c r="C66" s="240">
        <f t="shared" si="12"/>
        <v>-2144419.2074182117</v>
      </c>
      <c r="D66" s="240">
        <f t="shared" si="12"/>
        <v>-2262362.2638262133</v>
      </c>
      <c r="E66" s="240">
        <f t="shared" si="12"/>
        <v>-2386792.188336655</v>
      </c>
      <c r="F66" s="240">
        <f t="shared" si="12"/>
        <v>-2518065.7586951707</v>
      </c>
      <c r="G66" s="240">
        <f t="shared" si="12"/>
        <v>-2656559.3754234053</v>
      </c>
      <c r="H66" s="240">
        <f t="shared" si="12"/>
        <v>-2802670.1410716921</v>
      </c>
      <c r="I66" s="240">
        <f t="shared" si="12"/>
        <v>-2956816.9988306351</v>
      </c>
      <c r="J66" s="240">
        <f t="shared" si="12"/>
        <v>-3119441.9337663203</v>
      </c>
      <c r="K66" s="240">
        <f t="shared" si="12"/>
        <v>-3291011.2401234675</v>
      </c>
      <c r="L66" s="240">
        <f t="shared" si="12"/>
        <v>-3472016.8583302582</v>
      </c>
      <c r="M66" s="240">
        <f t="shared" si="12"/>
        <v>-3662977.7855384224</v>
      </c>
      <c r="N66" s="240">
        <f t="shared" si="12"/>
        <v>-3864441.5637430353</v>
      </c>
      <c r="O66" s="240">
        <f t="shared" si="12"/>
        <v>-4076985.8497489016</v>
      </c>
      <c r="P66" s="240">
        <f t="shared" si="12"/>
        <v>-4301220.071485091</v>
      </c>
      <c r="Q66" s="240">
        <f t="shared" si="12"/>
        <v>-4537787.1754167704</v>
      </c>
      <c r="R66" s="240">
        <f t="shared" si="12"/>
        <v>-4787365.4700646931</v>
      </c>
      <c r="S66" s="240">
        <f t="shared" si="12"/>
        <v>-5050670.5709182499</v>
      </c>
      <c r="T66" s="240">
        <f t="shared" si="12"/>
        <v>-5328457.452318754</v>
      </c>
      <c r="U66" s="240">
        <f t="shared" si="12"/>
        <v>-5621522.6121962843</v>
      </c>
      <c r="V66" s="240">
        <f t="shared" si="12"/>
        <v>-5930706.3558670795</v>
      </c>
      <c r="W66" s="240">
        <f t="shared" si="12"/>
        <v>-6256895.2054397687</v>
      </c>
      <c r="X66" s="240">
        <f t="shared" si="12"/>
        <v>-6601024.4417389547</v>
      </c>
      <c r="Y66" s="240">
        <f t="shared" si="12"/>
        <v>-6964080.786034598</v>
      </c>
      <c r="Z66" s="240">
        <f t="shared" si="12"/>
        <v>-7347105.229266501</v>
      </c>
      <c r="AA66" s="240">
        <f t="shared" si="12"/>
        <v>-7751196.0168761574</v>
      </c>
      <c r="AB66" s="240">
        <f t="shared" si="12"/>
        <v>-8177511.7978043454</v>
      </c>
      <c r="AC66" s="240">
        <f t="shared" si="12"/>
        <v>-8627274.9466835838</v>
      </c>
      <c r="AD66" s="240">
        <f t="shared" si="12"/>
        <v>-9101775.0687511805</v>
      </c>
      <c r="AE66" s="240">
        <f t="shared" si="12"/>
        <v>-9602372.6975324936</v>
      </c>
      <c r="AF66" s="240">
        <f t="shared" si="12"/>
        <v>-10130503.195896782</v>
      </c>
      <c r="AG66" s="240">
        <f t="shared" si="12"/>
        <v>-10687680.871671105</v>
      </c>
      <c r="AH66" s="240">
        <f t="shared" si="12"/>
        <v>-11275503.319613015</v>
      </c>
      <c r="AI66" s="240">
        <f t="shared" si="12"/>
        <v>-11895656.00219173</v>
      </c>
      <c r="AJ66" s="240">
        <f t="shared" si="12"/>
        <v>-12549917.082312273</v>
      </c>
      <c r="AK66" s="240">
        <f t="shared" si="12"/>
        <v>-13240162.521839447</v>
      </c>
      <c r="AL66" s="240">
        <f t="shared" si="12"/>
        <v>-13968371.460540617</v>
      </c>
      <c r="AM66" s="240">
        <f t="shared" si="12"/>
        <v>-14736631.890870351</v>
      </c>
      <c r="AN66" s="240">
        <f t="shared" si="12"/>
        <v>-15547146.644868219</v>
      </c>
      <c r="AO66" s="240">
        <f t="shared" si="12"/>
        <v>-16402239.710335972</v>
      </c>
      <c r="AP66" s="240">
        <f>AP59+AP60</f>
        <v>-17304362.894404449</v>
      </c>
    </row>
    <row r="67" spans="1:45" x14ac:dyDescent="0.2">
      <c r="A67" s="241" t="s">
        <v>311</v>
      </c>
      <c r="B67" s="243"/>
      <c r="C67" s="233">
        <f>-($B$25)*1.18*$B$28/$B$27</f>
        <v>-2023375.9895066682</v>
      </c>
      <c r="D67" s="233">
        <f>C67</f>
        <v>-2023375.9895066682</v>
      </c>
      <c r="E67" s="233">
        <f t="shared" ref="E67:AP67" si="13">D67</f>
        <v>-2023375.9895066682</v>
      </c>
      <c r="F67" s="233">
        <f t="shared" si="13"/>
        <v>-2023375.9895066682</v>
      </c>
      <c r="G67" s="233">
        <f t="shared" si="13"/>
        <v>-2023375.9895066682</v>
      </c>
      <c r="H67" s="233">
        <f t="shared" si="13"/>
        <v>-2023375.9895066682</v>
      </c>
      <c r="I67" s="233">
        <f t="shared" si="13"/>
        <v>-2023375.9895066682</v>
      </c>
      <c r="J67" s="233">
        <f t="shared" si="13"/>
        <v>-2023375.9895066682</v>
      </c>
      <c r="K67" s="233">
        <f t="shared" si="13"/>
        <v>-2023375.9895066682</v>
      </c>
      <c r="L67" s="233">
        <f t="shared" si="13"/>
        <v>-2023375.9895066682</v>
      </c>
      <c r="M67" s="233">
        <f t="shared" si="13"/>
        <v>-2023375.9895066682</v>
      </c>
      <c r="N67" s="233">
        <f t="shared" si="13"/>
        <v>-2023375.9895066682</v>
      </c>
      <c r="O67" s="233">
        <f t="shared" si="13"/>
        <v>-2023375.9895066682</v>
      </c>
      <c r="P67" s="233">
        <f t="shared" si="13"/>
        <v>-2023375.9895066682</v>
      </c>
      <c r="Q67" s="233">
        <f t="shared" si="13"/>
        <v>-2023375.9895066682</v>
      </c>
      <c r="R67" s="233">
        <f t="shared" si="13"/>
        <v>-2023375.9895066682</v>
      </c>
      <c r="S67" s="233">
        <f t="shared" si="13"/>
        <v>-2023375.9895066682</v>
      </c>
      <c r="T67" s="233">
        <f t="shared" si="13"/>
        <v>-2023375.9895066682</v>
      </c>
      <c r="U67" s="233">
        <f t="shared" si="13"/>
        <v>-2023375.9895066682</v>
      </c>
      <c r="V67" s="233">
        <f t="shared" si="13"/>
        <v>-2023375.9895066682</v>
      </c>
      <c r="W67" s="233">
        <f t="shared" si="13"/>
        <v>-2023375.9895066682</v>
      </c>
      <c r="X67" s="233">
        <f t="shared" si="13"/>
        <v>-2023375.9895066682</v>
      </c>
      <c r="Y67" s="233">
        <f t="shared" si="13"/>
        <v>-2023375.9895066682</v>
      </c>
      <c r="Z67" s="233">
        <f t="shared" si="13"/>
        <v>-2023375.9895066682</v>
      </c>
      <c r="AA67" s="233">
        <f t="shared" si="13"/>
        <v>-2023375.9895066682</v>
      </c>
      <c r="AB67" s="233">
        <f t="shared" si="13"/>
        <v>-2023375.9895066682</v>
      </c>
      <c r="AC67" s="233">
        <f t="shared" si="13"/>
        <v>-2023375.9895066682</v>
      </c>
      <c r="AD67" s="233">
        <f t="shared" si="13"/>
        <v>-2023375.9895066682</v>
      </c>
      <c r="AE67" s="233">
        <f t="shared" si="13"/>
        <v>-2023375.9895066682</v>
      </c>
      <c r="AF67" s="233">
        <f t="shared" si="13"/>
        <v>-2023375.9895066682</v>
      </c>
      <c r="AG67" s="233">
        <f t="shared" si="13"/>
        <v>-2023375.9895066682</v>
      </c>
      <c r="AH67" s="233">
        <f t="shared" si="13"/>
        <v>-2023375.9895066682</v>
      </c>
      <c r="AI67" s="233">
        <f t="shared" si="13"/>
        <v>-2023375.9895066682</v>
      </c>
      <c r="AJ67" s="233">
        <f t="shared" si="13"/>
        <v>-2023375.9895066682</v>
      </c>
      <c r="AK67" s="233">
        <f t="shared" si="13"/>
        <v>-2023375.9895066682</v>
      </c>
      <c r="AL67" s="233">
        <f t="shared" si="13"/>
        <v>-2023375.9895066682</v>
      </c>
      <c r="AM67" s="233">
        <f t="shared" si="13"/>
        <v>-2023375.9895066682</v>
      </c>
      <c r="AN67" s="233">
        <f t="shared" si="13"/>
        <v>-2023375.9895066682</v>
      </c>
      <c r="AO67" s="233">
        <f t="shared" si="13"/>
        <v>-2023375.9895066682</v>
      </c>
      <c r="AP67" s="233">
        <f t="shared" si="13"/>
        <v>-2023375.9895066682</v>
      </c>
      <c r="AQ67" s="244">
        <f>SUM(B67:AA67)/1.18</f>
        <v>-42868135.370903999</v>
      </c>
      <c r="AR67" s="245">
        <f>SUM(B67:AF67)/1.18</f>
        <v>-51441762.445084803</v>
      </c>
      <c r="AS67" s="245">
        <f>SUM(B67:AP67)/1.18</f>
        <v>-68589016.593446374</v>
      </c>
    </row>
    <row r="68" spans="1:45" ht="28.5" x14ac:dyDescent="0.2">
      <c r="A68" s="242" t="s">
        <v>312</v>
      </c>
      <c r="B68" s="240">
        <f t="shared" ref="B68:J68" si="14">B66+B67</f>
        <v>60701279.635200046</v>
      </c>
      <c r="C68" s="240">
        <f>C66+C67</f>
        <v>-4167795.1969248801</v>
      </c>
      <c r="D68" s="240">
        <f>D66+D67</f>
        <v>-4285738.2533328813</v>
      </c>
      <c r="E68" s="240">
        <f t="shared" si="14"/>
        <v>-4410168.177843323</v>
      </c>
      <c r="F68" s="240">
        <f>F66+C67</f>
        <v>-4541441.7482018387</v>
      </c>
      <c r="G68" s="240">
        <f t="shared" si="14"/>
        <v>-4679935.3649300737</v>
      </c>
      <c r="H68" s="240">
        <f t="shared" si="14"/>
        <v>-4826046.1305783605</v>
      </c>
      <c r="I68" s="240">
        <f t="shared" si="14"/>
        <v>-4980192.9883373035</v>
      </c>
      <c r="J68" s="240">
        <f t="shared" si="14"/>
        <v>-5142817.9232729888</v>
      </c>
      <c r="K68" s="240">
        <f>K66+K67</f>
        <v>-5314387.2296301359</v>
      </c>
      <c r="L68" s="240">
        <f>L66+L67</f>
        <v>-5495392.8478369266</v>
      </c>
      <c r="M68" s="240">
        <f t="shared" ref="M68:AO68" si="15">M66+M67</f>
        <v>-5686353.7750450904</v>
      </c>
      <c r="N68" s="240">
        <f t="shared" si="15"/>
        <v>-5887817.5532497037</v>
      </c>
      <c r="O68" s="240">
        <f t="shared" si="15"/>
        <v>-6100361.8392555695</v>
      </c>
      <c r="P68" s="240">
        <f t="shared" si="15"/>
        <v>-6324596.0609917594</v>
      </c>
      <c r="Q68" s="240">
        <f t="shared" si="15"/>
        <v>-6561163.1649234388</v>
      </c>
      <c r="R68" s="240">
        <f t="shared" si="15"/>
        <v>-6810741.4595713615</v>
      </c>
      <c r="S68" s="240">
        <f t="shared" si="15"/>
        <v>-7074046.5604249183</v>
      </c>
      <c r="T68" s="240">
        <f t="shared" si="15"/>
        <v>-7351833.4418254225</v>
      </c>
      <c r="U68" s="240">
        <f t="shared" si="15"/>
        <v>-7644898.6017029528</v>
      </c>
      <c r="V68" s="240">
        <f t="shared" si="15"/>
        <v>-7954082.3453737479</v>
      </c>
      <c r="W68" s="240">
        <f t="shared" si="15"/>
        <v>-8280271.1949464371</v>
      </c>
      <c r="X68" s="240">
        <f t="shared" si="15"/>
        <v>-8624400.4312456232</v>
      </c>
      <c r="Y68" s="240">
        <f t="shared" si="15"/>
        <v>-8987456.7755412664</v>
      </c>
      <c r="Z68" s="240">
        <f t="shared" si="15"/>
        <v>-9370481.2187731694</v>
      </c>
      <c r="AA68" s="240">
        <f t="shared" si="15"/>
        <v>-9774572.0063828249</v>
      </c>
      <c r="AB68" s="240">
        <f t="shared" si="15"/>
        <v>-10200887.787311014</v>
      </c>
      <c r="AC68" s="240">
        <f t="shared" si="15"/>
        <v>-10650650.936190251</v>
      </c>
      <c r="AD68" s="240">
        <f t="shared" si="15"/>
        <v>-11125151.058257848</v>
      </c>
      <c r="AE68" s="240">
        <f t="shared" si="15"/>
        <v>-11625748.687039161</v>
      </c>
      <c r="AF68" s="240">
        <f t="shared" si="15"/>
        <v>-12153879.185403449</v>
      </c>
      <c r="AG68" s="240">
        <f t="shared" si="15"/>
        <v>-12711056.861177772</v>
      </c>
      <c r="AH68" s="240">
        <f t="shared" si="15"/>
        <v>-13298879.309119683</v>
      </c>
      <c r="AI68" s="240">
        <f t="shared" si="15"/>
        <v>-13919031.991698397</v>
      </c>
      <c r="AJ68" s="240">
        <f t="shared" si="15"/>
        <v>-14573293.07181894</v>
      </c>
      <c r="AK68" s="240">
        <f t="shared" si="15"/>
        <v>-15263538.511346115</v>
      </c>
      <c r="AL68" s="240">
        <f t="shared" si="15"/>
        <v>-15991747.450047284</v>
      </c>
      <c r="AM68" s="240">
        <f t="shared" si="15"/>
        <v>-16760007.880377019</v>
      </c>
      <c r="AN68" s="240">
        <f t="shared" si="15"/>
        <v>-17570522.634374887</v>
      </c>
      <c r="AO68" s="240">
        <f t="shared" si="15"/>
        <v>-18425615.699842639</v>
      </c>
      <c r="AP68" s="240">
        <f>AP66+AP67</f>
        <v>-19327738.883911118</v>
      </c>
      <c r="AQ68" s="185">
        <v>25</v>
      </c>
      <c r="AR68" s="185">
        <v>30</v>
      </c>
      <c r="AS68" s="185">
        <v>40</v>
      </c>
    </row>
    <row r="69" spans="1:45" x14ac:dyDescent="0.2">
      <c r="A69" s="241" t="s">
        <v>310</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315</v>
      </c>
      <c r="B70" s="240">
        <f t="shared" ref="B70:AO70" si="17">B68+B69</f>
        <v>60701279.635200046</v>
      </c>
      <c r="C70" s="240">
        <f t="shared" si="17"/>
        <v>-4167795.1969248801</v>
      </c>
      <c r="D70" s="240">
        <f t="shared" si="17"/>
        <v>-4285738.2533328813</v>
      </c>
      <c r="E70" s="240">
        <f t="shared" si="17"/>
        <v>-4410168.177843323</v>
      </c>
      <c r="F70" s="240">
        <f t="shared" si="17"/>
        <v>-4541441.7482018387</v>
      </c>
      <c r="G70" s="240">
        <f t="shared" si="17"/>
        <v>-4679935.3649300737</v>
      </c>
      <c r="H70" s="240">
        <f t="shared" si="17"/>
        <v>-4826046.1305783605</v>
      </c>
      <c r="I70" s="240">
        <f t="shared" si="17"/>
        <v>-4980192.9883373035</v>
      </c>
      <c r="J70" s="240">
        <f t="shared" si="17"/>
        <v>-5142817.9232729888</v>
      </c>
      <c r="K70" s="240">
        <f t="shared" si="17"/>
        <v>-5314387.2296301359</v>
      </c>
      <c r="L70" s="240">
        <f t="shared" si="17"/>
        <v>-5495392.8478369266</v>
      </c>
      <c r="M70" s="240">
        <f t="shared" si="17"/>
        <v>-5686353.7750450904</v>
      </c>
      <c r="N70" s="240">
        <f t="shared" si="17"/>
        <v>-5887817.5532497037</v>
      </c>
      <c r="O70" s="240">
        <f t="shared" si="17"/>
        <v>-6100361.8392555695</v>
      </c>
      <c r="P70" s="240">
        <f t="shared" si="17"/>
        <v>-6324596.0609917594</v>
      </c>
      <c r="Q70" s="240">
        <f t="shared" si="17"/>
        <v>-6561163.1649234388</v>
      </c>
      <c r="R70" s="240">
        <f t="shared" si="17"/>
        <v>-6810741.4595713615</v>
      </c>
      <c r="S70" s="240">
        <f t="shared" si="17"/>
        <v>-7074046.5604249183</v>
      </c>
      <c r="T70" s="240">
        <f t="shared" si="17"/>
        <v>-7351833.4418254225</v>
      </c>
      <c r="U70" s="240">
        <f t="shared" si="17"/>
        <v>-7644898.6017029528</v>
      </c>
      <c r="V70" s="240">
        <f t="shared" si="17"/>
        <v>-7954082.3453737479</v>
      </c>
      <c r="W70" s="240">
        <f t="shared" si="17"/>
        <v>-8280271.1949464371</v>
      </c>
      <c r="X70" s="240">
        <f t="shared" si="17"/>
        <v>-8624400.4312456232</v>
      </c>
      <c r="Y70" s="240">
        <f t="shared" si="17"/>
        <v>-8987456.7755412664</v>
      </c>
      <c r="Z70" s="240">
        <f t="shared" si="17"/>
        <v>-9370481.2187731694</v>
      </c>
      <c r="AA70" s="240">
        <f t="shared" si="17"/>
        <v>-9774572.0063828249</v>
      </c>
      <c r="AB70" s="240">
        <f t="shared" si="17"/>
        <v>-10200887.787311014</v>
      </c>
      <c r="AC70" s="240">
        <f t="shared" si="17"/>
        <v>-10650650.936190251</v>
      </c>
      <c r="AD70" s="240">
        <f t="shared" si="17"/>
        <v>-11125151.058257848</v>
      </c>
      <c r="AE70" s="240">
        <f t="shared" si="17"/>
        <v>-11625748.687039161</v>
      </c>
      <c r="AF70" s="240">
        <f t="shared" si="17"/>
        <v>-12153879.185403449</v>
      </c>
      <c r="AG70" s="240">
        <f t="shared" si="17"/>
        <v>-12711056.861177772</v>
      </c>
      <c r="AH70" s="240">
        <f t="shared" si="17"/>
        <v>-13298879.309119683</v>
      </c>
      <c r="AI70" s="240">
        <f t="shared" si="17"/>
        <v>-13919031.991698397</v>
      </c>
      <c r="AJ70" s="240">
        <f t="shared" si="17"/>
        <v>-14573293.07181894</v>
      </c>
      <c r="AK70" s="240">
        <f t="shared" si="17"/>
        <v>-15263538.511346115</v>
      </c>
      <c r="AL70" s="240">
        <f t="shared" si="17"/>
        <v>-15991747.450047284</v>
      </c>
      <c r="AM70" s="240">
        <f t="shared" si="17"/>
        <v>-16760007.880377019</v>
      </c>
      <c r="AN70" s="240">
        <f t="shared" si="17"/>
        <v>-17570522.634374887</v>
      </c>
      <c r="AO70" s="240">
        <f t="shared" si="17"/>
        <v>-18425615.699842639</v>
      </c>
      <c r="AP70" s="240">
        <f>AP68+AP69</f>
        <v>-19327738.883911118</v>
      </c>
    </row>
    <row r="71" spans="1:45" x14ac:dyDescent="0.2">
      <c r="A71" s="241" t="s">
        <v>309</v>
      </c>
      <c r="B71" s="233">
        <f t="shared" ref="B71:AP71" si="18">-B70*$B$36</f>
        <v>-12140255.927040011</v>
      </c>
      <c r="C71" s="233">
        <f t="shared" si="18"/>
        <v>833559.03938497603</v>
      </c>
      <c r="D71" s="233">
        <f t="shared" si="18"/>
        <v>857147.65066657634</v>
      </c>
      <c r="E71" s="233">
        <f t="shared" si="18"/>
        <v>882033.63556866464</v>
      </c>
      <c r="F71" s="233">
        <f t="shared" si="18"/>
        <v>908288.34964036779</v>
      </c>
      <c r="G71" s="233">
        <f t="shared" si="18"/>
        <v>935987.07298601477</v>
      </c>
      <c r="H71" s="233">
        <f t="shared" si="18"/>
        <v>965209.22611567215</v>
      </c>
      <c r="I71" s="233">
        <f t="shared" si="18"/>
        <v>996038.5976674608</v>
      </c>
      <c r="J71" s="233">
        <f t="shared" si="18"/>
        <v>1028563.5846545978</v>
      </c>
      <c r="K71" s="233">
        <f t="shared" si="18"/>
        <v>1062877.4459260271</v>
      </c>
      <c r="L71" s="233">
        <f t="shared" si="18"/>
        <v>1099078.5695673854</v>
      </c>
      <c r="M71" s="233">
        <f t="shared" si="18"/>
        <v>1137270.7550090181</v>
      </c>
      <c r="N71" s="233">
        <f t="shared" si="18"/>
        <v>1177563.5106499407</v>
      </c>
      <c r="O71" s="233">
        <f t="shared" si="18"/>
        <v>1220072.3678511139</v>
      </c>
      <c r="P71" s="233">
        <f t="shared" si="18"/>
        <v>1264919.212198352</v>
      </c>
      <c r="Q71" s="233">
        <f t="shared" si="18"/>
        <v>1312232.6329846878</v>
      </c>
      <c r="R71" s="233">
        <f t="shared" si="18"/>
        <v>1362148.2919142724</v>
      </c>
      <c r="S71" s="233">
        <f t="shared" si="18"/>
        <v>1414809.3120849838</v>
      </c>
      <c r="T71" s="233">
        <f t="shared" si="18"/>
        <v>1470366.6883650846</v>
      </c>
      <c r="U71" s="233">
        <f t="shared" si="18"/>
        <v>1528979.7203405907</v>
      </c>
      <c r="V71" s="233">
        <f t="shared" si="18"/>
        <v>1590816.4690747496</v>
      </c>
      <c r="W71" s="233">
        <f t="shared" si="18"/>
        <v>1656054.2389892875</v>
      </c>
      <c r="X71" s="233">
        <f t="shared" si="18"/>
        <v>1724880.0862491247</v>
      </c>
      <c r="Y71" s="233">
        <f t="shared" si="18"/>
        <v>1797491.3551082534</v>
      </c>
      <c r="Z71" s="233">
        <f t="shared" si="18"/>
        <v>1874096.2437546339</v>
      </c>
      <c r="AA71" s="233">
        <f t="shared" si="18"/>
        <v>1954914.4012765652</v>
      </c>
      <c r="AB71" s="233">
        <f t="shared" si="18"/>
        <v>2040177.5574622029</v>
      </c>
      <c r="AC71" s="233">
        <f t="shared" si="18"/>
        <v>2130130.1872380502</v>
      </c>
      <c r="AD71" s="233">
        <f t="shared" si="18"/>
        <v>2225030.2116515697</v>
      </c>
      <c r="AE71" s="233">
        <f t="shared" si="18"/>
        <v>2325149.7374078324</v>
      </c>
      <c r="AF71" s="233">
        <f t="shared" si="18"/>
        <v>2430775.8370806901</v>
      </c>
      <c r="AG71" s="233">
        <f t="shared" si="18"/>
        <v>2542211.3722355547</v>
      </c>
      <c r="AH71" s="233">
        <f t="shared" si="18"/>
        <v>2659775.8618239369</v>
      </c>
      <c r="AI71" s="233">
        <f t="shared" si="18"/>
        <v>2783806.3983396795</v>
      </c>
      <c r="AJ71" s="233">
        <f t="shared" si="18"/>
        <v>2914658.6143637882</v>
      </c>
      <c r="AK71" s="233">
        <f t="shared" si="18"/>
        <v>3052707.7022692231</v>
      </c>
      <c r="AL71" s="233">
        <f t="shared" si="18"/>
        <v>3198349.4900094569</v>
      </c>
      <c r="AM71" s="233">
        <f t="shared" si="18"/>
        <v>3352001.576075404</v>
      </c>
      <c r="AN71" s="233">
        <f t="shared" si="18"/>
        <v>3514104.5268749776</v>
      </c>
      <c r="AO71" s="233">
        <f t="shared" si="18"/>
        <v>3685123.1399685279</v>
      </c>
      <c r="AP71" s="233">
        <f t="shared" si="18"/>
        <v>3865547.776782224</v>
      </c>
    </row>
    <row r="72" spans="1:45" ht="15" thickBot="1" x14ac:dyDescent="0.25">
      <c r="A72" s="246" t="s">
        <v>314</v>
      </c>
      <c r="B72" s="247">
        <f t="shared" ref="B72:AO72" si="19">B70+B71</f>
        <v>48561023.708160035</v>
      </c>
      <c r="C72" s="247">
        <f t="shared" si="19"/>
        <v>-3334236.1575399041</v>
      </c>
      <c r="D72" s="247">
        <f t="shared" si="19"/>
        <v>-3428590.6026663049</v>
      </c>
      <c r="E72" s="247">
        <f t="shared" si="19"/>
        <v>-3528134.5422746586</v>
      </c>
      <c r="F72" s="247">
        <f t="shared" si="19"/>
        <v>-3633153.3985614711</v>
      </c>
      <c r="G72" s="247">
        <f t="shared" si="19"/>
        <v>-3743948.2919440591</v>
      </c>
      <c r="H72" s="247">
        <f t="shared" si="19"/>
        <v>-3860836.9044626886</v>
      </c>
      <c r="I72" s="247">
        <f t="shared" si="19"/>
        <v>-3984154.3906698427</v>
      </c>
      <c r="J72" s="247">
        <f t="shared" si="19"/>
        <v>-4114254.3386183912</v>
      </c>
      <c r="K72" s="247">
        <f t="shared" si="19"/>
        <v>-4251509.7837041086</v>
      </c>
      <c r="L72" s="247">
        <f t="shared" si="19"/>
        <v>-4396314.2782695414</v>
      </c>
      <c r="M72" s="247">
        <f t="shared" si="19"/>
        <v>-4549083.0200360725</v>
      </c>
      <c r="N72" s="247">
        <f t="shared" si="19"/>
        <v>-4710254.0425997628</v>
      </c>
      <c r="O72" s="247">
        <f t="shared" si="19"/>
        <v>-4880289.4714044556</v>
      </c>
      <c r="P72" s="247">
        <f t="shared" si="19"/>
        <v>-5059676.8487934079</v>
      </c>
      <c r="Q72" s="247">
        <f t="shared" si="19"/>
        <v>-5248930.5319387512</v>
      </c>
      <c r="R72" s="247">
        <f t="shared" si="19"/>
        <v>-5448593.1676570894</v>
      </c>
      <c r="S72" s="247">
        <f t="shared" si="19"/>
        <v>-5659237.2483399343</v>
      </c>
      <c r="T72" s="247">
        <f t="shared" si="19"/>
        <v>-5881466.7534603383</v>
      </c>
      <c r="U72" s="247">
        <f t="shared" si="19"/>
        <v>-6115918.8813623618</v>
      </c>
      <c r="V72" s="247">
        <f t="shared" si="19"/>
        <v>-6363265.8762989985</v>
      </c>
      <c r="W72" s="247">
        <f t="shared" si="19"/>
        <v>-6624216.9559571501</v>
      </c>
      <c r="X72" s="247">
        <f t="shared" si="19"/>
        <v>-6899520.3449964989</v>
      </c>
      <c r="Y72" s="247">
        <f t="shared" si="19"/>
        <v>-7189965.4204330128</v>
      </c>
      <c r="Z72" s="247">
        <f t="shared" si="19"/>
        <v>-7496384.9750185357</v>
      </c>
      <c r="AA72" s="247">
        <f t="shared" si="19"/>
        <v>-7819657.6051062597</v>
      </c>
      <c r="AB72" s="247">
        <f t="shared" si="19"/>
        <v>-8160710.2298488114</v>
      </c>
      <c r="AC72" s="247">
        <f t="shared" si="19"/>
        <v>-8520520.7489522006</v>
      </c>
      <c r="AD72" s="247">
        <f t="shared" si="19"/>
        <v>-8900120.8466062788</v>
      </c>
      <c r="AE72" s="247">
        <f t="shared" si="19"/>
        <v>-9300598.9496313296</v>
      </c>
      <c r="AF72" s="247">
        <f t="shared" si="19"/>
        <v>-9723103.3483227603</v>
      </c>
      <c r="AG72" s="247">
        <f t="shared" si="19"/>
        <v>-10168845.488942217</v>
      </c>
      <c r="AH72" s="247">
        <f t="shared" si="19"/>
        <v>-10639103.447295746</v>
      </c>
      <c r="AI72" s="247">
        <f t="shared" si="19"/>
        <v>-11135225.593358718</v>
      </c>
      <c r="AJ72" s="247">
        <f t="shared" si="19"/>
        <v>-11658634.457455153</v>
      </c>
      <c r="AK72" s="247">
        <f t="shared" si="19"/>
        <v>-12210830.809076892</v>
      </c>
      <c r="AL72" s="247">
        <f t="shared" si="19"/>
        <v>-12793397.960037827</v>
      </c>
      <c r="AM72" s="247">
        <f t="shared" si="19"/>
        <v>-13408006.304301616</v>
      </c>
      <c r="AN72" s="247">
        <f t="shared" si="19"/>
        <v>-14056418.107499909</v>
      </c>
      <c r="AO72" s="247">
        <f t="shared" si="19"/>
        <v>-14740492.559874112</v>
      </c>
      <c r="AP72" s="247">
        <f>AP70+AP71</f>
        <v>-15462191.107128894</v>
      </c>
    </row>
    <row r="73" spans="1:45" s="249" customFormat="1" ht="16.5" thickBot="1" x14ac:dyDescent="0.25">
      <c r="A73" s="236"/>
      <c r="B73" s="248">
        <f>D141</f>
        <v>2.5</v>
      </c>
      <c r="C73" s="248">
        <f t="shared" ref="C73:AP73" si="20">E141</f>
        <v>3.5</v>
      </c>
      <c r="D73" s="248">
        <f t="shared" si="20"/>
        <v>4.5</v>
      </c>
      <c r="E73" s="248">
        <f t="shared" si="20"/>
        <v>5.5</v>
      </c>
      <c r="F73" s="248">
        <f t="shared" si="20"/>
        <v>6.5</v>
      </c>
      <c r="G73" s="248">
        <f t="shared" si="20"/>
        <v>7.5</v>
      </c>
      <c r="H73" s="248">
        <f t="shared" si="20"/>
        <v>8.5</v>
      </c>
      <c r="I73" s="248">
        <f t="shared" si="20"/>
        <v>9.5</v>
      </c>
      <c r="J73" s="248">
        <f t="shared" si="20"/>
        <v>10.5</v>
      </c>
      <c r="K73" s="248">
        <f t="shared" si="20"/>
        <v>11.5</v>
      </c>
      <c r="L73" s="248">
        <f t="shared" si="20"/>
        <v>12.5</v>
      </c>
      <c r="M73" s="248">
        <f t="shared" si="20"/>
        <v>13.5</v>
      </c>
      <c r="N73" s="248">
        <f t="shared" si="20"/>
        <v>14.5</v>
      </c>
      <c r="O73" s="248">
        <f t="shared" si="20"/>
        <v>15.5</v>
      </c>
      <c r="P73" s="248">
        <f t="shared" si="20"/>
        <v>16.5</v>
      </c>
      <c r="Q73" s="248">
        <f t="shared" si="20"/>
        <v>17.5</v>
      </c>
      <c r="R73" s="248">
        <f t="shared" si="20"/>
        <v>18.5</v>
      </c>
      <c r="S73" s="248">
        <f t="shared" si="20"/>
        <v>19.5</v>
      </c>
      <c r="T73" s="248">
        <f t="shared" si="20"/>
        <v>20.5</v>
      </c>
      <c r="U73" s="248">
        <f t="shared" si="20"/>
        <v>21.5</v>
      </c>
      <c r="V73" s="248">
        <f t="shared" si="20"/>
        <v>22.5</v>
      </c>
      <c r="W73" s="248">
        <f t="shared" si="20"/>
        <v>23.5</v>
      </c>
      <c r="X73" s="248">
        <f t="shared" si="20"/>
        <v>24.5</v>
      </c>
      <c r="Y73" s="248">
        <f t="shared" si="20"/>
        <v>25.5</v>
      </c>
      <c r="Z73" s="248">
        <f t="shared" si="20"/>
        <v>26.5</v>
      </c>
      <c r="AA73" s="248">
        <f t="shared" si="20"/>
        <v>27.5</v>
      </c>
      <c r="AB73" s="248">
        <f t="shared" si="20"/>
        <v>28.5</v>
      </c>
      <c r="AC73" s="248">
        <f t="shared" si="20"/>
        <v>29.5</v>
      </c>
      <c r="AD73" s="248">
        <f t="shared" si="20"/>
        <v>30.5</v>
      </c>
      <c r="AE73" s="248">
        <f t="shared" si="20"/>
        <v>31.5</v>
      </c>
      <c r="AF73" s="248">
        <f t="shared" si="20"/>
        <v>32.5</v>
      </c>
      <c r="AG73" s="248">
        <f t="shared" si="20"/>
        <v>33.5</v>
      </c>
      <c r="AH73" s="248">
        <f t="shared" si="20"/>
        <v>34.5</v>
      </c>
      <c r="AI73" s="248">
        <f t="shared" si="20"/>
        <v>35.5</v>
      </c>
      <c r="AJ73" s="248">
        <f t="shared" si="20"/>
        <v>36.5</v>
      </c>
      <c r="AK73" s="248">
        <f t="shared" si="20"/>
        <v>37.5</v>
      </c>
      <c r="AL73" s="248">
        <f t="shared" si="20"/>
        <v>38.5</v>
      </c>
      <c r="AM73" s="248">
        <f t="shared" si="20"/>
        <v>39.5</v>
      </c>
      <c r="AN73" s="248">
        <f t="shared" si="20"/>
        <v>40.5</v>
      </c>
      <c r="AO73" s="248">
        <f t="shared" si="20"/>
        <v>41.5</v>
      </c>
      <c r="AP73" s="248">
        <f t="shared" si="20"/>
        <v>42.5</v>
      </c>
      <c r="AQ73" s="185"/>
      <c r="AR73" s="185"/>
      <c r="AS73" s="185"/>
    </row>
    <row r="74" spans="1:45" x14ac:dyDescent="0.2">
      <c r="A74" s="230" t="s">
        <v>313</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312</v>
      </c>
      <c r="B75" s="240">
        <f t="shared" ref="B75:AO75" si="22">B68</f>
        <v>60701279.635200046</v>
      </c>
      <c r="C75" s="240">
        <f t="shared" si="22"/>
        <v>-4167795.1969248801</v>
      </c>
      <c r="D75" s="240">
        <f>D68</f>
        <v>-4285738.2533328813</v>
      </c>
      <c r="E75" s="240">
        <f t="shared" si="22"/>
        <v>-4410168.177843323</v>
      </c>
      <c r="F75" s="240">
        <f t="shared" si="22"/>
        <v>-4541441.7482018387</v>
      </c>
      <c r="G75" s="240">
        <f t="shared" si="22"/>
        <v>-4679935.3649300737</v>
      </c>
      <c r="H75" s="240">
        <f t="shared" si="22"/>
        <v>-4826046.1305783605</v>
      </c>
      <c r="I75" s="240">
        <f t="shared" si="22"/>
        <v>-4980192.9883373035</v>
      </c>
      <c r="J75" s="240">
        <f t="shared" si="22"/>
        <v>-5142817.9232729888</v>
      </c>
      <c r="K75" s="240">
        <f t="shared" si="22"/>
        <v>-5314387.2296301359</v>
      </c>
      <c r="L75" s="240">
        <f t="shared" si="22"/>
        <v>-5495392.8478369266</v>
      </c>
      <c r="M75" s="240">
        <f t="shared" si="22"/>
        <v>-5686353.7750450904</v>
      </c>
      <c r="N75" s="240">
        <f t="shared" si="22"/>
        <v>-5887817.5532497037</v>
      </c>
      <c r="O75" s="240">
        <f t="shared" si="22"/>
        <v>-6100361.8392555695</v>
      </c>
      <c r="P75" s="240">
        <f t="shared" si="22"/>
        <v>-6324596.0609917594</v>
      </c>
      <c r="Q75" s="240">
        <f t="shared" si="22"/>
        <v>-6561163.1649234388</v>
      </c>
      <c r="R75" s="240">
        <f t="shared" si="22"/>
        <v>-6810741.4595713615</v>
      </c>
      <c r="S75" s="240">
        <f t="shared" si="22"/>
        <v>-7074046.5604249183</v>
      </c>
      <c r="T75" s="240">
        <f t="shared" si="22"/>
        <v>-7351833.4418254225</v>
      </c>
      <c r="U75" s="240">
        <f t="shared" si="22"/>
        <v>-7644898.6017029528</v>
      </c>
      <c r="V75" s="240">
        <f t="shared" si="22"/>
        <v>-7954082.3453737479</v>
      </c>
      <c r="W75" s="240">
        <f t="shared" si="22"/>
        <v>-8280271.1949464371</v>
      </c>
      <c r="X75" s="240">
        <f t="shared" si="22"/>
        <v>-8624400.4312456232</v>
      </c>
      <c r="Y75" s="240">
        <f t="shared" si="22"/>
        <v>-8987456.7755412664</v>
      </c>
      <c r="Z75" s="240">
        <f t="shared" si="22"/>
        <v>-9370481.2187731694</v>
      </c>
      <c r="AA75" s="240">
        <f t="shared" si="22"/>
        <v>-9774572.0063828249</v>
      </c>
      <c r="AB75" s="240">
        <f t="shared" si="22"/>
        <v>-10200887.787311014</v>
      </c>
      <c r="AC75" s="240">
        <f t="shared" si="22"/>
        <v>-10650650.936190251</v>
      </c>
      <c r="AD75" s="240">
        <f t="shared" si="22"/>
        <v>-11125151.058257848</v>
      </c>
      <c r="AE75" s="240">
        <f t="shared" si="22"/>
        <v>-11625748.687039161</v>
      </c>
      <c r="AF75" s="240">
        <f t="shared" si="22"/>
        <v>-12153879.185403449</v>
      </c>
      <c r="AG75" s="240">
        <f t="shared" si="22"/>
        <v>-12711056.861177772</v>
      </c>
      <c r="AH75" s="240">
        <f t="shared" si="22"/>
        <v>-13298879.309119683</v>
      </c>
      <c r="AI75" s="240">
        <f t="shared" si="22"/>
        <v>-13919031.991698397</v>
      </c>
      <c r="AJ75" s="240">
        <f t="shared" si="22"/>
        <v>-14573293.07181894</v>
      </c>
      <c r="AK75" s="240">
        <f t="shared" si="22"/>
        <v>-15263538.511346115</v>
      </c>
      <c r="AL75" s="240">
        <f t="shared" si="22"/>
        <v>-15991747.450047284</v>
      </c>
      <c r="AM75" s="240">
        <f t="shared" si="22"/>
        <v>-16760007.880377019</v>
      </c>
      <c r="AN75" s="240">
        <f t="shared" si="22"/>
        <v>-17570522.634374887</v>
      </c>
      <c r="AO75" s="240">
        <f t="shared" si="22"/>
        <v>-18425615.699842639</v>
      </c>
      <c r="AP75" s="240">
        <f>AP68</f>
        <v>-19327738.883911118</v>
      </c>
    </row>
    <row r="76" spans="1:45" x14ac:dyDescent="0.2">
      <c r="A76" s="241" t="s">
        <v>311</v>
      </c>
      <c r="B76" s="233">
        <f t="shared" ref="B76:AO76" si="23">-B67</f>
        <v>0</v>
      </c>
      <c r="C76" s="233">
        <f>-C67</f>
        <v>2023375.9895066682</v>
      </c>
      <c r="D76" s="233">
        <f t="shared" si="23"/>
        <v>2023375.9895066682</v>
      </c>
      <c r="E76" s="233">
        <f t="shared" si="23"/>
        <v>2023375.9895066682</v>
      </c>
      <c r="F76" s="233">
        <f>-C67</f>
        <v>2023375.9895066682</v>
      </c>
      <c r="G76" s="233">
        <f t="shared" si="23"/>
        <v>2023375.9895066682</v>
      </c>
      <c r="H76" s="233">
        <f t="shared" si="23"/>
        <v>2023375.9895066682</v>
      </c>
      <c r="I76" s="233">
        <f t="shared" si="23"/>
        <v>2023375.9895066682</v>
      </c>
      <c r="J76" s="233">
        <f t="shared" si="23"/>
        <v>2023375.9895066682</v>
      </c>
      <c r="K76" s="233">
        <f t="shared" si="23"/>
        <v>2023375.9895066682</v>
      </c>
      <c r="L76" s="233">
        <f>-L67</f>
        <v>2023375.9895066682</v>
      </c>
      <c r="M76" s="233">
        <f>-M67</f>
        <v>2023375.9895066682</v>
      </c>
      <c r="N76" s="233">
        <f t="shared" si="23"/>
        <v>2023375.9895066682</v>
      </c>
      <c r="O76" s="233">
        <f t="shared" si="23"/>
        <v>2023375.9895066682</v>
      </c>
      <c r="P76" s="233">
        <f t="shared" si="23"/>
        <v>2023375.9895066682</v>
      </c>
      <c r="Q76" s="233">
        <f t="shared" si="23"/>
        <v>2023375.9895066682</v>
      </c>
      <c r="R76" s="233">
        <f t="shared" si="23"/>
        <v>2023375.9895066682</v>
      </c>
      <c r="S76" s="233">
        <f t="shared" si="23"/>
        <v>2023375.9895066682</v>
      </c>
      <c r="T76" s="233">
        <f t="shared" si="23"/>
        <v>2023375.9895066682</v>
      </c>
      <c r="U76" s="233">
        <f t="shared" si="23"/>
        <v>2023375.9895066682</v>
      </c>
      <c r="V76" s="233">
        <f t="shared" si="23"/>
        <v>2023375.9895066682</v>
      </c>
      <c r="W76" s="233">
        <f t="shared" si="23"/>
        <v>2023375.9895066682</v>
      </c>
      <c r="X76" s="233">
        <f t="shared" si="23"/>
        <v>2023375.9895066682</v>
      </c>
      <c r="Y76" s="233">
        <f t="shared" si="23"/>
        <v>2023375.9895066682</v>
      </c>
      <c r="Z76" s="233">
        <f t="shared" si="23"/>
        <v>2023375.9895066682</v>
      </c>
      <c r="AA76" s="233">
        <f t="shared" si="23"/>
        <v>2023375.9895066682</v>
      </c>
      <c r="AB76" s="233">
        <f t="shared" si="23"/>
        <v>2023375.9895066682</v>
      </c>
      <c r="AC76" s="233">
        <f t="shared" si="23"/>
        <v>2023375.9895066682</v>
      </c>
      <c r="AD76" s="233">
        <f t="shared" si="23"/>
        <v>2023375.9895066682</v>
      </c>
      <c r="AE76" s="233">
        <f t="shared" si="23"/>
        <v>2023375.9895066682</v>
      </c>
      <c r="AF76" s="233">
        <f t="shared" si="23"/>
        <v>2023375.9895066682</v>
      </c>
      <c r="AG76" s="233">
        <f t="shared" si="23"/>
        <v>2023375.9895066682</v>
      </c>
      <c r="AH76" s="233">
        <f t="shared" si="23"/>
        <v>2023375.9895066682</v>
      </c>
      <c r="AI76" s="233">
        <f t="shared" si="23"/>
        <v>2023375.9895066682</v>
      </c>
      <c r="AJ76" s="233">
        <f t="shared" si="23"/>
        <v>2023375.9895066682</v>
      </c>
      <c r="AK76" s="233">
        <f t="shared" si="23"/>
        <v>2023375.9895066682</v>
      </c>
      <c r="AL76" s="233">
        <f t="shared" si="23"/>
        <v>2023375.9895066682</v>
      </c>
      <c r="AM76" s="233">
        <f t="shared" si="23"/>
        <v>2023375.9895066682</v>
      </c>
      <c r="AN76" s="233">
        <f t="shared" si="23"/>
        <v>2023375.9895066682</v>
      </c>
      <c r="AO76" s="233">
        <f t="shared" si="23"/>
        <v>2023375.9895066682</v>
      </c>
      <c r="AP76" s="233">
        <f>-AP67</f>
        <v>2023375.9895066682</v>
      </c>
    </row>
    <row r="77" spans="1:45" x14ac:dyDescent="0.2">
      <c r="A77" s="241" t="s">
        <v>310</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309</v>
      </c>
      <c r="B78" s="233">
        <f>IF(SUM($B$71:B71)+SUM($A$78:A78)&gt;0,0,SUM($B$71:B71)-SUM($A$78:A78))</f>
        <v>-12140255.927040011</v>
      </c>
      <c r="C78" s="233">
        <f>IF(SUM($B$71:C71)+SUM($A$78:B78)&gt;0,0,SUM($B$71:C71)-SUM($A$78:B78))</f>
        <v>833559.03938497603</v>
      </c>
      <c r="D78" s="233">
        <f>IF(SUM($B$71:D71)+SUM($A$78:C78)&gt;0,0,SUM($B$71:D71)-SUM($A$78:C78))</f>
        <v>857147.65066657588</v>
      </c>
      <c r="E78" s="233">
        <f>IF(SUM($B$71:E71)+SUM($A$78:D78)&gt;0,0,SUM($B$71:E71)-SUM($A$78:D78))</f>
        <v>882033.63556866534</v>
      </c>
      <c r="F78" s="233">
        <f>IF(SUM($B$71:F71)+SUM($A$78:E78)&gt;0,0,SUM($B$71:F71)-SUM($A$78:E78))</f>
        <v>908288.34964036755</v>
      </c>
      <c r="G78" s="233">
        <f>IF(SUM($B$71:G71)+SUM($A$78:F78)&gt;0,0,SUM($B$71:G71)-SUM($A$78:F78))</f>
        <v>935987.07298601512</v>
      </c>
      <c r="H78" s="233">
        <f>IF(SUM($B$71:H71)+SUM($A$78:G78)&gt;0,0,SUM($B$71:H71)-SUM($A$78:G78))</f>
        <v>965209.22611567192</v>
      </c>
      <c r="I78" s="233">
        <f>IF(SUM($B$71:I71)+SUM($A$78:H78)&gt;0,0,SUM($B$71:I71)-SUM($A$78:H78))</f>
        <v>996038.59766746033</v>
      </c>
      <c r="J78" s="233">
        <f>IF(SUM($B$71:J71)+SUM($A$78:I78)&gt;0,0,SUM($B$71:J71)-SUM($A$78:I78))</f>
        <v>1028563.5846545976</v>
      </c>
      <c r="K78" s="233">
        <f>IF(SUM($B$71:K71)+SUM($A$78:J78)&gt;0,0,SUM($B$71:K71)-SUM($A$78:J78))</f>
        <v>1062877.4459260274</v>
      </c>
      <c r="L78" s="233">
        <f>IF(SUM($B$71:L71)+SUM($A$78:K78)&gt;0,0,SUM($B$71:L71)-SUM($A$78:K78))</f>
        <v>1099078.5695673851</v>
      </c>
      <c r="M78" s="233">
        <f>IF(SUM($B$71:M71)+SUM($A$78:L78)&gt;0,0,SUM($B$71:M71)-SUM($A$78:L78))</f>
        <v>1137270.7550090181</v>
      </c>
      <c r="N78" s="233">
        <f>IF(SUM($B$71:N71)+SUM($A$78:M78)&gt;0,0,SUM($B$71:N71)-SUM($A$78:M78))</f>
        <v>1177563.5106499407</v>
      </c>
      <c r="O78" s="233">
        <f>IF(SUM($B$71:O71)+SUM($A$78:N78)&gt;0,0,SUM($B$71:O71)-SUM($A$78:N78))</f>
        <v>0</v>
      </c>
      <c r="P78" s="233">
        <f>IF(SUM($B$71:P71)+SUM($A$78:O78)&gt;0,0,SUM($B$71:P71)-SUM($A$78:O78))</f>
        <v>0</v>
      </c>
      <c r="Q78" s="233">
        <f>IF(SUM($B$71:Q71)+SUM($A$78:P78)&gt;0,0,SUM($B$71:Q71)-SUM($A$78:P78))</f>
        <v>0</v>
      </c>
      <c r="R78" s="233">
        <f>IF(SUM($B$71:R71)+SUM($A$78:Q78)&gt;0,0,SUM($B$71:R71)-SUM($A$78:Q78))</f>
        <v>0</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c r="AH78" s="233">
        <f>IF(SUM($B$71:AH71)+SUM($A$78:AG78)&gt;0,0,SUM($B$71:AH71)-SUM($A$78:AG78))</f>
        <v>0</v>
      </c>
      <c r="AI78" s="233">
        <f>IF(SUM($B$71:AI71)+SUM($A$78:AH78)&gt;0,0,SUM($B$71:AI71)-SUM($A$78:AH78))</f>
        <v>0</v>
      </c>
      <c r="AJ78" s="233">
        <f>IF(SUM($B$71:AJ71)+SUM($A$78:AI78)&gt;0,0,SUM($B$71:AJ71)-SUM($A$78:AI78))</f>
        <v>0</v>
      </c>
      <c r="AK78" s="233">
        <f>IF(SUM($B$71:AK71)+SUM($A$78:AJ78)&gt;0,0,SUM($B$71:AK71)-SUM($A$78:AJ78))</f>
        <v>0</v>
      </c>
      <c r="AL78" s="233">
        <f>IF(SUM($B$71:AL71)+SUM($A$78:AK78)&gt;0,0,SUM($B$71:AL71)-SUM($A$78:AK78))</f>
        <v>0</v>
      </c>
      <c r="AM78" s="233">
        <f>IF(SUM($B$71:AM71)+SUM($A$78:AL78)&gt;0,0,SUM($B$71:AM71)-SUM($A$78:AL78))</f>
        <v>0</v>
      </c>
      <c r="AN78" s="233">
        <f>IF(SUM($B$71:AN71)+SUM($A$78:AM78)&gt;0,0,SUM($B$71:AN71)-SUM($A$78:AM78))</f>
        <v>0</v>
      </c>
      <c r="AO78" s="233">
        <f>IF(SUM($B$71:AO71)+SUM($A$78:AN78)&gt;0,0,SUM($B$71:AO71)-SUM($A$78:AN78))</f>
        <v>0</v>
      </c>
      <c r="AP78" s="233">
        <f>IF(SUM($B$71:AP71)+SUM($A$78:AO78)&gt;0,0,SUM($B$71:AP71)-SUM($A$78:AO78))</f>
        <v>0</v>
      </c>
    </row>
    <row r="79" spans="1:45" x14ac:dyDescent="0.2">
      <c r="A79" s="241" t="s">
        <v>308</v>
      </c>
      <c r="B79" s="233">
        <f>IF(((SUM($B$59:B59)+SUM($B$61:B64))+SUM($B$81:B81))&lt;0,((SUM($B$59:B59)+SUM($B$61:B64))+SUM($B$81:B81))*0.18-SUM($A$79:A79),IF(SUM(A$79:$B79)&lt;0,0-SUM(A$79:$B79),0))</f>
        <v>-8.9999994635581969E-3</v>
      </c>
      <c r="C79" s="233">
        <f>IF(((SUM($B$59:C59)+SUM($B$61:C64))+SUM($B$81:C81))&lt;0,((SUM($B$59:C59)+SUM($B$61:C64))+SUM($B$81:C81))*0.18-SUM($A$79:B79),IF(SUM($B$79:B79)&lt;0,0-SUM($B$79:B79),0))</f>
        <v>-385995.45733527798</v>
      </c>
      <c r="D79" s="233">
        <f>IF(((SUM($B$59:D59)+SUM($B$61:D64))+SUM($B$81:D81))&lt;0,((SUM($B$59:D59)+SUM($B$61:D64))+SUM($B$81:D81))*0.18-SUM($A$79:C79),IF(SUM($B$79:C79)&lt;0,0-SUM($B$79:C79),0))</f>
        <v>-407225.20748871844</v>
      </c>
      <c r="E79" s="233">
        <f>IF(((SUM($B$59:E59)+SUM($B$61:E64))+SUM($B$81:E81))&lt;0,((SUM($B$59:E59)+SUM($B$61:E64))+SUM($B$81:E81))*0.18-SUM($A$79:D79),IF(SUM($B$79:D79)&lt;0,0-SUM($B$79:D79),0))</f>
        <v>-429622.593900598</v>
      </c>
      <c r="F79" s="233">
        <f>IF(((SUM($B$59:F59)+SUM($B$61:F64))+SUM($B$81:F81))&lt;0,((SUM($B$59:F59)+SUM($B$61:F64))+SUM($B$81:F81))*0.18-SUM($A$79:E79),IF(SUM($B$79:E79)&lt;0,0-SUM($B$79:E79),0))</f>
        <v>-453251.83656513062</v>
      </c>
      <c r="G79" s="233">
        <f>IF(((SUM($B$59:G59)+SUM($B$61:G64))+SUM($B$81:G81))&lt;0,((SUM($B$59:G59)+SUM($B$61:G64))+SUM($B$81:G81))*0.18-SUM($A$79:F79),IF(SUM($B$79:F79)&lt;0,0-SUM($B$79:F79),0))</f>
        <v>-478180.68757621339</v>
      </c>
      <c r="H79" s="233">
        <f>IF(((SUM($B$59:H59)+SUM($B$61:H64))+SUM($B$81:H81))&lt;0,((SUM($B$59:H59)+SUM($B$61:H64))+SUM($B$81:H81))*0.18-SUM($A$79:G79),IF(SUM($B$79:G79)&lt;0,0-SUM($B$79:G79),0))</f>
        <v>-504480.62539290497</v>
      </c>
      <c r="I79" s="233">
        <f>IF(((SUM($B$59:I59)+SUM($B$61:I64))+SUM($B$81:I81))&lt;0,((SUM($B$59:I59)+SUM($B$61:I64))+SUM($B$81:I81))*0.18-SUM($A$79:H79),IF(SUM($B$79:H79)&lt;0,0-SUM($B$79:H79),0))</f>
        <v>-532227.05978951324</v>
      </c>
      <c r="J79" s="233">
        <f>IF(((SUM($B$59:J59)+SUM($B$61:J64))+SUM($B$81:J81))&lt;0,((SUM($B$59:J59)+SUM($B$61:J64))+SUM($B$81:J81))*0.18-SUM($A$79:I79),IF(SUM($B$79:I79)&lt;0,0-SUM($B$79:I79),0))</f>
        <v>-561499.54807793768</v>
      </c>
      <c r="K79" s="233">
        <f>IF(((SUM($B$59:K59)+SUM($B$61:K64))+SUM($B$81:K81))&lt;0,((SUM($B$59:K59)+SUM($B$61:K64))+SUM($B$81:K81))*0.18-SUM($A$79:J79),IF(SUM($B$79:J79)&lt;0,0-SUM($B$79:J79),0))</f>
        <v>-592382.02322222432</v>
      </c>
      <c r="L79" s="233">
        <f>IF(((SUM($B$59:L59)+SUM($B$61:L64))+SUM($B$81:L81))&lt;0,((SUM($B$59:L59)+SUM($B$61:L64))+SUM($B$81:L81))*0.18-SUM($A$79:K79),IF(SUM($B$79:K79)&lt;0,0-SUM($B$79:K79),0))</f>
        <v>-624963.03449944593</v>
      </c>
      <c r="M79" s="233">
        <f>IF(((SUM($B$59:M59)+SUM($B$61:M64))+SUM($B$81:M81))&lt;0,((SUM($B$59:M59)+SUM($B$61:M64))+SUM($B$81:M81))*0.18-SUM($A$79:L79),IF(SUM($B$79:L79)&lt;0,0-SUM($B$79:L79),0))</f>
        <v>-659336.00139691588</v>
      </c>
      <c r="N79" s="233">
        <f>IF(((SUM($B$59:N59)+SUM($B$61:N64))+SUM($B$81:N81))&lt;0,((SUM($B$59:N59)+SUM($B$61:N64))+SUM($B$81:N81))*0.18-SUM($A$79:M79),IF(SUM($B$79:M79)&lt;0,0-SUM($B$79:M79),0))</f>
        <v>-695599.48147374671</v>
      </c>
      <c r="O79" s="233">
        <f>IF(((SUM($B$59:O59)+SUM($B$61:O64))+SUM($B$81:O81))&lt;0,((SUM($B$59:O59)+SUM($B$61:O64))+SUM($B$81:O81))*0.18-SUM($A$79:N79),IF(SUM($B$79:N79)&lt;0,0-SUM($B$79:N79),0))</f>
        <v>-733857.45295480266</v>
      </c>
      <c r="P79" s="233">
        <f>IF(((SUM($B$59:P59)+SUM($B$61:P64))+SUM($B$81:P81))&lt;0,((SUM($B$59:P59)+SUM($B$61:P64))+SUM($B$81:P81))*0.18-SUM($A$79:O79),IF(SUM($B$79:O79)&lt;0,0-SUM($B$79:O79),0))</f>
        <v>-774219.61286731716</v>
      </c>
      <c r="Q79" s="233">
        <f>IF(((SUM($B$59:Q59)+SUM($B$61:Q64))+SUM($B$81:Q81))&lt;0,((SUM($B$59:Q59)+SUM($B$61:Q64))+SUM($B$81:Q81))*0.18-SUM($A$79:P79),IF(SUM($B$79:P79)&lt;0,0-SUM($B$79:P79),0))</f>
        <v>-816801.69157501776</v>
      </c>
      <c r="R79" s="233">
        <f>IF(((SUM($B$59:R59)+SUM($B$61:R64))+SUM($B$81:R81))&lt;0,((SUM($B$59:R59)+SUM($B$61:R64))+SUM($B$81:R81))*0.18-SUM($A$79:Q79),IF(SUM($B$79:Q79)&lt;0,0-SUM($B$79:Q79),0))</f>
        <v>-861725.78461164422</v>
      </c>
      <c r="S79" s="233">
        <f>IF(((SUM($B$59:S59)+SUM($B$61:S64))+SUM($B$81:S81))&lt;0,((SUM($B$59:S59)+SUM($B$61:S64))+SUM($B$81:S81))*0.18-SUM($A$79:R79),IF(SUM($B$79:R79)&lt;0,0-SUM($B$79:R79),0))</f>
        <v>-909120.70276528411</v>
      </c>
      <c r="T79" s="233">
        <f>IF(((SUM($B$59:T59)+SUM($B$61:T64))+SUM($B$81:T81))&lt;0,((SUM($B$59:T59)+SUM($B$61:T64))+SUM($B$81:T81))*0.18-SUM($A$79:S79),IF(SUM($B$79:S79)&lt;0,0-SUM($B$79:S79),0))</f>
        <v>-959122.34141737595</v>
      </c>
      <c r="U79" s="233">
        <f>IF(((SUM($B$59:U59)+SUM($B$61:U64))+SUM($B$81:U81))&lt;0,((SUM($B$59:U59)+SUM($B$61:U64))+SUM($B$81:U81))*0.18-SUM($A$79:T79),IF(SUM($B$79:T79)&lt;0,0-SUM($B$79:T79),0))</f>
        <v>-1011874.0701953303</v>
      </c>
      <c r="V79" s="233">
        <f>IF(((SUM($B$59:V59)+SUM($B$61:V64))+SUM($B$81:V81))&lt;0,((SUM($B$59:V59)+SUM($B$61:V64))+SUM($B$81:V81))*0.18-SUM($A$79:U79),IF(SUM($B$79:U79)&lt;0,0-SUM($B$79:U79),0))</f>
        <v>-1067527.1440560725</v>
      </c>
      <c r="W79" s="233">
        <f>IF(((SUM($B$59:W59)+SUM($B$61:W64))+SUM($B$81:W81))&lt;0,((SUM($B$59:W59)+SUM($B$61:W64))+SUM($B$81:W81))*0.18-SUM($A$79:V79),IF(SUM($B$79:V79)&lt;0,0-SUM($B$79:V79),0))</f>
        <v>-1126241.1369791608</v>
      </c>
      <c r="X79" s="233">
        <f>IF(((SUM($B$59:X59)+SUM($B$61:X64))+SUM($B$81:X81))&lt;0,((SUM($B$59:X59)+SUM($B$61:X64))+SUM($B$81:X81))*0.18-SUM($A$79:W79),IF(SUM($B$79:W79)&lt;0,0-SUM($B$79:W79),0))</f>
        <v>-1188184.3995130099</v>
      </c>
      <c r="Y79" s="233">
        <f>IF(((SUM($B$59:Y59)+SUM($B$61:Y64))+SUM($B$81:Y81))&lt;0,((SUM($B$59:Y59)+SUM($B$61:Y64))+SUM($B$81:Y81))*0.18-SUM($A$79:X79),IF(SUM($B$79:X79)&lt;0,0-SUM($B$79:X79),0))</f>
        <v>-1253534.5414862297</v>
      </c>
      <c r="Z79" s="233">
        <f>IF(((SUM($B$59:Z59)+SUM($B$61:Z64))+SUM($B$81:Z81))&lt;0,((SUM($B$59:Z59)+SUM($B$61:Z64))+SUM($B$81:Z81))*0.18-SUM($A$79:Y79),IF(SUM($B$79:Y79)&lt;0,0-SUM($B$79:Y79),0))</f>
        <v>-1322478.9412679672</v>
      </c>
      <c r="AA79" s="233">
        <f>IF(((SUM($B$59:AA59)+SUM($B$61:AA64))+SUM($B$81:AA81))&lt;0,((SUM($B$59:AA59)+SUM($B$61:AA64))+SUM($B$81:AA81))*0.18-SUM($A$79:Z79),IF(SUM($B$79:Z79)&lt;0,0-SUM($B$79:Z79),0))</f>
        <v>-1395215.2830377072</v>
      </c>
      <c r="AB79" s="233">
        <f>IF(((SUM($B$59:AB59)+SUM($B$61:AB64))+SUM($B$81:AB81))&lt;0,((SUM($B$59:AB59)+SUM($B$61:AB64))+SUM($B$81:AB81))*0.18-SUM($A$79:AA79),IF(SUM($B$79:AA79)&lt;0,0-SUM($B$79:AA79),0))</f>
        <v>-1471952.1236047819</v>
      </c>
      <c r="AC79" s="233">
        <f>IF(((SUM($B$59:AC59)+SUM($B$61:AC64))+SUM($B$81:AC81))&lt;0,((SUM($B$59:AC59)+SUM($B$61:AC64))+SUM($B$81:AC81))*0.18-SUM($A$79:AB79),IF(SUM($B$79:AB79)&lt;0,0-SUM($B$79:AB79),0))</f>
        <v>-1552909.490403045</v>
      </c>
      <c r="AD79" s="233">
        <f>IF(((SUM($B$59:AD59)+SUM($B$61:AD64))+SUM($B$81:AD81))&lt;0,((SUM($B$59:AD59)+SUM($B$61:AD64))+SUM($B$81:AD81))*0.18-SUM($A$79:AC79),IF(SUM($B$79:AC79)&lt;0,0-SUM($B$79:AC79),0))</f>
        <v>-1638319.5123752095</v>
      </c>
      <c r="AE79" s="233">
        <f>IF(((SUM($B$59:AE59)+SUM($B$61:AE64))+SUM($B$81:AE81))&lt;0,((SUM($B$59:AE59)+SUM($B$61:AE64))+SUM($B$81:AE81))*0.18-SUM($A$79:AD79),IF(SUM($B$79:AD79)&lt;0,0-SUM($B$79:AD79),0))</f>
        <v>-1728427.0855558515</v>
      </c>
      <c r="AF79" s="233">
        <f>IF(((SUM($B$59:AF59)+SUM($B$61:AF64))+SUM($B$81:AF81))&lt;0,((SUM($B$59:AF59)+SUM($B$61:AF64))+SUM($B$81:AF81))*0.18-SUM($A$79:AE79),IF(SUM($B$79:AE79)&lt;0,0-SUM($B$79:AE79),0))</f>
        <v>-1823490.5752614178</v>
      </c>
      <c r="AG79" s="233">
        <f>IF(((SUM($B$59:AG59)+SUM($B$61:AG64))+SUM($B$81:AG81))&lt;0,((SUM($B$59:AG59)+SUM($B$61:AG64))+SUM($B$81:AG81))*0.18-SUM($A$79:AF79),IF(SUM($B$79:AF79)&lt;0,0-SUM($B$79:AF79),0))</f>
        <v>-1923782.5569007993</v>
      </c>
      <c r="AH79" s="233">
        <f>IF(((SUM($B$59:AH59)+SUM($B$61:AH64))+SUM($B$81:AH81))&lt;0,((SUM($B$59:AH59)+SUM($B$61:AH64))+SUM($B$81:AH81))*0.18-SUM($A$79:AG79),IF(SUM($B$79:AG79)&lt;0,0-SUM($B$79:AG79),0))</f>
        <v>-2029590.5975303426</v>
      </c>
      <c r="AI79" s="233">
        <f>IF(((SUM($B$59:AI59)+SUM($B$61:AI64))+SUM($B$81:AI81))&lt;0,((SUM($B$59:AI59)+SUM($B$61:AI64))+SUM($B$81:AI81))*0.18-SUM($A$79:AH79),IF(SUM($B$79:AH79)&lt;0,0-SUM($B$79:AH79),0))</f>
        <v>-2141218.0803945139</v>
      </c>
      <c r="AJ79" s="233">
        <f>IF(((SUM($B$59:AJ59)+SUM($B$61:AJ64))+SUM($B$81:AJ81))&lt;0,((SUM($B$59:AJ59)+SUM($B$61:AJ64))+SUM($B$81:AJ81))*0.18-SUM($A$79:AI79),IF(SUM($B$79:AI79)&lt;0,0-SUM($B$79:AI79),0))</f>
        <v>-2258985.0748162046</v>
      </c>
      <c r="AK79" s="233">
        <f>IF(((SUM($B$59:AK59)+SUM($B$61:AK64))+SUM($B$81:AK81))&lt;0,((SUM($B$59:AK59)+SUM($B$61:AK64))+SUM($B$81:AK81))*0.18-SUM($A$79:AJ79),IF(SUM($B$79:AJ79)&lt;0,0-SUM($B$79:AJ79),0))</f>
        <v>-2383229.2539311051</v>
      </c>
      <c r="AL79" s="233">
        <f>IF(((SUM($B$59:AL59)+SUM($B$61:AL64))+SUM($B$81:AL81))&lt;0,((SUM($B$59:AL59)+SUM($B$61:AL64))+SUM($B$81:AL81))*0.18-SUM($A$79:AK79),IF(SUM($B$79:AK79)&lt;0,0-SUM($B$79:AK79),0))</f>
        <v>-2514306.8628973067</v>
      </c>
      <c r="AM79" s="233">
        <f>IF(((SUM($B$59:AM59)+SUM($B$61:AM64))+SUM($B$81:AM81))&lt;0,((SUM($B$59:AM59)+SUM($B$61:AM64))+SUM($B$81:AM81))*0.18-SUM($A$79:AL79),IF(SUM($B$79:AL79)&lt;0,0-SUM($B$79:AL79),0))</f>
        <v>-2652593.7403566688</v>
      </c>
      <c r="AN79" s="233">
        <f>IF(((SUM($B$59:AN59)+SUM($B$61:AN64))+SUM($B$81:AN81))&lt;0,((SUM($B$59:AN59)+SUM($B$61:AN64))+SUM($B$81:AN81))*0.18-SUM($A$79:AM79),IF(SUM($B$79:AM79)&lt;0,0-SUM($B$79:AM79),0))</f>
        <v>-2798486.3960762769</v>
      </c>
      <c r="AO79" s="233">
        <f>IF(((SUM($B$59:AO59)+SUM($B$61:AO64))+SUM($B$81:AO81))&lt;0,((SUM($B$59:AO59)+SUM($B$61:AO64))+SUM($B$81:AO81))*0.18-SUM($A$79:AN79),IF(SUM($B$79:AN79)&lt;0,0-SUM($B$79:AN79),0))</f>
        <v>-2952403.1478604898</v>
      </c>
      <c r="AP79" s="233">
        <f>IF(((SUM($B$59:AP59)+SUM($B$61:AP64))+SUM($B$81:AP81))&lt;0,((SUM($B$59:AP59)+SUM($B$61:AP64))+SUM($B$81:AP81))*0.18-SUM($A$79:AO79),IF(SUM($B$79:AO79)&lt;0,0-SUM($B$79:AO79),0))</f>
        <v>-3114785.3209928051</v>
      </c>
    </row>
    <row r="80" spans="1:45" x14ac:dyDescent="0.2">
      <c r="A80" s="241" t="s">
        <v>307</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569</v>
      </c>
      <c r="B81" s="233">
        <f>-$B$126</f>
        <v>-60701279.685200043</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-60701279.685200043</v>
      </c>
      <c r="AR81" s="245"/>
    </row>
    <row r="82" spans="1:45" x14ac:dyDescent="0.2">
      <c r="A82" s="241" t="s">
        <v>306</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305</v>
      </c>
      <c r="B83" s="240">
        <f>SUM(B75:B82)</f>
        <v>-12140255.986040004</v>
      </c>
      <c r="C83" s="240">
        <f t="shared" ref="C83:V83" si="27">SUM(C75:C82)</f>
        <v>-1696855.6253685136</v>
      </c>
      <c r="D83" s="240">
        <f t="shared" si="27"/>
        <v>-1812439.8206483554</v>
      </c>
      <c r="E83" s="240">
        <f t="shared" si="27"/>
        <v>-1934381.1466685873</v>
      </c>
      <c r="F83" s="240">
        <f t="shared" si="27"/>
        <v>-2063029.2456199334</v>
      </c>
      <c r="G83" s="240">
        <f t="shared" si="27"/>
        <v>-2198752.9900136036</v>
      </c>
      <c r="H83" s="240">
        <f t="shared" si="27"/>
        <v>-2341941.5403489252</v>
      </c>
      <c r="I83" s="240">
        <f t="shared" si="27"/>
        <v>-2493005.460952688</v>
      </c>
      <c r="J83" s="240">
        <f t="shared" si="27"/>
        <v>-2652377.8971896605</v>
      </c>
      <c r="K83" s="240">
        <f t="shared" si="27"/>
        <v>-2820515.8174196645</v>
      </c>
      <c r="L83" s="240">
        <f t="shared" si="27"/>
        <v>-2997901.323262319</v>
      </c>
      <c r="M83" s="240">
        <f t="shared" si="27"/>
        <v>-3185043.0319263199</v>
      </c>
      <c r="N83" s="240">
        <f t="shared" si="27"/>
        <v>-3382477.5345668411</v>
      </c>
      <c r="O83" s="240">
        <f t="shared" si="27"/>
        <v>-4810843.3027037038</v>
      </c>
      <c r="P83" s="240">
        <f t="shared" si="27"/>
        <v>-5075439.6843524082</v>
      </c>
      <c r="Q83" s="240">
        <f t="shared" si="27"/>
        <v>-5354588.8669917881</v>
      </c>
      <c r="R83" s="240">
        <f t="shared" si="27"/>
        <v>-5649091.2546763374</v>
      </c>
      <c r="S83" s="240">
        <f t="shared" si="27"/>
        <v>-5959791.273683534</v>
      </c>
      <c r="T83" s="240">
        <f t="shared" si="27"/>
        <v>-6287579.79373613</v>
      </c>
      <c r="U83" s="240">
        <f t="shared" si="27"/>
        <v>-6633396.6823916147</v>
      </c>
      <c r="V83" s="240">
        <f t="shared" si="27"/>
        <v>-6998233.4999231519</v>
      </c>
      <c r="W83" s="240">
        <f>SUM(W75:W82)</f>
        <v>-7383136.3424189296</v>
      </c>
      <c r="X83" s="240">
        <f>SUM(X75:X82)</f>
        <v>-7789208.8412519647</v>
      </c>
      <c r="Y83" s="240">
        <f>SUM(Y75:Y82)</f>
        <v>-8217615.3275208278</v>
      </c>
      <c r="Z83" s="240">
        <f>SUM(Z75:Z82)</f>
        <v>-8669584.1705344692</v>
      </c>
      <c r="AA83" s="240">
        <f t="shared" ref="AA83:AP83" si="28">SUM(AA75:AA82)</f>
        <v>-9146411.2999138646</v>
      </c>
      <c r="AB83" s="240">
        <f t="shared" si="28"/>
        <v>-9649463.9214091264</v>
      </c>
      <c r="AC83" s="240">
        <f t="shared" si="28"/>
        <v>-10180184.437086629</v>
      </c>
      <c r="AD83" s="240">
        <f t="shared" si="28"/>
        <v>-10740094.58112639</v>
      </c>
      <c r="AE83" s="240">
        <f t="shared" si="28"/>
        <v>-11330799.783088345</v>
      </c>
      <c r="AF83" s="240">
        <f t="shared" si="28"/>
        <v>-11953993.7711582</v>
      </c>
      <c r="AG83" s="240">
        <f t="shared" si="28"/>
        <v>-12611463.428571904</v>
      </c>
      <c r="AH83" s="240">
        <f t="shared" si="28"/>
        <v>-13305093.917143358</v>
      </c>
      <c r="AI83" s="240">
        <f t="shared" si="28"/>
        <v>-14036874.082586244</v>
      </c>
      <c r="AJ83" s="240">
        <f t="shared" si="28"/>
        <v>-14808902.157128477</v>
      </c>
      <c r="AK83" s="240">
        <f t="shared" si="28"/>
        <v>-15623391.775770552</v>
      </c>
      <c r="AL83" s="240">
        <f t="shared" si="28"/>
        <v>-16482678.323437924</v>
      </c>
      <c r="AM83" s="240">
        <f t="shared" si="28"/>
        <v>-17389225.63122702</v>
      </c>
      <c r="AN83" s="240">
        <f t="shared" si="28"/>
        <v>-18345633.040944494</v>
      </c>
      <c r="AO83" s="240">
        <f t="shared" si="28"/>
        <v>-19354642.85819646</v>
      </c>
      <c r="AP83" s="240">
        <f t="shared" si="28"/>
        <v>-20419148.215397254</v>
      </c>
    </row>
    <row r="84" spans="1:45" ht="14.25" x14ac:dyDescent="0.2">
      <c r="A84" s="242" t="s">
        <v>304</v>
      </c>
      <c r="B84" s="240">
        <f>SUM($B$83:B83)</f>
        <v>-12140255.986040004</v>
      </c>
      <c r="C84" s="240">
        <f>SUM($B$83:C83)</f>
        <v>-13837111.611408517</v>
      </c>
      <c r="D84" s="240">
        <f>SUM($B$83:D83)</f>
        <v>-15649551.432056872</v>
      </c>
      <c r="E84" s="240">
        <f>SUM($B$83:E83)</f>
        <v>-17583932.578725461</v>
      </c>
      <c r="F84" s="240">
        <f>SUM($B$83:F83)</f>
        <v>-19646961.824345395</v>
      </c>
      <c r="G84" s="240">
        <f>SUM($B$83:G83)</f>
        <v>-21845714.814358998</v>
      </c>
      <c r="H84" s="240">
        <f>SUM($B$83:H83)</f>
        <v>-24187656.354707923</v>
      </c>
      <c r="I84" s="240">
        <f>SUM($B$83:I83)</f>
        <v>-26680661.815660611</v>
      </c>
      <c r="J84" s="240">
        <f>SUM($B$83:J83)</f>
        <v>-29333039.712850273</v>
      </c>
      <c r="K84" s="240">
        <f>SUM($B$83:K83)</f>
        <v>-32153555.530269936</v>
      </c>
      <c r="L84" s="240">
        <f>SUM($B$83:L83)</f>
        <v>-35151456.853532255</v>
      </c>
      <c r="M84" s="240">
        <f>SUM($B$83:M83)</f>
        <v>-38336499.885458574</v>
      </c>
      <c r="N84" s="240">
        <f>SUM($B$83:N83)</f>
        <v>-41718977.420025416</v>
      </c>
      <c r="O84" s="240">
        <f>SUM($B$83:O83)</f>
        <v>-46529820.722729117</v>
      </c>
      <c r="P84" s="240">
        <f>SUM($B$83:P83)</f>
        <v>-51605260.407081522</v>
      </c>
      <c r="Q84" s="240">
        <f>SUM($B$83:Q83)</f>
        <v>-56959849.27407331</v>
      </c>
      <c r="R84" s="240">
        <f>SUM($B$83:R83)</f>
        <v>-62608940.528749645</v>
      </c>
      <c r="S84" s="240">
        <f>SUM($B$83:S83)</f>
        <v>-68568731.802433178</v>
      </c>
      <c r="T84" s="240">
        <f>SUM($B$83:T83)</f>
        <v>-74856311.596169308</v>
      </c>
      <c r="U84" s="240">
        <f>SUM($B$83:U83)</f>
        <v>-81489708.278560922</v>
      </c>
      <c r="V84" s="240">
        <f>SUM($B$83:V83)</f>
        <v>-88487941.778484076</v>
      </c>
      <c r="W84" s="240">
        <f>SUM($B$83:W83)</f>
        <v>-95871078.120903</v>
      </c>
      <c r="X84" s="240">
        <f>SUM($B$83:X83)</f>
        <v>-103660286.96215497</v>
      </c>
      <c r="Y84" s="240">
        <f>SUM($B$83:Y83)</f>
        <v>-111877902.2896758</v>
      </c>
      <c r="Z84" s="240">
        <f>SUM($B$83:Z83)</f>
        <v>-120547486.46021026</v>
      </c>
      <c r="AA84" s="240">
        <f>SUM($B$83:AA83)</f>
        <v>-129693897.76012413</v>
      </c>
      <c r="AB84" s="240">
        <f>SUM($B$83:AB83)</f>
        <v>-139343361.68153325</v>
      </c>
      <c r="AC84" s="240">
        <f>SUM($B$83:AC83)</f>
        <v>-149523546.11861989</v>
      </c>
      <c r="AD84" s="240">
        <f>SUM($B$83:AD83)</f>
        <v>-160263640.69974628</v>
      </c>
      <c r="AE84" s="240">
        <f>SUM($B$83:AE83)</f>
        <v>-171594440.48283464</v>
      </c>
      <c r="AF84" s="240">
        <f>SUM($B$83:AF83)</f>
        <v>-183548434.25399283</v>
      </c>
      <c r="AG84" s="240">
        <f>SUM($B$83:AG83)</f>
        <v>-196159897.68256474</v>
      </c>
      <c r="AH84" s="240">
        <f>SUM($B$83:AH83)</f>
        <v>-209464991.59970808</v>
      </c>
      <c r="AI84" s="240">
        <f>SUM($B$83:AI83)</f>
        <v>-223501865.68229431</v>
      </c>
      <c r="AJ84" s="240">
        <f>SUM($B$83:AJ83)</f>
        <v>-238310767.83942279</v>
      </c>
      <c r="AK84" s="240">
        <f>SUM($B$83:AK83)</f>
        <v>-253934159.61519334</v>
      </c>
      <c r="AL84" s="240">
        <f>SUM($B$83:AL83)</f>
        <v>-270416837.93863124</v>
      </c>
      <c r="AM84" s="240">
        <f>SUM($B$83:AM83)</f>
        <v>-287806063.56985825</v>
      </c>
      <c r="AN84" s="240">
        <f>SUM($B$83:AN83)</f>
        <v>-306151696.61080277</v>
      </c>
      <c r="AO84" s="240">
        <f>SUM($B$83:AO83)</f>
        <v>-325506339.46899921</v>
      </c>
      <c r="AP84" s="240">
        <f>SUM($B$83:AP83)</f>
        <v>-345925487.68439645</v>
      </c>
    </row>
    <row r="85" spans="1:45" x14ac:dyDescent="0.2">
      <c r="A85" s="241" t="s">
        <v>570</v>
      </c>
      <c r="B85" s="250">
        <f t="shared" ref="B85:AP85" si="29">1/POWER((1+$B$44),B73)</f>
        <v>0.6273824743710017</v>
      </c>
      <c r="C85" s="250">
        <f t="shared" si="29"/>
        <v>0.52064935632448273</v>
      </c>
      <c r="D85" s="250">
        <f t="shared" si="29"/>
        <v>0.43207415462612664</v>
      </c>
      <c r="E85" s="250">
        <f t="shared" si="29"/>
        <v>0.35856776317520883</v>
      </c>
      <c r="F85" s="250">
        <f t="shared" si="29"/>
        <v>0.29756660844415667</v>
      </c>
      <c r="G85" s="250">
        <f t="shared" si="29"/>
        <v>0.24694324352212174</v>
      </c>
      <c r="H85" s="250">
        <f t="shared" si="29"/>
        <v>0.20493215230051592</v>
      </c>
      <c r="I85" s="250">
        <f t="shared" si="29"/>
        <v>0.1700681761830008</v>
      </c>
      <c r="J85" s="250">
        <f t="shared" si="29"/>
        <v>0.14113541591950271</v>
      </c>
      <c r="K85" s="250">
        <f t="shared" si="29"/>
        <v>0.11712482648921385</v>
      </c>
      <c r="L85" s="250">
        <f t="shared" si="29"/>
        <v>9.719902613212765E-2</v>
      </c>
      <c r="M85" s="250">
        <f t="shared" si="29"/>
        <v>8.0663092225832109E-2</v>
      </c>
      <c r="N85" s="250">
        <f t="shared" si="29"/>
        <v>6.6940325498615838E-2</v>
      </c>
      <c r="O85" s="250">
        <f t="shared" si="29"/>
        <v>5.5552137343249659E-2</v>
      </c>
      <c r="P85" s="250">
        <f t="shared" si="29"/>
        <v>4.6101358791078552E-2</v>
      </c>
      <c r="Q85" s="250">
        <f t="shared" si="29"/>
        <v>3.825838903823945E-2</v>
      </c>
      <c r="R85" s="250">
        <f t="shared" si="29"/>
        <v>3.174970044667174E-2</v>
      </c>
      <c r="S85" s="250">
        <f t="shared" si="29"/>
        <v>2.6348299125868668E-2</v>
      </c>
      <c r="T85" s="250">
        <f t="shared" si="29"/>
        <v>2.1865808403210511E-2</v>
      </c>
      <c r="U85" s="250">
        <f t="shared" si="29"/>
        <v>1.814589908980126E-2</v>
      </c>
      <c r="V85" s="250">
        <f t="shared" si="29"/>
        <v>1.5058837418922204E-2</v>
      </c>
      <c r="W85" s="250">
        <f t="shared" si="29"/>
        <v>1.2496960513628384E-2</v>
      </c>
      <c r="X85" s="250">
        <f t="shared" si="29"/>
        <v>1.0370921588073345E-2</v>
      </c>
      <c r="Y85" s="250">
        <f t="shared" si="29"/>
        <v>8.6065739320110735E-3</v>
      </c>
      <c r="Z85" s="250">
        <f t="shared" si="29"/>
        <v>7.1423850058183183E-3</v>
      </c>
      <c r="AA85" s="250">
        <f t="shared" si="29"/>
        <v>5.9272904612600145E-3</v>
      </c>
      <c r="AB85" s="250">
        <f t="shared" si="29"/>
        <v>4.9189132458589318E-3</v>
      </c>
      <c r="AC85" s="250">
        <f t="shared" si="29"/>
        <v>4.082085681210732E-3</v>
      </c>
      <c r="AD85" s="250">
        <f t="shared" si="29"/>
        <v>3.3876229719591129E-3</v>
      </c>
      <c r="AE85" s="250">
        <f t="shared" si="29"/>
        <v>2.8113053709204251E-3</v>
      </c>
      <c r="AF85" s="250">
        <f t="shared" si="29"/>
        <v>2.3330335028385286E-3</v>
      </c>
      <c r="AG85" s="250">
        <f t="shared" si="29"/>
        <v>1.9361273882477412E-3</v>
      </c>
      <c r="AH85" s="250">
        <f t="shared" si="29"/>
        <v>1.6067447205375444E-3</v>
      </c>
      <c r="AI85" s="250">
        <f t="shared" si="29"/>
        <v>1.3333981083299121E-3</v>
      </c>
      <c r="AJ85" s="250">
        <f t="shared" si="29"/>
        <v>1.1065544467468149E-3</v>
      </c>
      <c r="AK85" s="250">
        <f t="shared" si="29"/>
        <v>9.1830244543304122E-4</v>
      </c>
      <c r="AL85" s="250">
        <f t="shared" si="29"/>
        <v>7.6207671820169396E-4</v>
      </c>
      <c r="AM85" s="250">
        <f t="shared" si="29"/>
        <v>6.3242881178563804E-4</v>
      </c>
      <c r="AN85" s="250">
        <f t="shared" si="29"/>
        <v>5.2483718820384888E-4</v>
      </c>
      <c r="AO85" s="250">
        <f t="shared" si="29"/>
        <v>4.3554953377912764E-4</v>
      </c>
      <c r="AP85" s="250">
        <f t="shared" si="29"/>
        <v>3.6145189525238806E-4</v>
      </c>
    </row>
    <row r="86" spans="1:45" ht="28.5" x14ac:dyDescent="0.2">
      <c r="A86" s="239" t="s">
        <v>303</v>
      </c>
      <c r="B86" s="240">
        <f>B83*B85</f>
        <v>-7616583.8400191423</v>
      </c>
      <c r="C86" s="240">
        <f>C83*C85</f>
        <v>-883466.78912369418</v>
      </c>
      <c r="D86" s="240">
        <f t="shared" ref="D86:AO86" si="30">D83*D85</f>
        <v>-783108.40331736673</v>
      </c>
      <c r="E86" s="240">
        <f t="shared" si="30"/>
        <v>-693606.72088925098</v>
      </c>
      <c r="F86" s="240">
        <f t="shared" si="30"/>
        <v>-613888.61574023066</v>
      </c>
      <c r="G86" s="240">
        <f t="shared" si="30"/>
        <v>-542967.19505792262</v>
      </c>
      <c r="H86" s="240">
        <f t="shared" si="30"/>
        <v>-479939.12042569078</v>
      </c>
      <c r="I86" s="240">
        <f t="shared" si="30"/>
        <v>-423980.89195848483</v>
      </c>
      <c r="J86" s="240">
        <f t="shared" si="30"/>
        <v>-374344.45769555873</v>
      </c>
      <c r="K86" s="240">
        <f t="shared" si="30"/>
        <v>-330352.42572536139</v>
      </c>
      <c r="L86" s="240">
        <f t="shared" si="30"/>
        <v>-291393.08906131418</v>
      </c>
      <c r="M86" s="240">
        <f t="shared" si="30"/>
        <v>-256915.41982751666</v>
      </c>
      <c r="N86" s="240">
        <f t="shared" si="30"/>
        <v>-226424.14715565994</v>
      </c>
      <c r="O86" s="240">
        <f t="shared" si="30"/>
        <v>-267252.62788864895</v>
      </c>
      <c r="P86" s="240">
        <f t="shared" si="30"/>
        <v>-233984.66591080884</v>
      </c>
      <c r="Q86" s="240">
        <f t="shared" si="30"/>
        <v>-204857.94401319762</v>
      </c>
      <c r="R86" s="240">
        <f t="shared" si="30"/>
        <v>-179356.95513188673</v>
      </c>
      <c r="S86" s="240">
        <f t="shared" si="30"/>
        <v>-157030.36320675557</v>
      </c>
      <c r="T86" s="240">
        <f t="shared" si="30"/>
        <v>-137483.01508973207</v>
      </c>
      <c r="U86" s="240">
        <f t="shared" si="30"/>
        <v>-120368.94682130071</v>
      </c>
      <c r="V86" s="240">
        <f t="shared" si="30"/>
        <v>-105385.26049499767</v>
      </c>
      <c r="W86" s="240">
        <f t="shared" si="30"/>
        <v>-92266.763337944052</v>
      </c>
      <c r="X86" s="240">
        <f t="shared" si="30"/>
        <v>-80781.274125751763</v>
      </c>
      <c r="Y86" s="240">
        <f t="shared" si="30"/>
        <v>-70725.51386113539</v>
      </c>
      <c r="Z86" s="240">
        <f t="shared" si="30"/>
        <v>-61921.507986305238</v>
      </c>
      <c r="AA86" s="240">
        <f t="shared" si="30"/>
        <v>-54213.436452740258</v>
      </c>
      <c r="AB86" s="240">
        <f t="shared" si="30"/>
        <v>-47464.87589845722</v>
      </c>
      <c r="AC86" s="240">
        <f t="shared" si="30"/>
        <v>-41556.385122715663</v>
      </c>
      <c r="AD86" s="240">
        <f t="shared" si="30"/>
        <v>-36383.391124037342</v>
      </c>
      <c r="AE86" s="240">
        <f t="shared" si="30"/>
        <v>-31854.338287020251</v>
      </c>
      <c r="AF86" s="240">
        <f t="shared" si="30"/>
        <v>-27889.067960835167</v>
      </c>
      <c r="AG86" s="240">
        <f t="shared" si="30"/>
        <v>-24417.399749942822</v>
      </c>
      <c r="AH86" s="240">
        <f t="shared" si="30"/>
        <v>-21377.889407626288</v>
      </c>
      <c r="AI86" s="240">
        <f t="shared" si="30"/>
        <v>-18716.741348585667</v>
      </c>
      <c r="AJ86" s="240">
        <f t="shared" si="30"/>
        <v>-16386.856533409016</v>
      </c>
      <c r="AK86" s="240">
        <f t="shared" si="30"/>
        <v>-14346.998873648563</v>
      </c>
      <c r="AL86" s="240">
        <f t="shared" si="30"/>
        <v>-12561.065403899773</v>
      </c>
      <c r="AM86" s="240">
        <f t="shared" si="30"/>
        <v>-10997.447303829265</v>
      </c>
      <c r="AN86" s="240">
        <f t="shared" si="30"/>
        <v>-9628.4704610289336</v>
      </c>
      <c r="AO86" s="240">
        <f t="shared" si="30"/>
        <v>-8429.9056733489906</v>
      </c>
      <c r="AP86" s="240">
        <f>AP83*AP85</f>
        <v>-7380.5398218947548</v>
      </c>
    </row>
    <row r="87" spans="1:45" ht="14.25" x14ac:dyDescent="0.2">
      <c r="A87" s="239" t="s">
        <v>302</v>
      </c>
      <c r="B87" s="240">
        <f>SUM($B$86:B86)</f>
        <v>-7616583.8400191423</v>
      </c>
      <c r="C87" s="240">
        <f>SUM($B$86:C86)</f>
        <v>-8500050.6291428357</v>
      </c>
      <c r="D87" s="240">
        <f>SUM($B$86:D86)</f>
        <v>-9283159.0324602015</v>
      </c>
      <c r="E87" s="240">
        <f>SUM($B$86:E86)</f>
        <v>-9976765.7533494532</v>
      </c>
      <c r="F87" s="240">
        <f>SUM($B$86:F86)</f>
        <v>-10590654.369089684</v>
      </c>
      <c r="G87" s="240">
        <f>SUM($B$86:G86)</f>
        <v>-11133621.564147606</v>
      </c>
      <c r="H87" s="240">
        <f>SUM($B$86:H86)</f>
        <v>-11613560.684573296</v>
      </c>
      <c r="I87" s="240">
        <f>SUM($B$86:I86)</f>
        <v>-12037541.576531781</v>
      </c>
      <c r="J87" s="240">
        <f>SUM($B$86:J86)</f>
        <v>-12411886.03422734</v>
      </c>
      <c r="K87" s="240">
        <f>SUM($B$86:K86)</f>
        <v>-12742238.459952701</v>
      </c>
      <c r="L87" s="240">
        <f>SUM($B$86:L86)</f>
        <v>-13033631.549014015</v>
      </c>
      <c r="M87" s="240">
        <f>SUM($B$86:M86)</f>
        <v>-13290546.968841532</v>
      </c>
      <c r="N87" s="240">
        <f>SUM($B$86:N86)</f>
        <v>-13516971.115997192</v>
      </c>
      <c r="O87" s="240">
        <f>SUM($B$86:O86)</f>
        <v>-13784223.743885841</v>
      </c>
      <c r="P87" s="240">
        <f>SUM($B$86:P86)</f>
        <v>-14018208.40979665</v>
      </c>
      <c r="Q87" s="240">
        <f>SUM($B$86:Q86)</f>
        <v>-14223066.353809847</v>
      </c>
      <c r="R87" s="240">
        <f>SUM($B$86:R86)</f>
        <v>-14402423.308941733</v>
      </c>
      <c r="S87" s="240">
        <f>SUM($B$86:S86)</f>
        <v>-14559453.672148488</v>
      </c>
      <c r="T87" s="240">
        <f>SUM($B$86:T86)</f>
        <v>-14696936.68723822</v>
      </c>
      <c r="U87" s="240">
        <f>SUM($B$86:U86)</f>
        <v>-14817305.63405952</v>
      </c>
      <c r="V87" s="240">
        <f>SUM($B$86:V86)</f>
        <v>-14922690.894554518</v>
      </c>
      <c r="W87" s="240">
        <f>SUM($B$86:W86)</f>
        <v>-15014957.657892462</v>
      </c>
      <c r="X87" s="240">
        <f>SUM($B$86:X86)</f>
        <v>-15095738.932018213</v>
      </c>
      <c r="Y87" s="240">
        <f>SUM($B$86:Y86)</f>
        <v>-15166464.445879348</v>
      </c>
      <c r="Z87" s="240">
        <f>SUM($B$86:Z86)</f>
        <v>-15228385.953865653</v>
      </c>
      <c r="AA87" s="240">
        <f>SUM($B$86:AA86)</f>
        <v>-15282599.390318394</v>
      </c>
      <c r="AB87" s="240">
        <f>SUM($B$86:AB86)</f>
        <v>-15330064.266216852</v>
      </c>
      <c r="AC87" s="240">
        <f>SUM($B$86:AC86)</f>
        <v>-15371620.651339568</v>
      </c>
      <c r="AD87" s="240">
        <f>SUM($B$86:AD86)</f>
        <v>-15408004.042463606</v>
      </c>
      <c r="AE87" s="240">
        <f>SUM($B$86:AE86)</f>
        <v>-15439858.380750626</v>
      </c>
      <c r="AF87" s="240">
        <f>SUM($B$86:AF86)</f>
        <v>-15467747.448711462</v>
      </c>
      <c r="AG87" s="240">
        <f>SUM($B$86:AG86)</f>
        <v>-15492164.848461404</v>
      </c>
      <c r="AH87" s="240">
        <f>SUM($B$86:AH86)</f>
        <v>-15513542.73786903</v>
      </c>
      <c r="AI87" s="240">
        <f>SUM($B$86:AI86)</f>
        <v>-15532259.479217615</v>
      </c>
      <c r="AJ87" s="240">
        <f>SUM($B$86:AJ86)</f>
        <v>-15548646.335751023</v>
      </c>
      <c r="AK87" s="240">
        <f>SUM($B$86:AK86)</f>
        <v>-15562993.334624672</v>
      </c>
      <c r="AL87" s="240">
        <f>SUM($B$86:AL86)</f>
        <v>-15575554.400028571</v>
      </c>
      <c r="AM87" s="240">
        <f>SUM($B$86:AM86)</f>
        <v>-15586551.847332401</v>
      </c>
      <c r="AN87" s="240">
        <f>SUM($B$86:AN86)</f>
        <v>-15596180.317793431</v>
      </c>
      <c r="AO87" s="240">
        <f>SUM($B$86:AO86)</f>
        <v>-15604610.22346678</v>
      </c>
      <c r="AP87" s="240">
        <f>SUM($B$86:AP86)</f>
        <v>-15611990.763288675</v>
      </c>
    </row>
    <row r="88" spans="1:45" ht="14.25" x14ac:dyDescent="0.2">
      <c r="A88" s="239" t="s">
        <v>301</v>
      </c>
      <c r="B88" s="251">
        <f>IF((ISERR(IRR($B$83:B83))),0,IF(IRR($B$83:B83)&lt;0,0,IRR($B$83:B83)))</f>
        <v>0</v>
      </c>
      <c r="C88" s="251">
        <f>IF((ISERR(IRR($B$83:C83))),0,IF(IRR($B$83:C83)&lt;0,0,IRR($B$83:C83)))</f>
        <v>0</v>
      </c>
      <c r="D88" s="251">
        <f>IF((ISERR(IRR($B$83:D83))),0,IF(IRR($B$83:D83)&lt;0,0,IRR($B$83:D83)))</f>
        <v>0</v>
      </c>
      <c r="E88" s="251">
        <f>IF((ISERR(IRR($B$83:E83))),0,IF(IRR($B$83:E83)&lt;0,0,IRR($B$83:E83)))</f>
        <v>0</v>
      </c>
      <c r="F88" s="251">
        <f>IF((ISERR(IRR($B$83:F83))),0,IF(IRR($B$83:F83)&lt;0,0,IRR($B$83:F83)))</f>
        <v>0</v>
      </c>
      <c r="G88" s="251">
        <f>IF((ISERR(IRR($B$83:G83))),0,IF(IRR($B$83:G83)&lt;0,0,IRR($B$83:G83)))</f>
        <v>0</v>
      </c>
      <c r="H88" s="251">
        <f>IF((ISERR(IRR($B$83:H83))),0,IF(IRR($B$83:H83)&lt;0,0,IRR($B$83:H83)))</f>
        <v>0</v>
      </c>
      <c r="I88" s="251">
        <f>IF((ISERR(IRR($B$83:I83))),0,IF(IRR($B$83:I83)&lt;0,0,IRR($B$83:I83)))</f>
        <v>0</v>
      </c>
      <c r="J88" s="251">
        <f>IF((ISERR(IRR($B$83:J83))),0,IF(IRR($B$83:J83)&lt;0,0,IRR($B$83:J83)))</f>
        <v>0</v>
      </c>
      <c r="K88" s="251">
        <f>IF((ISERR(IRR($B$83:K83))),0,IF(IRR($B$83:K83)&lt;0,0,IRR($B$83:K83)))</f>
        <v>0</v>
      </c>
      <c r="L88" s="251">
        <f>IF((ISERR(IRR($B$83:L83))),0,IF(IRR($B$83:L83)&lt;0,0,IRR($B$83:L83)))</f>
        <v>0</v>
      </c>
      <c r="M88" s="251">
        <f>IF((ISERR(IRR($B$83:M83))),0,IF(IRR($B$83:M83)&lt;0,0,IRR($B$83:M83)))</f>
        <v>0</v>
      </c>
      <c r="N88" s="251">
        <f>IF((ISERR(IRR($B$83:N83))),0,IF(IRR($B$83:N83)&lt;0,0,IRR($B$83:N83)))</f>
        <v>0</v>
      </c>
      <c r="O88" s="251">
        <f>IF((ISERR(IRR($B$83:O83))),0,IF(IRR($B$83:O83)&lt;0,0,IRR($B$83:O83)))</f>
        <v>0</v>
      </c>
      <c r="P88" s="251">
        <f>IF((ISERR(IRR($B$83:P83))),0,IF(IRR($B$83:P83)&lt;0,0,IRR($B$83:P83)))</f>
        <v>0</v>
      </c>
      <c r="Q88" s="251">
        <f>IF((ISERR(IRR($B$83:Q83))),0,IF(IRR($B$83:Q83)&lt;0,0,IRR($B$83:Q83)))</f>
        <v>0</v>
      </c>
      <c r="R88" s="251">
        <f>IF((ISERR(IRR($B$83:R83))),0,IF(IRR($B$83:R83)&lt;0,0,IRR($B$83:R83)))</f>
        <v>0</v>
      </c>
      <c r="S88" s="251">
        <f>IF((ISERR(IRR($B$83:S83))),0,IF(IRR($B$83:S83)&lt;0,0,IRR($B$83:S83)))</f>
        <v>0</v>
      </c>
      <c r="T88" s="251">
        <f>IF((ISERR(IRR($B$83:T83))),0,IF(IRR($B$83:T83)&lt;0,0,IRR($B$83:T83)))</f>
        <v>0</v>
      </c>
      <c r="U88" s="251">
        <f>IF((ISERR(IRR($B$83:U83))),0,IF(IRR($B$83:U83)&lt;0,0,IRR($B$83:U83)))</f>
        <v>0</v>
      </c>
      <c r="V88" s="251">
        <f>IF((ISERR(IRR($B$83:V83))),0,IF(IRR($B$83:V83)&lt;0,0,IRR($B$83:V83)))</f>
        <v>0</v>
      </c>
      <c r="W88" s="251">
        <f>IF((ISERR(IRR($B$83:W83))),0,IF(IRR($B$83:W83)&lt;0,0,IRR($B$83:W83)))</f>
        <v>0</v>
      </c>
      <c r="X88" s="251">
        <f>IF((ISERR(IRR($B$83:X83))),0,IF(IRR($B$83:X83)&lt;0,0,IRR($B$83:X83)))</f>
        <v>0</v>
      </c>
      <c r="Y88" s="251">
        <f>IF((ISERR(IRR($B$83:Y83))),0,IF(IRR($B$83:Y83)&lt;0,0,IRR($B$83:Y83)))</f>
        <v>0</v>
      </c>
      <c r="Z88" s="251">
        <f>IF((ISERR(IRR($B$83:Z83))),0,IF(IRR($B$83:Z83)&lt;0,0,IRR($B$83:Z83)))</f>
        <v>0</v>
      </c>
      <c r="AA88" s="251">
        <f>IF((ISERR(IRR($B$83:AA83))),0,IF(IRR($B$83:AA83)&lt;0,0,IRR($B$83:AA83)))</f>
        <v>0</v>
      </c>
      <c r="AB88" s="251">
        <f>IF((ISERR(IRR($B$83:AB83))),0,IF(IRR($B$83:AB83)&lt;0,0,IRR($B$83:AB83)))</f>
        <v>0</v>
      </c>
      <c r="AC88" s="251">
        <f>IF((ISERR(IRR($B$83:AC83))),0,IF(IRR($B$83:AC83)&lt;0,0,IRR($B$83:AC83)))</f>
        <v>0</v>
      </c>
      <c r="AD88" s="251">
        <f>IF((ISERR(IRR($B$83:AD83))),0,IF(IRR($B$83:AD83)&lt;0,0,IRR($B$83:AD83)))</f>
        <v>0</v>
      </c>
      <c r="AE88" s="251">
        <f>IF((ISERR(IRR($B$83:AE83))),0,IF(IRR($B$83:AE83)&lt;0,0,IRR($B$83:AE83)))</f>
        <v>0</v>
      </c>
      <c r="AF88" s="251">
        <f>IF((ISERR(IRR($B$83:AF83))),0,IF(IRR($B$83:AF83)&lt;0,0,IRR($B$83:AF83)))</f>
        <v>0</v>
      </c>
      <c r="AG88" s="251">
        <f>IF((ISERR(IRR($B$83:AG83))),0,IF(IRR($B$83:AG83)&lt;0,0,IRR($B$83:AG83)))</f>
        <v>0</v>
      </c>
      <c r="AH88" s="251">
        <f>IF((ISERR(IRR($B$83:AH83))),0,IF(IRR($B$83:AH83)&lt;0,0,IRR($B$83:AH83)))</f>
        <v>0</v>
      </c>
      <c r="AI88" s="251">
        <f>IF((ISERR(IRR($B$83:AI83))),0,IF(IRR($B$83:AI83)&lt;0,0,IRR($B$83:AI83)))</f>
        <v>0</v>
      </c>
      <c r="AJ88" s="251">
        <f>IF((ISERR(IRR($B$83:AJ83))),0,IF(IRR($B$83:AJ83)&lt;0,0,IRR($B$83:AJ83)))</f>
        <v>0</v>
      </c>
      <c r="AK88" s="251">
        <f>IF((ISERR(IRR($B$83:AK83))),0,IF(IRR($B$83:AK83)&lt;0,0,IRR($B$83:AK83)))</f>
        <v>0</v>
      </c>
      <c r="AL88" s="251">
        <f>IF((ISERR(IRR($B$83:AL83))),0,IF(IRR($B$83:AL83)&lt;0,0,IRR($B$83:AL83)))</f>
        <v>0</v>
      </c>
      <c r="AM88" s="251">
        <f>IF((ISERR(IRR($B$83:AM83))),0,IF(IRR($B$83:AM83)&lt;0,0,IRR($B$83:AM83)))</f>
        <v>0</v>
      </c>
      <c r="AN88" s="251">
        <f>IF((ISERR(IRR($B$83:AN83))),0,IF(IRR($B$83:AN83)&lt;0,0,IRR($B$83:AN83)))</f>
        <v>0</v>
      </c>
      <c r="AO88" s="251">
        <f>IF((ISERR(IRR($B$83:AO83))),0,IF(IRR($B$83:AO83)&lt;0,0,IRR($B$83:AO83)))</f>
        <v>0</v>
      </c>
      <c r="AP88" s="251">
        <f>IF((ISERR(IRR($B$83:AP83))),0,IF(IRR($B$83:AP83)&lt;0,0,IRR($B$83:AP83)))</f>
        <v>0</v>
      </c>
    </row>
    <row r="89" spans="1:45" ht="14.25" x14ac:dyDescent="0.2">
      <c r="A89" s="239" t="s">
        <v>300</v>
      </c>
      <c r="B89" s="252">
        <f>IF(AND(B84&gt;0,A84&lt;0),(B74-(B84/(B84-A84))),0)</f>
        <v>0</v>
      </c>
      <c r="C89" s="252">
        <f t="shared" ref="C89:AP89" si="31">IF(AND(C84&gt;0,B84&lt;0),(C74-(C84/(C84-B84))),0)</f>
        <v>0</v>
      </c>
      <c r="D89" s="252">
        <f t="shared" si="31"/>
        <v>0</v>
      </c>
      <c r="E89" s="252">
        <f t="shared" si="31"/>
        <v>0</v>
      </c>
      <c r="F89" s="252">
        <f t="shared" si="31"/>
        <v>0</v>
      </c>
      <c r="G89" s="252">
        <f t="shared" si="31"/>
        <v>0</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299</v>
      </c>
      <c r="B90" s="254">
        <f t="shared" ref="B90:AP90" si="32">IF(AND(B87&gt;0,A87&lt;0),(B74-(B87/(B87-A87))),0)</f>
        <v>0</v>
      </c>
      <c r="C90" s="254">
        <f t="shared" si="32"/>
        <v>0</v>
      </c>
      <c r="D90" s="254">
        <f t="shared" si="32"/>
        <v>0</v>
      </c>
      <c r="E90" s="254">
        <f t="shared" si="32"/>
        <v>0</v>
      </c>
      <c r="F90" s="254">
        <f t="shared" si="32"/>
        <v>0</v>
      </c>
      <c r="G90" s="254">
        <f t="shared" si="32"/>
        <v>0</v>
      </c>
      <c r="H90" s="254">
        <f t="shared" si="32"/>
        <v>0</v>
      </c>
      <c r="I90" s="254">
        <f t="shared" si="32"/>
        <v>0</v>
      </c>
      <c r="J90" s="254">
        <f t="shared" si="32"/>
        <v>0</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2018</v>
      </c>
      <c r="C91" s="255">
        <f>B91+1</f>
        <v>2019</v>
      </c>
      <c r="D91" s="184">
        <f t="shared" ref="D91:AP91" si="33">C91+1</f>
        <v>2020</v>
      </c>
      <c r="E91" s="184">
        <f t="shared" si="33"/>
        <v>2021</v>
      </c>
      <c r="F91" s="184">
        <f t="shared" si="33"/>
        <v>2022</v>
      </c>
      <c r="G91" s="184">
        <f t="shared" si="33"/>
        <v>2023</v>
      </c>
      <c r="H91" s="184">
        <f t="shared" si="33"/>
        <v>2024</v>
      </c>
      <c r="I91" s="184">
        <f t="shared" si="33"/>
        <v>2025</v>
      </c>
      <c r="J91" s="184">
        <f t="shared" si="33"/>
        <v>2026</v>
      </c>
      <c r="K91" s="184">
        <f t="shared" si="33"/>
        <v>2027</v>
      </c>
      <c r="L91" s="184">
        <f t="shared" si="33"/>
        <v>2028</v>
      </c>
      <c r="M91" s="184">
        <f t="shared" si="33"/>
        <v>2029</v>
      </c>
      <c r="N91" s="184">
        <f t="shared" si="33"/>
        <v>2030</v>
      </c>
      <c r="O91" s="184">
        <f t="shared" si="33"/>
        <v>2031</v>
      </c>
      <c r="P91" s="184">
        <f t="shared" si="33"/>
        <v>2032</v>
      </c>
      <c r="Q91" s="184">
        <f t="shared" si="33"/>
        <v>2033</v>
      </c>
      <c r="R91" s="184">
        <f t="shared" si="33"/>
        <v>2034</v>
      </c>
      <c r="S91" s="184">
        <f t="shared" si="33"/>
        <v>2035</v>
      </c>
      <c r="T91" s="184">
        <f t="shared" si="33"/>
        <v>2036</v>
      </c>
      <c r="U91" s="184">
        <f t="shared" si="33"/>
        <v>2037</v>
      </c>
      <c r="V91" s="184">
        <f t="shared" si="33"/>
        <v>2038</v>
      </c>
      <c r="W91" s="184">
        <f t="shared" si="33"/>
        <v>2039</v>
      </c>
      <c r="X91" s="184">
        <f t="shared" si="33"/>
        <v>2040</v>
      </c>
      <c r="Y91" s="184">
        <f t="shared" si="33"/>
        <v>2041</v>
      </c>
      <c r="Z91" s="184">
        <f t="shared" si="33"/>
        <v>2042</v>
      </c>
      <c r="AA91" s="184">
        <f t="shared" si="33"/>
        <v>2043</v>
      </c>
      <c r="AB91" s="184">
        <f t="shared" si="33"/>
        <v>2044</v>
      </c>
      <c r="AC91" s="184">
        <f t="shared" si="33"/>
        <v>2045</v>
      </c>
      <c r="AD91" s="184">
        <f t="shared" si="33"/>
        <v>2046</v>
      </c>
      <c r="AE91" s="184">
        <f t="shared" si="33"/>
        <v>2047</v>
      </c>
      <c r="AF91" s="184">
        <f t="shared" si="33"/>
        <v>2048</v>
      </c>
      <c r="AG91" s="184">
        <f t="shared" si="33"/>
        <v>2049</v>
      </c>
      <c r="AH91" s="184">
        <f t="shared" si="33"/>
        <v>2050</v>
      </c>
      <c r="AI91" s="184">
        <f t="shared" si="33"/>
        <v>2051</v>
      </c>
      <c r="AJ91" s="184">
        <f t="shared" si="33"/>
        <v>2052</v>
      </c>
      <c r="AK91" s="184">
        <f t="shared" si="33"/>
        <v>2053</v>
      </c>
      <c r="AL91" s="184">
        <f t="shared" si="33"/>
        <v>2054</v>
      </c>
      <c r="AM91" s="184">
        <f t="shared" si="33"/>
        <v>2055</v>
      </c>
      <c r="AN91" s="184">
        <f t="shared" si="33"/>
        <v>2056</v>
      </c>
      <c r="AO91" s="184">
        <f t="shared" si="33"/>
        <v>2057</v>
      </c>
      <c r="AP91" s="184">
        <f t="shared" si="33"/>
        <v>2058</v>
      </c>
      <c r="AQ91" s="185"/>
      <c r="AR91" s="185"/>
      <c r="AS91" s="185"/>
    </row>
    <row r="92" spans="1:45" ht="15.6" customHeight="1" x14ac:dyDescent="0.2">
      <c r="A92" s="256" t="s">
        <v>298</v>
      </c>
      <c r="B92" s="123"/>
      <c r="C92" s="123"/>
      <c r="D92" s="123"/>
      <c r="E92" s="123"/>
      <c r="F92" s="123"/>
      <c r="G92" s="123"/>
      <c r="H92" s="123"/>
      <c r="I92" s="123"/>
      <c r="J92" s="123"/>
      <c r="K92" s="123"/>
      <c r="L92" s="257">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297</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296</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295</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294</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52" t="s">
        <v>571</v>
      </c>
      <c r="B97" s="452"/>
      <c r="C97" s="452"/>
      <c r="D97" s="452"/>
      <c r="E97" s="452"/>
      <c r="F97" s="452"/>
      <c r="G97" s="452"/>
      <c r="H97" s="452"/>
      <c r="I97" s="452"/>
      <c r="J97" s="452"/>
      <c r="K97" s="452"/>
      <c r="L97" s="452"/>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x14ac:dyDescent="0.2">
      <c r="C98" s="258"/>
    </row>
    <row r="99" spans="1:71" s="264" customFormat="1" ht="16.5" hidden="1" thickTop="1" x14ac:dyDescent="0.2">
      <c r="A99" s="259" t="s">
        <v>572</v>
      </c>
      <c r="B99" s="260">
        <f>B81*B85</f>
        <v>-38082919.046387024</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-38082919.046387024</v>
      </c>
      <c r="AR99" s="263"/>
      <c r="AS99" s="263"/>
    </row>
    <row r="100" spans="1:71" s="267" customFormat="1" hidden="1" x14ac:dyDescent="0.2">
      <c r="A100" s="265">
        <f>AQ99</f>
        <v>-38082919.046387024</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hidden="1" x14ac:dyDescent="0.2">
      <c r="A101" s="265">
        <f>AP87</f>
        <v>-15611990.763288675</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hidden="1" x14ac:dyDescent="0.2">
      <c r="A102" s="268" t="s">
        <v>573</v>
      </c>
      <c r="B102" s="269">
        <f>(A101+-A100)/-A100</f>
        <v>0.59005267573442988</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hidden="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hidden="1" x14ac:dyDescent="0.2">
      <c r="A104" s="271" t="s">
        <v>574</v>
      </c>
      <c r="B104" s="271" t="s">
        <v>575</v>
      </c>
      <c r="C104" s="271" t="s">
        <v>576</v>
      </c>
      <c r="D104" s="271" t="s">
        <v>577</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hidden="1" x14ac:dyDescent="0.2">
      <c r="A105" s="274">
        <f>G30/1000/1000</f>
        <v>-13.033631549014014</v>
      </c>
      <c r="B105" s="275">
        <f>L88</f>
        <v>0</v>
      </c>
      <c r="C105" s="276" t="str">
        <f>G28</f>
        <v>не окупается</v>
      </c>
      <c r="D105" s="276" t="str">
        <f>G29</f>
        <v>не окупается</v>
      </c>
      <c r="E105" s="277" t="s">
        <v>578</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hidden="1"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hidden="1"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hidden="1" x14ac:dyDescent="0.2">
      <c r="A108" s="282" t="s">
        <v>579</v>
      </c>
      <c r="B108" s="283"/>
      <c r="C108" s="283">
        <f>C109*$B$111*$B$112*1000</f>
        <v>0</v>
      </c>
      <c r="D108" s="283">
        <f t="shared" ref="D108:AP108" si="36">D109*$B$111*$B$112*1000</f>
        <v>0</v>
      </c>
      <c r="E108" s="283">
        <f>E109*$B$111*$B$112*1000</f>
        <v>0</v>
      </c>
      <c r="F108" s="283">
        <f t="shared" si="36"/>
        <v>0</v>
      </c>
      <c r="G108" s="283">
        <f t="shared" si="36"/>
        <v>0</v>
      </c>
      <c r="H108" s="283">
        <f t="shared" si="36"/>
        <v>0</v>
      </c>
      <c r="I108" s="283">
        <f t="shared" si="36"/>
        <v>0</v>
      </c>
      <c r="J108" s="283">
        <f t="shared" si="36"/>
        <v>0</v>
      </c>
      <c r="K108" s="283">
        <f t="shared" si="36"/>
        <v>0</v>
      </c>
      <c r="L108" s="283">
        <f t="shared" si="36"/>
        <v>0</v>
      </c>
      <c r="M108" s="283">
        <f t="shared" si="36"/>
        <v>0</v>
      </c>
      <c r="N108" s="283">
        <f t="shared" si="36"/>
        <v>0</v>
      </c>
      <c r="O108" s="283">
        <f t="shared" si="36"/>
        <v>0</v>
      </c>
      <c r="P108" s="283">
        <f t="shared" si="36"/>
        <v>0</v>
      </c>
      <c r="Q108" s="283">
        <f t="shared" si="36"/>
        <v>0</v>
      </c>
      <c r="R108" s="283">
        <f t="shared" si="36"/>
        <v>0</v>
      </c>
      <c r="S108" s="283">
        <f t="shared" si="36"/>
        <v>0</v>
      </c>
      <c r="T108" s="283">
        <f t="shared" si="36"/>
        <v>0</v>
      </c>
      <c r="U108" s="283">
        <f t="shared" si="36"/>
        <v>0</v>
      </c>
      <c r="V108" s="283">
        <f t="shared" si="36"/>
        <v>0</v>
      </c>
      <c r="W108" s="283">
        <f t="shared" si="36"/>
        <v>0</v>
      </c>
      <c r="X108" s="283">
        <f t="shared" si="36"/>
        <v>0</v>
      </c>
      <c r="Y108" s="283">
        <f t="shared" si="36"/>
        <v>0</v>
      </c>
      <c r="Z108" s="283">
        <f t="shared" si="36"/>
        <v>0</v>
      </c>
      <c r="AA108" s="283">
        <f t="shared" si="36"/>
        <v>0</v>
      </c>
      <c r="AB108" s="283">
        <f t="shared" si="36"/>
        <v>0</v>
      </c>
      <c r="AC108" s="283">
        <f t="shared" si="36"/>
        <v>0</v>
      </c>
      <c r="AD108" s="283">
        <f t="shared" si="36"/>
        <v>0</v>
      </c>
      <c r="AE108" s="283">
        <f t="shared" si="36"/>
        <v>0</v>
      </c>
      <c r="AF108" s="283">
        <f t="shared" si="36"/>
        <v>0</v>
      </c>
      <c r="AG108" s="283">
        <f t="shared" si="36"/>
        <v>0</v>
      </c>
      <c r="AH108" s="283">
        <f t="shared" si="36"/>
        <v>0</v>
      </c>
      <c r="AI108" s="283">
        <f t="shared" si="36"/>
        <v>0</v>
      </c>
      <c r="AJ108" s="283">
        <f t="shared" si="36"/>
        <v>0</v>
      </c>
      <c r="AK108" s="283">
        <f t="shared" si="36"/>
        <v>0</v>
      </c>
      <c r="AL108" s="283">
        <f t="shared" si="36"/>
        <v>0</v>
      </c>
      <c r="AM108" s="283">
        <f t="shared" si="36"/>
        <v>0</v>
      </c>
      <c r="AN108" s="283">
        <f t="shared" si="36"/>
        <v>0</v>
      </c>
      <c r="AO108" s="283">
        <f t="shared" si="36"/>
        <v>0</v>
      </c>
      <c r="AP108" s="283">
        <f t="shared" si="36"/>
        <v>0</v>
      </c>
      <c r="AT108" s="267"/>
      <c r="AU108" s="267"/>
      <c r="AV108" s="267"/>
      <c r="AW108" s="267"/>
      <c r="AX108" s="267"/>
      <c r="AY108" s="267"/>
      <c r="AZ108" s="267"/>
      <c r="BA108" s="267"/>
      <c r="BB108" s="267"/>
      <c r="BC108" s="267"/>
      <c r="BD108" s="267"/>
      <c r="BE108" s="267"/>
      <c r="BF108" s="267"/>
      <c r="BG108" s="267"/>
    </row>
    <row r="109" spans="1:71" ht="12.75" hidden="1" x14ac:dyDescent="0.2">
      <c r="A109" s="282" t="s">
        <v>580</v>
      </c>
      <c r="B109" s="281"/>
      <c r="C109" s="281">
        <f>B109+$I$120*C113</f>
        <v>0</v>
      </c>
      <c r="D109" s="281">
        <f>C109+$I$120*D113</f>
        <v>0</v>
      </c>
      <c r="E109" s="281">
        <f t="shared" ref="E109:AP109" si="37">D109+$I$120*E113</f>
        <v>0</v>
      </c>
      <c r="F109" s="281">
        <f t="shared" si="37"/>
        <v>0</v>
      </c>
      <c r="G109" s="281">
        <f t="shared" si="37"/>
        <v>0</v>
      </c>
      <c r="H109" s="281">
        <f t="shared" si="37"/>
        <v>0</v>
      </c>
      <c r="I109" s="281">
        <f t="shared" si="37"/>
        <v>0</v>
      </c>
      <c r="J109" s="281">
        <f t="shared" si="37"/>
        <v>0</v>
      </c>
      <c r="K109" s="281">
        <f t="shared" si="37"/>
        <v>0</v>
      </c>
      <c r="L109" s="281">
        <f t="shared" si="37"/>
        <v>0</v>
      </c>
      <c r="M109" s="281">
        <f t="shared" si="37"/>
        <v>0</v>
      </c>
      <c r="N109" s="281">
        <f t="shared" si="37"/>
        <v>0</v>
      </c>
      <c r="O109" s="281">
        <f t="shared" si="37"/>
        <v>0</v>
      </c>
      <c r="P109" s="281">
        <f t="shared" si="37"/>
        <v>0</v>
      </c>
      <c r="Q109" s="281">
        <f t="shared" si="37"/>
        <v>0</v>
      </c>
      <c r="R109" s="281">
        <f t="shared" si="37"/>
        <v>0</v>
      </c>
      <c r="S109" s="281">
        <f t="shared" si="37"/>
        <v>0</v>
      </c>
      <c r="T109" s="281">
        <f t="shared" si="37"/>
        <v>0</v>
      </c>
      <c r="U109" s="281">
        <f t="shared" si="37"/>
        <v>0</v>
      </c>
      <c r="V109" s="281">
        <f t="shared" si="37"/>
        <v>0</v>
      </c>
      <c r="W109" s="281">
        <f t="shared" si="37"/>
        <v>0</v>
      </c>
      <c r="X109" s="281">
        <f t="shared" si="37"/>
        <v>0</v>
      </c>
      <c r="Y109" s="281">
        <f t="shared" si="37"/>
        <v>0</v>
      </c>
      <c r="Z109" s="281">
        <f t="shared" si="37"/>
        <v>0</v>
      </c>
      <c r="AA109" s="281">
        <f t="shared" si="37"/>
        <v>0</v>
      </c>
      <c r="AB109" s="281">
        <f t="shared" si="37"/>
        <v>0</v>
      </c>
      <c r="AC109" s="281">
        <f t="shared" si="37"/>
        <v>0</v>
      </c>
      <c r="AD109" s="281">
        <f t="shared" si="37"/>
        <v>0</v>
      </c>
      <c r="AE109" s="281">
        <f t="shared" si="37"/>
        <v>0</v>
      </c>
      <c r="AF109" s="281">
        <f t="shared" si="37"/>
        <v>0</v>
      </c>
      <c r="AG109" s="281">
        <f t="shared" si="37"/>
        <v>0</v>
      </c>
      <c r="AH109" s="281">
        <f t="shared" si="37"/>
        <v>0</v>
      </c>
      <c r="AI109" s="281">
        <f t="shared" si="37"/>
        <v>0</v>
      </c>
      <c r="AJ109" s="281">
        <f t="shared" si="37"/>
        <v>0</v>
      </c>
      <c r="AK109" s="281">
        <f t="shared" si="37"/>
        <v>0</v>
      </c>
      <c r="AL109" s="281">
        <f t="shared" si="37"/>
        <v>0</v>
      </c>
      <c r="AM109" s="281">
        <f t="shared" si="37"/>
        <v>0</v>
      </c>
      <c r="AN109" s="281">
        <f t="shared" si="37"/>
        <v>0</v>
      </c>
      <c r="AO109" s="281">
        <f t="shared" si="37"/>
        <v>0</v>
      </c>
      <c r="AP109" s="281">
        <f t="shared" si="37"/>
        <v>0</v>
      </c>
      <c r="AT109" s="267"/>
      <c r="AU109" s="267"/>
      <c r="AV109" s="267"/>
      <c r="AW109" s="267"/>
      <c r="AX109" s="267"/>
      <c r="AY109" s="267"/>
      <c r="AZ109" s="267"/>
      <c r="BA109" s="267"/>
      <c r="BB109" s="267"/>
      <c r="BC109" s="267"/>
      <c r="BD109" s="267"/>
      <c r="BE109" s="267"/>
      <c r="BF109" s="267"/>
      <c r="BG109" s="267"/>
    </row>
    <row r="110" spans="1:71" ht="12.75" hidden="1" x14ac:dyDescent="0.2">
      <c r="A110" s="282" t="s">
        <v>581</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hidden="1" x14ac:dyDescent="0.2">
      <c r="A111" s="282" t="s">
        <v>582</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hidden="1" x14ac:dyDescent="0.2">
      <c r="A112" s="282" t="s">
        <v>583</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hidden="1" x14ac:dyDescent="0.2">
      <c r="A113" s="285" t="s">
        <v>584</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hidden="1"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hidden="1"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hidden="1" x14ac:dyDescent="0.2">
      <c r="A116" s="279"/>
      <c r="B116" s="440" t="s">
        <v>585</v>
      </c>
      <c r="C116" s="441"/>
      <c r="D116" s="440" t="s">
        <v>586</v>
      </c>
      <c r="E116" s="441"/>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hidden="1" x14ac:dyDescent="0.2">
      <c r="A117" s="282" t="s">
        <v>587</v>
      </c>
      <c r="B117" s="288"/>
      <c r="C117" s="279" t="s">
        <v>588</v>
      </c>
      <c r="D117" s="288"/>
      <c r="E117" s="279" t="s">
        <v>588</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hidden="1" x14ac:dyDescent="0.2">
      <c r="A118" s="282" t="s">
        <v>587</v>
      </c>
      <c r="B118" s="279">
        <f>$B$110*B117</f>
        <v>0</v>
      </c>
      <c r="C118" s="279" t="s">
        <v>131</v>
      </c>
      <c r="D118" s="279">
        <f>$B$110*D117</f>
        <v>0</v>
      </c>
      <c r="E118" s="279" t="s">
        <v>131</v>
      </c>
      <c r="F118" s="282" t="s">
        <v>589</v>
      </c>
      <c r="G118" s="279">
        <f>D117-B117</f>
        <v>0</v>
      </c>
      <c r="H118" s="279" t="s">
        <v>588</v>
      </c>
      <c r="I118" s="289">
        <f>$B$110*G118</f>
        <v>0</v>
      </c>
      <c r="J118" s="279" t="s">
        <v>131</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hidden="1" x14ac:dyDescent="0.2">
      <c r="A119" s="279"/>
      <c r="B119" s="279"/>
      <c r="C119" s="279"/>
      <c r="D119" s="279"/>
      <c r="E119" s="279"/>
      <c r="F119" s="282" t="s">
        <v>590</v>
      </c>
      <c r="G119" s="279">
        <f>I119/$B$110</f>
        <v>5.5034408602150533</v>
      </c>
      <c r="H119" s="279" t="s">
        <v>588</v>
      </c>
      <c r="I119" s="288">
        <v>5.1181999999999999</v>
      </c>
      <c r="J119" s="279" t="s">
        <v>131</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hidden="1" x14ac:dyDescent="0.2">
      <c r="A120" s="290"/>
      <c r="B120" s="291"/>
      <c r="C120" s="291"/>
      <c r="D120" s="291"/>
      <c r="E120" s="291"/>
      <c r="F120" s="292" t="s">
        <v>591</v>
      </c>
      <c r="G120" s="289">
        <f>G118</f>
        <v>0</v>
      </c>
      <c r="H120" s="279" t="s">
        <v>588</v>
      </c>
      <c r="I120" s="284">
        <f>I118</f>
        <v>0</v>
      </c>
      <c r="J120" s="279" t="s">
        <v>131</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hidden="1"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hidden="1" x14ac:dyDescent="0.2">
      <c r="A122" s="294" t="s">
        <v>592</v>
      </c>
      <c r="B122" s="295">
        <v>60.701279685200049</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hidden="1" x14ac:dyDescent="0.2">
      <c r="A123" s="294" t="s">
        <v>344</v>
      </c>
      <c r="B123" s="296">
        <v>30</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hidden="1" x14ac:dyDescent="0.2">
      <c r="A124" s="294" t="s">
        <v>593</v>
      </c>
      <c r="B124" s="296" t="s">
        <v>605</v>
      </c>
      <c r="C124" s="297" t="s">
        <v>594</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hidden="1"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hidden="1" x14ac:dyDescent="0.2">
      <c r="A126" s="294" t="s">
        <v>595</v>
      </c>
      <c r="B126" s="302">
        <f>$B$122*1000*1000</f>
        <v>60701279.685200043</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hidden="1" x14ac:dyDescent="0.2">
      <c r="A127" s="294" t="s">
        <v>596</v>
      </c>
      <c r="B127" s="303">
        <v>0.03</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hidden="1"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hidden="1" x14ac:dyDescent="0.2">
      <c r="A129" s="294" t="s">
        <v>597</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hidden="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hidden="1" x14ac:dyDescent="0.2">
      <c r="A131" s="308" t="s">
        <v>598</v>
      </c>
      <c r="B131" s="309">
        <v>1.23072</v>
      </c>
      <c r="C131" s="277" t="s">
        <v>599</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hidden="1" x14ac:dyDescent="0.2">
      <c r="A132" s="308" t="s">
        <v>600</v>
      </c>
      <c r="B132" s="309">
        <v>1.20268</v>
      </c>
      <c r="C132" s="277" t="s">
        <v>599</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hidden="1"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hidden="1" x14ac:dyDescent="0.2">
      <c r="A134" s="294" t="s">
        <v>601</v>
      </c>
      <c r="C134" s="301" t="s">
        <v>602</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hidden="1"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hidden="1" x14ac:dyDescent="0.2">
      <c r="A136" s="294" t="s">
        <v>603</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hidden="1" x14ac:dyDescent="0.2">
      <c r="A137" s="294" t="s">
        <v>604</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hidden="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hidden="1"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hidden="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hidden="1"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J26" sqref="J26"/>
    </sheetView>
  </sheetViews>
  <sheetFormatPr defaultRowHeight="15.75" x14ac:dyDescent="0.25"/>
  <cols>
    <col min="1" max="1" width="9.28515625" style="70"/>
    <col min="2" max="2" width="37.7109375" style="70" customWidth="1"/>
    <col min="3" max="6" width="15.85546875" style="70" customWidth="1"/>
    <col min="7" max="8" width="15.85546875" style="70" hidden="1" customWidth="1"/>
    <col min="9" max="10" width="18.28515625" style="70" customWidth="1"/>
    <col min="11" max="11" width="64.7109375" style="70" customWidth="1"/>
    <col min="12" max="12" width="32.28515625" style="70" customWidth="1"/>
    <col min="13" max="252" width="9.28515625" style="70"/>
    <col min="253" max="253" width="37.7109375" style="70" customWidth="1"/>
    <col min="254" max="254" width="9.28515625" style="70"/>
    <col min="255" max="255" width="12.7109375" style="70" customWidth="1"/>
    <col min="256" max="257" width="0" style="70" hidden="1" customWidth="1"/>
    <col min="258" max="258" width="18.28515625" style="70" customWidth="1"/>
    <col min="259" max="259" width="64.7109375" style="70" customWidth="1"/>
    <col min="260" max="263" width="9.28515625" style="70"/>
    <col min="264" max="264" width="14.7109375" style="70" customWidth="1"/>
    <col min="265" max="508" width="9.28515625" style="70"/>
    <col min="509" max="509" width="37.7109375" style="70" customWidth="1"/>
    <col min="510" max="510" width="9.28515625" style="70"/>
    <col min="511" max="511" width="12.7109375" style="70" customWidth="1"/>
    <col min="512" max="513" width="0" style="70" hidden="1" customWidth="1"/>
    <col min="514" max="514" width="18.28515625" style="70" customWidth="1"/>
    <col min="515" max="515" width="64.7109375" style="70" customWidth="1"/>
    <col min="516" max="519" width="9.28515625" style="70"/>
    <col min="520" max="520" width="14.7109375" style="70" customWidth="1"/>
    <col min="521" max="764" width="9.28515625" style="70"/>
    <col min="765" max="765" width="37.7109375" style="70" customWidth="1"/>
    <col min="766" max="766" width="9.28515625" style="70"/>
    <col min="767" max="767" width="12.7109375" style="70" customWidth="1"/>
    <col min="768" max="769" width="0" style="70" hidden="1" customWidth="1"/>
    <col min="770" max="770" width="18.28515625" style="70" customWidth="1"/>
    <col min="771" max="771" width="64.7109375" style="70" customWidth="1"/>
    <col min="772" max="775" width="9.28515625" style="70"/>
    <col min="776" max="776" width="14.7109375" style="70" customWidth="1"/>
    <col min="777" max="1020" width="9.28515625" style="70"/>
    <col min="1021" max="1021" width="37.7109375" style="70" customWidth="1"/>
    <col min="1022" max="1022" width="9.28515625" style="70"/>
    <col min="1023" max="1023" width="12.7109375" style="70" customWidth="1"/>
    <col min="1024" max="1025" width="0" style="70" hidden="1" customWidth="1"/>
    <col min="1026" max="1026" width="18.28515625" style="70" customWidth="1"/>
    <col min="1027" max="1027" width="64.7109375" style="70" customWidth="1"/>
    <col min="1028" max="1031" width="9.28515625" style="70"/>
    <col min="1032" max="1032" width="14.7109375" style="70" customWidth="1"/>
    <col min="1033" max="1276" width="9.28515625" style="70"/>
    <col min="1277" max="1277" width="37.7109375" style="70" customWidth="1"/>
    <col min="1278" max="1278" width="9.28515625" style="70"/>
    <col min="1279" max="1279" width="12.7109375" style="70" customWidth="1"/>
    <col min="1280" max="1281" width="0" style="70" hidden="1" customWidth="1"/>
    <col min="1282" max="1282" width="18.28515625" style="70" customWidth="1"/>
    <col min="1283" max="1283" width="64.7109375" style="70" customWidth="1"/>
    <col min="1284" max="1287" width="9.28515625" style="70"/>
    <col min="1288" max="1288" width="14.7109375" style="70" customWidth="1"/>
    <col min="1289" max="1532" width="9.28515625" style="70"/>
    <col min="1533" max="1533" width="37.7109375" style="70" customWidth="1"/>
    <col min="1534" max="1534" width="9.28515625" style="70"/>
    <col min="1535" max="1535" width="12.7109375" style="70" customWidth="1"/>
    <col min="1536" max="1537" width="0" style="70" hidden="1" customWidth="1"/>
    <col min="1538" max="1538" width="18.28515625" style="70" customWidth="1"/>
    <col min="1539" max="1539" width="64.7109375" style="70" customWidth="1"/>
    <col min="1540" max="1543" width="9.28515625" style="70"/>
    <col min="1544" max="1544" width="14.7109375" style="70" customWidth="1"/>
    <col min="1545" max="1788" width="9.28515625" style="70"/>
    <col min="1789" max="1789" width="37.7109375" style="70" customWidth="1"/>
    <col min="1790" max="1790" width="9.28515625" style="70"/>
    <col min="1791" max="1791" width="12.7109375" style="70" customWidth="1"/>
    <col min="1792" max="1793" width="0" style="70" hidden="1" customWidth="1"/>
    <col min="1794" max="1794" width="18.28515625" style="70" customWidth="1"/>
    <col min="1795" max="1795" width="64.7109375" style="70" customWidth="1"/>
    <col min="1796" max="1799" width="9.28515625" style="70"/>
    <col min="1800" max="1800" width="14.7109375" style="70" customWidth="1"/>
    <col min="1801" max="2044" width="9.28515625" style="70"/>
    <col min="2045" max="2045" width="37.7109375" style="70" customWidth="1"/>
    <col min="2046" max="2046" width="9.28515625" style="70"/>
    <col min="2047" max="2047" width="12.7109375" style="70" customWidth="1"/>
    <col min="2048" max="2049" width="0" style="70" hidden="1" customWidth="1"/>
    <col min="2050" max="2050" width="18.28515625" style="70" customWidth="1"/>
    <col min="2051" max="2051" width="64.7109375" style="70" customWidth="1"/>
    <col min="2052" max="2055" width="9.28515625" style="70"/>
    <col min="2056" max="2056" width="14.7109375" style="70" customWidth="1"/>
    <col min="2057" max="2300" width="9.28515625" style="70"/>
    <col min="2301" max="2301" width="37.7109375" style="70" customWidth="1"/>
    <col min="2302" max="2302" width="9.28515625" style="70"/>
    <col min="2303" max="2303" width="12.7109375" style="70" customWidth="1"/>
    <col min="2304" max="2305" width="0" style="70" hidden="1" customWidth="1"/>
    <col min="2306" max="2306" width="18.28515625" style="70" customWidth="1"/>
    <col min="2307" max="2307" width="64.7109375" style="70" customWidth="1"/>
    <col min="2308" max="2311" width="9.28515625" style="70"/>
    <col min="2312" max="2312" width="14.7109375" style="70" customWidth="1"/>
    <col min="2313" max="2556" width="9.28515625" style="70"/>
    <col min="2557" max="2557" width="37.7109375" style="70" customWidth="1"/>
    <col min="2558" max="2558" width="9.28515625" style="70"/>
    <col min="2559" max="2559" width="12.7109375" style="70" customWidth="1"/>
    <col min="2560" max="2561" width="0" style="70" hidden="1" customWidth="1"/>
    <col min="2562" max="2562" width="18.28515625" style="70" customWidth="1"/>
    <col min="2563" max="2563" width="64.7109375" style="70" customWidth="1"/>
    <col min="2564" max="2567" width="9.28515625" style="70"/>
    <col min="2568" max="2568" width="14.7109375" style="70" customWidth="1"/>
    <col min="2569" max="2812" width="9.28515625" style="70"/>
    <col min="2813" max="2813" width="37.7109375" style="70" customWidth="1"/>
    <col min="2814" max="2814" width="9.28515625" style="70"/>
    <col min="2815" max="2815" width="12.7109375" style="70" customWidth="1"/>
    <col min="2816" max="2817" width="0" style="70" hidden="1" customWidth="1"/>
    <col min="2818" max="2818" width="18.28515625" style="70" customWidth="1"/>
    <col min="2819" max="2819" width="64.7109375" style="70" customWidth="1"/>
    <col min="2820" max="2823" width="9.28515625" style="70"/>
    <col min="2824" max="2824" width="14.7109375" style="70" customWidth="1"/>
    <col min="2825" max="3068" width="9.28515625" style="70"/>
    <col min="3069" max="3069" width="37.7109375" style="70" customWidth="1"/>
    <col min="3070" max="3070" width="9.28515625" style="70"/>
    <col min="3071" max="3071" width="12.7109375" style="70" customWidth="1"/>
    <col min="3072" max="3073" width="0" style="70" hidden="1" customWidth="1"/>
    <col min="3074" max="3074" width="18.28515625" style="70" customWidth="1"/>
    <col min="3075" max="3075" width="64.7109375" style="70" customWidth="1"/>
    <col min="3076" max="3079" width="9.28515625" style="70"/>
    <col min="3080" max="3080" width="14.7109375" style="70" customWidth="1"/>
    <col min="3081" max="3324" width="9.28515625" style="70"/>
    <col min="3325" max="3325" width="37.7109375" style="70" customWidth="1"/>
    <col min="3326" max="3326" width="9.28515625" style="70"/>
    <col min="3327" max="3327" width="12.7109375" style="70" customWidth="1"/>
    <col min="3328" max="3329" width="0" style="70" hidden="1" customWidth="1"/>
    <col min="3330" max="3330" width="18.28515625" style="70" customWidth="1"/>
    <col min="3331" max="3331" width="64.7109375" style="70" customWidth="1"/>
    <col min="3332" max="3335" width="9.28515625" style="70"/>
    <col min="3336" max="3336" width="14.7109375" style="70" customWidth="1"/>
    <col min="3337" max="3580" width="9.28515625" style="70"/>
    <col min="3581" max="3581" width="37.7109375" style="70" customWidth="1"/>
    <col min="3582" max="3582" width="9.28515625" style="70"/>
    <col min="3583" max="3583" width="12.7109375" style="70" customWidth="1"/>
    <col min="3584" max="3585" width="0" style="70" hidden="1" customWidth="1"/>
    <col min="3586" max="3586" width="18.28515625" style="70" customWidth="1"/>
    <col min="3587" max="3587" width="64.7109375" style="70" customWidth="1"/>
    <col min="3588" max="3591" width="9.28515625" style="70"/>
    <col min="3592" max="3592" width="14.7109375" style="70" customWidth="1"/>
    <col min="3593" max="3836" width="9.28515625" style="70"/>
    <col min="3837" max="3837" width="37.7109375" style="70" customWidth="1"/>
    <col min="3838" max="3838" width="9.28515625" style="70"/>
    <col min="3839" max="3839" width="12.7109375" style="70" customWidth="1"/>
    <col min="3840" max="3841" width="0" style="70" hidden="1" customWidth="1"/>
    <col min="3842" max="3842" width="18.28515625" style="70" customWidth="1"/>
    <col min="3843" max="3843" width="64.7109375" style="70" customWidth="1"/>
    <col min="3844" max="3847" width="9.28515625" style="70"/>
    <col min="3848" max="3848" width="14.7109375" style="70" customWidth="1"/>
    <col min="3849" max="4092" width="9.28515625" style="70"/>
    <col min="4093" max="4093" width="37.7109375" style="70" customWidth="1"/>
    <col min="4094" max="4094" width="9.28515625" style="70"/>
    <col min="4095" max="4095" width="12.7109375" style="70" customWidth="1"/>
    <col min="4096" max="4097" width="0" style="70" hidden="1" customWidth="1"/>
    <col min="4098" max="4098" width="18.28515625" style="70" customWidth="1"/>
    <col min="4099" max="4099" width="64.7109375" style="70" customWidth="1"/>
    <col min="4100" max="4103" width="9.28515625" style="70"/>
    <col min="4104" max="4104" width="14.7109375" style="70" customWidth="1"/>
    <col min="4105" max="4348" width="9.28515625" style="70"/>
    <col min="4349" max="4349" width="37.7109375" style="70" customWidth="1"/>
    <col min="4350" max="4350" width="9.28515625" style="70"/>
    <col min="4351" max="4351" width="12.7109375" style="70" customWidth="1"/>
    <col min="4352" max="4353" width="0" style="70" hidden="1" customWidth="1"/>
    <col min="4354" max="4354" width="18.28515625" style="70" customWidth="1"/>
    <col min="4355" max="4355" width="64.7109375" style="70" customWidth="1"/>
    <col min="4356" max="4359" width="9.28515625" style="70"/>
    <col min="4360" max="4360" width="14.7109375" style="70" customWidth="1"/>
    <col min="4361" max="4604" width="9.28515625" style="70"/>
    <col min="4605" max="4605" width="37.7109375" style="70" customWidth="1"/>
    <col min="4606" max="4606" width="9.28515625" style="70"/>
    <col min="4607" max="4607" width="12.7109375" style="70" customWidth="1"/>
    <col min="4608" max="4609" width="0" style="70" hidden="1" customWidth="1"/>
    <col min="4610" max="4610" width="18.28515625" style="70" customWidth="1"/>
    <col min="4611" max="4611" width="64.7109375" style="70" customWidth="1"/>
    <col min="4612" max="4615" width="9.28515625" style="70"/>
    <col min="4616" max="4616" width="14.7109375" style="70" customWidth="1"/>
    <col min="4617" max="4860" width="9.28515625" style="70"/>
    <col min="4861" max="4861" width="37.7109375" style="70" customWidth="1"/>
    <col min="4862" max="4862" width="9.28515625" style="70"/>
    <col min="4863" max="4863" width="12.7109375" style="70" customWidth="1"/>
    <col min="4864" max="4865" width="0" style="70" hidden="1" customWidth="1"/>
    <col min="4866" max="4866" width="18.28515625" style="70" customWidth="1"/>
    <col min="4867" max="4867" width="64.7109375" style="70" customWidth="1"/>
    <col min="4868" max="4871" width="9.28515625" style="70"/>
    <col min="4872" max="4872" width="14.7109375" style="70" customWidth="1"/>
    <col min="4873" max="5116" width="9.28515625" style="70"/>
    <col min="5117" max="5117" width="37.7109375" style="70" customWidth="1"/>
    <col min="5118" max="5118" width="9.28515625" style="70"/>
    <col min="5119" max="5119" width="12.7109375" style="70" customWidth="1"/>
    <col min="5120" max="5121" width="0" style="70" hidden="1" customWidth="1"/>
    <col min="5122" max="5122" width="18.28515625" style="70" customWidth="1"/>
    <col min="5123" max="5123" width="64.7109375" style="70" customWidth="1"/>
    <col min="5124" max="5127" width="9.28515625" style="70"/>
    <col min="5128" max="5128" width="14.7109375" style="70" customWidth="1"/>
    <col min="5129" max="5372" width="9.28515625" style="70"/>
    <col min="5373" max="5373" width="37.7109375" style="70" customWidth="1"/>
    <col min="5374" max="5374" width="9.28515625" style="70"/>
    <col min="5375" max="5375" width="12.7109375" style="70" customWidth="1"/>
    <col min="5376" max="5377" width="0" style="70" hidden="1" customWidth="1"/>
    <col min="5378" max="5378" width="18.28515625" style="70" customWidth="1"/>
    <col min="5379" max="5379" width="64.7109375" style="70" customWidth="1"/>
    <col min="5380" max="5383" width="9.28515625" style="70"/>
    <col min="5384" max="5384" width="14.7109375" style="70" customWidth="1"/>
    <col min="5385" max="5628" width="9.28515625" style="70"/>
    <col min="5629" max="5629" width="37.7109375" style="70" customWidth="1"/>
    <col min="5630" max="5630" width="9.28515625" style="70"/>
    <col min="5631" max="5631" width="12.7109375" style="70" customWidth="1"/>
    <col min="5632" max="5633" width="0" style="70" hidden="1" customWidth="1"/>
    <col min="5634" max="5634" width="18.28515625" style="70" customWidth="1"/>
    <col min="5635" max="5635" width="64.7109375" style="70" customWidth="1"/>
    <col min="5636" max="5639" width="9.28515625" style="70"/>
    <col min="5640" max="5640" width="14.7109375" style="70" customWidth="1"/>
    <col min="5641" max="5884" width="9.28515625" style="70"/>
    <col min="5885" max="5885" width="37.7109375" style="70" customWidth="1"/>
    <col min="5886" max="5886" width="9.28515625" style="70"/>
    <col min="5887" max="5887" width="12.7109375" style="70" customWidth="1"/>
    <col min="5888" max="5889" width="0" style="70" hidden="1" customWidth="1"/>
    <col min="5890" max="5890" width="18.28515625" style="70" customWidth="1"/>
    <col min="5891" max="5891" width="64.7109375" style="70" customWidth="1"/>
    <col min="5892" max="5895" width="9.28515625" style="70"/>
    <col min="5896" max="5896" width="14.7109375" style="70" customWidth="1"/>
    <col min="5897" max="6140" width="9.28515625" style="70"/>
    <col min="6141" max="6141" width="37.7109375" style="70" customWidth="1"/>
    <col min="6142" max="6142" width="9.28515625" style="70"/>
    <col min="6143" max="6143" width="12.7109375" style="70" customWidth="1"/>
    <col min="6144" max="6145" width="0" style="70" hidden="1" customWidth="1"/>
    <col min="6146" max="6146" width="18.28515625" style="70" customWidth="1"/>
    <col min="6147" max="6147" width="64.7109375" style="70" customWidth="1"/>
    <col min="6148" max="6151" width="9.28515625" style="70"/>
    <col min="6152" max="6152" width="14.7109375" style="70" customWidth="1"/>
    <col min="6153" max="6396" width="9.28515625" style="70"/>
    <col min="6397" max="6397" width="37.7109375" style="70" customWidth="1"/>
    <col min="6398" max="6398" width="9.28515625" style="70"/>
    <col min="6399" max="6399" width="12.7109375" style="70" customWidth="1"/>
    <col min="6400" max="6401" width="0" style="70" hidden="1" customWidth="1"/>
    <col min="6402" max="6402" width="18.28515625" style="70" customWidth="1"/>
    <col min="6403" max="6403" width="64.7109375" style="70" customWidth="1"/>
    <col min="6404" max="6407" width="9.28515625" style="70"/>
    <col min="6408" max="6408" width="14.7109375" style="70" customWidth="1"/>
    <col min="6409" max="6652" width="9.28515625" style="70"/>
    <col min="6653" max="6653" width="37.7109375" style="70" customWidth="1"/>
    <col min="6654" max="6654" width="9.28515625" style="70"/>
    <col min="6655" max="6655" width="12.7109375" style="70" customWidth="1"/>
    <col min="6656" max="6657" width="0" style="70" hidden="1" customWidth="1"/>
    <col min="6658" max="6658" width="18.28515625" style="70" customWidth="1"/>
    <col min="6659" max="6659" width="64.7109375" style="70" customWidth="1"/>
    <col min="6660" max="6663" width="9.28515625" style="70"/>
    <col min="6664" max="6664" width="14.7109375" style="70" customWidth="1"/>
    <col min="6665" max="6908" width="9.28515625" style="70"/>
    <col min="6909" max="6909" width="37.7109375" style="70" customWidth="1"/>
    <col min="6910" max="6910" width="9.28515625" style="70"/>
    <col min="6911" max="6911" width="12.7109375" style="70" customWidth="1"/>
    <col min="6912" max="6913" width="0" style="70" hidden="1" customWidth="1"/>
    <col min="6914" max="6914" width="18.28515625" style="70" customWidth="1"/>
    <col min="6915" max="6915" width="64.7109375" style="70" customWidth="1"/>
    <col min="6916" max="6919" width="9.28515625" style="70"/>
    <col min="6920" max="6920" width="14.7109375" style="70" customWidth="1"/>
    <col min="6921" max="7164" width="9.28515625" style="70"/>
    <col min="7165" max="7165" width="37.7109375" style="70" customWidth="1"/>
    <col min="7166" max="7166" width="9.28515625" style="70"/>
    <col min="7167" max="7167" width="12.7109375" style="70" customWidth="1"/>
    <col min="7168" max="7169" width="0" style="70" hidden="1" customWidth="1"/>
    <col min="7170" max="7170" width="18.28515625" style="70" customWidth="1"/>
    <col min="7171" max="7171" width="64.7109375" style="70" customWidth="1"/>
    <col min="7172" max="7175" width="9.28515625" style="70"/>
    <col min="7176" max="7176" width="14.7109375" style="70" customWidth="1"/>
    <col min="7177" max="7420" width="9.28515625" style="70"/>
    <col min="7421" max="7421" width="37.7109375" style="70" customWidth="1"/>
    <col min="7422" max="7422" width="9.28515625" style="70"/>
    <col min="7423" max="7423" width="12.7109375" style="70" customWidth="1"/>
    <col min="7424" max="7425" width="0" style="70" hidden="1" customWidth="1"/>
    <col min="7426" max="7426" width="18.28515625" style="70" customWidth="1"/>
    <col min="7427" max="7427" width="64.7109375" style="70" customWidth="1"/>
    <col min="7428" max="7431" width="9.28515625" style="70"/>
    <col min="7432" max="7432" width="14.7109375" style="70" customWidth="1"/>
    <col min="7433" max="7676" width="9.28515625" style="70"/>
    <col min="7677" max="7677" width="37.7109375" style="70" customWidth="1"/>
    <col min="7678" max="7678" width="9.28515625" style="70"/>
    <col min="7679" max="7679" width="12.7109375" style="70" customWidth="1"/>
    <col min="7680" max="7681" width="0" style="70" hidden="1" customWidth="1"/>
    <col min="7682" max="7682" width="18.28515625" style="70" customWidth="1"/>
    <col min="7683" max="7683" width="64.7109375" style="70" customWidth="1"/>
    <col min="7684" max="7687" width="9.28515625" style="70"/>
    <col min="7688" max="7688" width="14.7109375" style="70" customWidth="1"/>
    <col min="7689" max="7932" width="9.28515625" style="70"/>
    <col min="7933" max="7933" width="37.7109375" style="70" customWidth="1"/>
    <col min="7934" max="7934" width="9.28515625" style="70"/>
    <col min="7935" max="7935" width="12.7109375" style="70" customWidth="1"/>
    <col min="7936" max="7937" width="0" style="70" hidden="1" customWidth="1"/>
    <col min="7938" max="7938" width="18.28515625" style="70" customWidth="1"/>
    <col min="7939" max="7939" width="64.7109375" style="70" customWidth="1"/>
    <col min="7940" max="7943" width="9.28515625" style="70"/>
    <col min="7944" max="7944" width="14.7109375" style="70" customWidth="1"/>
    <col min="7945" max="8188" width="9.28515625" style="70"/>
    <col min="8189" max="8189" width="37.7109375" style="70" customWidth="1"/>
    <col min="8190" max="8190" width="9.28515625" style="70"/>
    <col min="8191" max="8191" width="12.7109375" style="70" customWidth="1"/>
    <col min="8192" max="8193" width="0" style="70" hidden="1" customWidth="1"/>
    <col min="8194" max="8194" width="18.28515625" style="70" customWidth="1"/>
    <col min="8195" max="8195" width="64.7109375" style="70" customWidth="1"/>
    <col min="8196" max="8199" width="9.28515625" style="70"/>
    <col min="8200" max="8200" width="14.7109375" style="70" customWidth="1"/>
    <col min="8201" max="8444" width="9.28515625" style="70"/>
    <col min="8445" max="8445" width="37.7109375" style="70" customWidth="1"/>
    <col min="8446" max="8446" width="9.28515625" style="70"/>
    <col min="8447" max="8447" width="12.7109375" style="70" customWidth="1"/>
    <col min="8448" max="8449" width="0" style="70" hidden="1" customWidth="1"/>
    <col min="8450" max="8450" width="18.28515625" style="70" customWidth="1"/>
    <col min="8451" max="8451" width="64.7109375" style="70" customWidth="1"/>
    <col min="8452" max="8455" width="9.28515625" style="70"/>
    <col min="8456" max="8456" width="14.7109375" style="70" customWidth="1"/>
    <col min="8457" max="8700" width="9.28515625" style="70"/>
    <col min="8701" max="8701" width="37.7109375" style="70" customWidth="1"/>
    <col min="8702" max="8702" width="9.28515625" style="70"/>
    <col min="8703" max="8703" width="12.7109375" style="70" customWidth="1"/>
    <col min="8704" max="8705" width="0" style="70" hidden="1" customWidth="1"/>
    <col min="8706" max="8706" width="18.28515625" style="70" customWidth="1"/>
    <col min="8707" max="8707" width="64.7109375" style="70" customWidth="1"/>
    <col min="8708" max="8711" width="9.28515625" style="70"/>
    <col min="8712" max="8712" width="14.7109375" style="70" customWidth="1"/>
    <col min="8713" max="8956" width="9.28515625" style="70"/>
    <col min="8957" max="8957" width="37.7109375" style="70" customWidth="1"/>
    <col min="8958" max="8958" width="9.28515625" style="70"/>
    <col min="8959" max="8959" width="12.7109375" style="70" customWidth="1"/>
    <col min="8960" max="8961" width="0" style="70" hidden="1" customWidth="1"/>
    <col min="8962" max="8962" width="18.28515625" style="70" customWidth="1"/>
    <col min="8963" max="8963" width="64.7109375" style="70" customWidth="1"/>
    <col min="8964" max="8967" width="9.28515625" style="70"/>
    <col min="8968" max="8968" width="14.7109375" style="70" customWidth="1"/>
    <col min="8969" max="9212" width="9.28515625" style="70"/>
    <col min="9213" max="9213" width="37.7109375" style="70" customWidth="1"/>
    <col min="9214" max="9214" width="9.28515625" style="70"/>
    <col min="9215" max="9215" width="12.7109375" style="70" customWidth="1"/>
    <col min="9216" max="9217" width="0" style="70" hidden="1" customWidth="1"/>
    <col min="9218" max="9218" width="18.28515625" style="70" customWidth="1"/>
    <col min="9219" max="9219" width="64.7109375" style="70" customWidth="1"/>
    <col min="9220" max="9223" width="9.28515625" style="70"/>
    <col min="9224" max="9224" width="14.7109375" style="70" customWidth="1"/>
    <col min="9225" max="9468" width="9.28515625" style="70"/>
    <col min="9469" max="9469" width="37.7109375" style="70" customWidth="1"/>
    <col min="9470" max="9470" width="9.28515625" style="70"/>
    <col min="9471" max="9471" width="12.7109375" style="70" customWidth="1"/>
    <col min="9472" max="9473" width="0" style="70" hidden="1" customWidth="1"/>
    <col min="9474" max="9474" width="18.28515625" style="70" customWidth="1"/>
    <col min="9475" max="9475" width="64.7109375" style="70" customWidth="1"/>
    <col min="9476" max="9479" width="9.28515625" style="70"/>
    <col min="9480" max="9480" width="14.7109375" style="70" customWidth="1"/>
    <col min="9481" max="9724" width="9.28515625" style="70"/>
    <col min="9725" max="9725" width="37.7109375" style="70" customWidth="1"/>
    <col min="9726" max="9726" width="9.28515625" style="70"/>
    <col min="9727" max="9727" width="12.7109375" style="70" customWidth="1"/>
    <col min="9728" max="9729" width="0" style="70" hidden="1" customWidth="1"/>
    <col min="9730" max="9730" width="18.28515625" style="70" customWidth="1"/>
    <col min="9731" max="9731" width="64.7109375" style="70" customWidth="1"/>
    <col min="9732" max="9735" width="9.28515625" style="70"/>
    <col min="9736" max="9736" width="14.7109375" style="70" customWidth="1"/>
    <col min="9737" max="9980" width="9.28515625" style="70"/>
    <col min="9981" max="9981" width="37.7109375" style="70" customWidth="1"/>
    <col min="9982" max="9982" width="9.28515625" style="70"/>
    <col min="9983" max="9983" width="12.7109375" style="70" customWidth="1"/>
    <col min="9984" max="9985" width="0" style="70" hidden="1" customWidth="1"/>
    <col min="9986" max="9986" width="18.28515625" style="70" customWidth="1"/>
    <col min="9987" max="9987" width="64.7109375" style="70" customWidth="1"/>
    <col min="9988" max="9991" width="9.28515625" style="70"/>
    <col min="9992" max="9992" width="14.7109375" style="70" customWidth="1"/>
    <col min="9993" max="10236" width="9.28515625" style="70"/>
    <col min="10237" max="10237" width="37.7109375" style="70" customWidth="1"/>
    <col min="10238" max="10238" width="9.28515625" style="70"/>
    <col min="10239" max="10239" width="12.7109375" style="70" customWidth="1"/>
    <col min="10240" max="10241" width="0" style="70" hidden="1" customWidth="1"/>
    <col min="10242" max="10242" width="18.28515625" style="70" customWidth="1"/>
    <col min="10243" max="10243" width="64.7109375" style="70" customWidth="1"/>
    <col min="10244" max="10247" width="9.28515625" style="70"/>
    <col min="10248" max="10248" width="14.7109375" style="70" customWidth="1"/>
    <col min="10249" max="10492" width="9.28515625" style="70"/>
    <col min="10493" max="10493" width="37.7109375" style="70" customWidth="1"/>
    <col min="10494" max="10494" width="9.28515625" style="70"/>
    <col min="10495" max="10495" width="12.7109375" style="70" customWidth="1"/>
    <col min="10496" max="10497" width="0" style="70" hidden="1" customWidth="1"/>
    <col min="10498" max="10498" width="18.28515625" style="70" customWidth="1"/>
    <col min="10499" max="10499" width="64.7109375" style="70" customWidth="1"/>
    <col min="10500" max="10503" width="9.28515625" style="70"/>
    <col min="10504" max="10504" width="14.7109375" style="70" customWidth="1"/>
    <col min="10505" max="10748" width="9.28515625" style="70"/>
    <col min="10749" max="10749" width="37.7109375" style="70" customWidth="1"/>
    <col min="10750" max="10750" width="9.28515625" style="70"/>
    <col min="10751" max="10751" width="12.7109375" style="70" customWidth="1"/>
    <col min="10752" max="10753" width="0" style="70" hidden="1" customWidth="1"/>
    <col min="10754" max="10754" width="18.28515625" style="70" customWidth="1"/>
    <col min="10755" max="10755" width="64.7109375" style="70" customWidth="1"/>
    <col min="10756" max="10759" width="9.28515625" style="70"/>
    <col min="10760" max="10760" width="14.7109375" style="70" customWidth="1"/>
    <col min="10761" max="11004" width="9.28515625" style="70"/>
    <col min="11005" max="11005" width="37.7109375" style="70" customWidth="1"/>
    <col min="11006" max="11006" width="9.28515625" style="70"/>
    <col min="11007" max="11007" width="12.7109375" style="70" customWidth="1"/>
    <col min="11008" max="11009" width="0" style="70" hidden="1" customWidth="1"/>
    <col min="11010" max="11010" width="18.28515625" style="70" customWidth="1"/>
    <col min="11011" max="11011" width="64.7109375" style="70" customWidth="1"/>
    <col min="11012" max="11015" width="9.28515625" style="70"/>
    <col min="11016" max="11016" width="14.7109375" style="70" customWidth="1"/>
    <col min="11017" max="11260" width="9.28515625" style="70"/>
    <col min="11261" max="11261" width="37.7109375" style="70" customWidth="1"/>
    <col min="11262" max="11262" width="9.28515625" style="70"/>
    <col min="11263" max="11263" width="12.7109375" style="70" customWidth="1"/>
    <col min="11264" max="11265" width="0" style="70" hidden="1" customWidth="1"/>
    <col min="11266" max="11266" width="18.28515625" style="70" customWidth="1"/>
    <col min="11267" max="11267" width="64.7109375" style="70" customWidth="1"/>
    <col min="11268" max="11271" width="9.28515625" style="70"/>
    <col min="11272" max="11272" width="14.7109375" style="70" customWidth="1"/>
    <col min="11273" max="11516" width="9.28515625" style="70"/>
    <col min="11517" max="11517" width="37.7109375" style="70" customWidth="1"/>
    <col min="11518" max="11518" width="9.28515625" style="70"/>
    <col min="11519" max="11519" width="12.7109375" style="70" customWidth="1"/>
    <col min="11520" max="11521" width="0" style="70" hidden="1" customWidth="1"/>
    <col min="11522" max="11522" width="18.28515625" style="70" customWidth="1"/>
    <col min="11523" max="11523" width="64.7109375" style="70" customWidth="1"/>
    <col min="11524" max="11527" width="9.28515625" style="70"/>
    <col min="11528" max="11528" width="14.7109375" style="70" customWidth="1"/>
    <col min="11529" max="11772" width="9.28515625" style="70"/>
    <col min="11773" max="11773" width="37.7109375" style="70" customWidth="1"/>
    <col min="11774" max="11774" width="9.28515625" style="70"/>
    <col min="11775" max="11775" width="12.7109375" style="70" customWidth="1"/>
    <col min="11776" max="11777" width="0" style="70" hidden="1" customWidth="1"/>
    <col min="11778" max="11778" width="18.28515625" style="70" customWidth="1"/>
    <col min="11779" max="11779" width="64.7109375" style="70" customWidth="1"/>
    <col min="11780" max="11783" width="9.28515625" style="70"/>
    <col min="11784" max="11784" width="14.7109375" style="70" customWidth="1"/>
    <col min="11785" max="12028" width="9.28515625" style="70"/>
    <col min="12029" max="12029" width="37.7109375" style="70" customWidth="1"/>
    <col min="12030" max="12030" width="9.28515625" style="70"/>
    <col min="12031" max="12031" width="12.7109375" style="70" customWidth="1"/>
    <col min="12032" max="12033" width="0" style="70" hidden="1" customWidth="1"/>
    <col min="12034" max="12034" width="18.28515625" style="70" customWidth="1"/>
    <col min="12035" max="12035" width="64.7109375" style="70" customWidth="1"/>
    <col min="12036" max="12039" width="9.28515625" style="70"/>
    <col min="12040" max="12040" width="14.7109375" style="70" customWidth="1"/>
    <col min="12041" max="12284" width="9.28515625" style="70"/>
    <col min="12285" max="12285" width="37.7109375" style="70" customWidth="1"/>
    <col min="12286" max="12286" width="9.28515625" style="70"/>
    <col min="12287" max="12287" width="12.7109375" style="70" customWidth="1"/>
    <col min="12288" max="12289" width="0" style="70" hidden="1" customWidth="1"/>
    <col min="12290" max="12290" width="18.28515625" style="70" customWidth="1"/>
    <col min="12291" max="12291" width="64.7109375" style="70" customWidth="1"/>
    <col min="12292" max="12295" width="9.28515625" style="70"/>
    <col min="12296" max="12296" width="14.7109375" style="70" customWidth="1"/>
    <col min="12297" max="12540" width="9.28515625" style="70"/>
    <col min="12541" max="12541" width="37.7109375" style="70" customWidth="1"/>
    <col min="12542" max="12542" width="9.28515625" style="70"/>
    <col min="12543" max="12543" width="12.7109375" style="70" customWidth="1"/>
    <col min="12544" max="12545" width="0" style="70" hidden="1" customWidth="1"/>
    <col min="12546" max="12546" width="18.28515625" style="70" customWidth="1"/>
    <col min="12547" max="12547" width="64.7109375" style="70" customWidth="1"/>
    <col min="12548" max="12551" width="9.28515625" style="70"/>
    <col min="12552" max="12552" width="14.7109375" style="70" customWidth="1"/>
    <col min="12553" max="12796" width="9.28515625" style="70"/>
    <col min="12797" max="12797" width="37.7109375" style="70" customWidth="1"/>
    <col min="12798" max="12798" width="9.28515625" style="70"/>
    <col min="12799" max="12799" width="12.7109375" style="70" customWidth="1"/>
    <col min="12800" max="12801" width="0" style="70" hidden="1" customWidth="1"/>
    <col min="12802" max="12802" width="18.28515625" style="70" customWidth="1"/>
    <col min="12803" max="12803" width="64.7109375" style="70" customWidth="1"/>
    <col min="12804" max="12807" width="9.28515625" style="70"/>
    <col min="12808" max="12808" width="14.7109375" style="70" customWidth="1"/>
    <col min="12809" max="13052" width="9.28515625" style="70"/>
    <col min="13053" max="13053" width="37.7109375" style="70" customWidth="1"/>
    <col min="13054" max="13054" width="9.28515625" style="70"/>
    <col min="13055" max="13055" width="12.7109375" style="70" customWidth="1"/>
    <col min="13056" max="13057" width="0" style="70" hidden="1" customWidth="1"/>
    <col min="13058" max="13058" width="18.28515625" style="70" customWidth="1"/>
    <col min="13059" max="13059" width="64.7109375" style="70" customWidth="1"/>
    <col min="13060" max="13063" width="9.28515625" style="70"/>
    <col min="13064" max="13064" width="14.7109375" style="70" customWidth="1"/>
    <col min="13065" max="13308" width="9.28515625" style="70"/>
    <col min="13309" max="13309" width="37.7109375" style="70" customWidth="1"/>
    <col min="13310" max="13310" width="9.28515625" style="70"/>
    <col min="13311" max="13311" width="12.7109375" style="70" customWidth="1"/>
    <col min="13312" max="13313" width="0" style="70" hidden="1" customWidth="1"/>
    <col min="13314" max="13314" width="18.28515625" style="70" customWidth="1"/>
    <col min="13315" max="13315" width="64.7109375" style="70" customWidth="1"/>
    <col min="13316" max="13319" width="9.28515625" style="70"/>
    <col min="13320" max="13320" width="14.7109375" style="70" customWidth="1"/>
    <col min="13321" max="13564" width="9.28515625" style="70"/>
    <col min="13565" max="13565" width="37.7109375" style="70" customWidth="1"/>
    <col min="13566" max="13566" width="9.28515625" style="70"/>
    <col min="13567" max="13567" width="12.7109375" style="70" customWidth="1"/>
    <col min="13568" max="13569" width="0" style="70" hidden="1" customWidth="1"/>
    <col min="13570" max="13570" width="18.28515625" style="70" customWidth="1"/>
    <col min="13571" max="13571" width="64.7109375" style="70" customWidth="1"/>
    <col min="13572" max="13575" width="9.28515625" style="70"/>
    <col min="13576" max="13576" width="14.7109375" style="70" customWidth="1"/>
    <col min="13577" max="13820" width="9.28515625" style="70"/>
    <col min="13821" max="13821" width="37.7109375" style="70" customWidth="1"/>
    <col min="13822" max="13822" width="9.28515625" style="70"/>
    <col min="13823" max="13823" width="12.7109375" style="70" customWidth="1"/>
    <col min="13824" max="13825" width="0" style="70" hidden="1" customWidth="1"/>
    <col min="13826" max="13826" width="18.28515625" style="70" customWidth="1"/>
    <col min="13827" max="13827" width="64.7109375" style="70" customWidth="1"/>
    <col min="13828" max="13831" width="9.28515625" style="70"/>
    <col min="13832" max="13832" width="14.7109375" style="70" customWidth="1"/>
    <col min="13833" max="14076" width="9.28515625" style="70"/>
    <col min="14077" max="14077" width="37.7109375" style="70" customWidth="1"/>
    <col min="14078" max="14078" width="9.28515625" style="70"/>
    <col min="14079" max="14079" width="12.7109375" style="70" customWidth="1"/>
    <col min="14080" max="14081" width="0" style="70" hidden="1" customWidth="1"/>
    <col min="14082" max="14082" width="18.28515625" style="70" customWidth="1"/>
    <col min="14083" max="14083" width="64.7109375" style="70" customWidth="1"/>
    <col min="14084" max="14087" width="9.28515625" style="70"/>
    <col min="14088" max="14088" width="14.7109375" style="70" customWidth="1"/>
    <col min="14089" max="14332" width="9.28515625" style="70"/>
    <col min="14333" max="14333" width="37.7109375" style="70" customWidth="1"/>
    <col min="14334" max="14334" width="9.28515625" style="70"/>
    <col min="14335" max="14335" width="12.7109375" style="70" customWidth="1"/>
    <col min="14336" max="14337" width="0" style="70" hidden="1" customWidth="1"/>
    <col min="14338" max="14338" width="18.28515625" style="70" customWidth="1"/>
    <col min="14339" max="14339" width="64.7109375" style="70" customWidth="1"/>
    <col min="14340" max="14343" width="9.28515625" style="70"/>
    <col min="14344" max="14344" width="14.7109375" style="70" customWidth="1"/>
    <col min="14345" max="14588" width="9.28515625" style="70"/>
    <col min="14589" max="14589" width="37.7109375" style="70" customWidth="1"/>
    <col min="14590" max="14590" width="9.28515625" style="70"/>
    <col min="14591" max="14591" width="12.7109375" style="70" customWidth="1"/>
    <col min="14592" max="14593" width="0" style="70" hidden="1" customWidth="1"/>
    <col min="14594" max="14594" width="18.28515625" style="70" customWidth="1"/>
    <col min="14595" max="14595" width="64.7109375" style="70" customWidth="1"/>
    <col min="14596" max="14599" width="9.28515625" style="70"/>
    <col min="14600" max="14600" width="14.7109375" style="70" customWidth="1"/>
    <col min="14601" max="14844" width="9.28515625" style="70"/>
    <col min="14845" max="14845" width="37.7109375" style="70" customWidth="1"/>
    <col min="14846" max="14846" width="9.28515625" style="70"/>
    <col min="14847" max="14847" width="12.7109375" style="70" customWidth="1"/>
    <col min="14848" max="14849" width="0" style="70" hidden="1" customWidth="1"/>
    <col min="14850" max="14850" width="18.28515625" style="70" customWidth="1"/>
    <col min="14851" max="14851" width="64.7109375" style="70" customWidth="1"/>
    <col min="14852" max="14855" width="9.28515625" style="70"/>
    <col min="14856" max="14856" width="14.7109375" style="70" customWidth="1"/>
    <col min="14857" max="15100" width="9.28515625" style="70"/>
    <col min="15101" max="15101" width="37.7109375" style="70" customWidth="1"/>
    <col min="15102" max="15102" width="9.28515625" style="70"/>
    <col min="15103" max="15103" width="12.7109375" style="70" customWidth="1"/>
    <col min="15104" max="15105" width="0" style="70" hidden="1" customWidth="1"/>
    <col min="15106" max="15106" width="18.28515625" style="70" customWidth="1"/>
    <col min="15107" max="15107" width="64.7109375" style="70" customWidth="1"/>
    <col min="15108" max="15111" width="9.28515625" style="70"/>
    <col min="15112" max="15112" width="14.7109375" style="70" customWidth="1"/>
    <col min="15113" max="15356" width="9.28515625" style="70"/>
    <col min="15357" max="15357" width="37.7109375" style="70" customWidth="1"/>
    <col min="15358" max="15358" width="9.28515625" style="70"/>
    <col min="15359" max="15359" width="12.7109375" style="70" customWidth="1"/>
    <col min="15360" max="15361" width="0" style="70" hidden="1" customWidth="1"/>
    <col min="15362" max="15362" width="18.28515625" style="70" customWidth="1"/>
    <col min="15363" max="15363" width="64.7109375" style="70" customWidth="1"/>
    <col min="15364" max="15367" width="9.28515625" style="70"/>
    <col min="15368" max="15368" width="14.7109375" style="70" customWidth="1"/>
    <col min="15369" max="15612" width="9.28515625" style="70"/>
    <col min="15613" max="15613" width="37.7109375" style="70" customWidth="1"/>
    <col min="15614" max="15614" width="9.28515625" style="70"/>
    <col min="15615" max="15615" width="12.7109375" style="70" customWidth="1"/>
    <col min="15616" max="15617" width="0" style="70" hidden="1" customWidth="1"/>
    <col min="15618" max="15618" width="18.28515625" style="70" customWidth="1"/>
    <col min="15619" max="15619" width="64.7109375" style="70" customWidth="1"/>
    <col min="15620" max="15623" width="9.28515625" style="70"/>
    <col min="15624" max="15624" width="14.7109375" style="70" customWidth="1"/>
    <col min="15625" max="15868" width="9.28515625" style="70"/>
    <col min="15869" max="15869" width="37.7109375" style="70" customWidth="1"/>
    <col min="15870" max="15870" width="9.28515625" style="70"/>
    <col min="15871" max="15871" width="12.7109375" style="70" customWidth="1"/>
    <col min="15872" max="15873" width="0" style="70" hidden="1" customWidth="1"/>
    <col min="15874" max="15874" width="18.28515625" style="70" customWidth="1"/>
    <col min="15875" max="15875" width="64.7109375" style="70" customWidth="1"/>
    <col min="15876" max="15879" width="9.28515625" style="70"/>
    <col min="15880" max="15880" width="14.7109375" style="70" customWidth="1"/>
    <col min="15881" max="16124" width="9.28515625" style="70"/>
    <col min="16125" max="16125" width="37.7109375" style="70" customWidth="1"/>
    <col min="16126" max="16126" width="9.28515625" style="70"/>
    <col min="16127" max="16127" width="12.7109375" style="70" customWidth="1"/>
    <col min="16128" max="16129" width="0" style="70" hidden="1" customWidth="1"/>
    <col min="16130" max="16130" width="18.28515625" style="70" customWidth="1"/>
    <col min="16131" max="16131" width="64.7109375" style="70" customWidth="1"/>
    <col min="16132" max="16135" width="9.28515625" style="70"/>
    <col min="16136" max="16136" width="14.7109375" style="70" customWidth="1"/>
    <col min="16137" max="16384" width="9.28515625" style="70"/>
  </cols>
  <sheetData>
    <row r="1" spans="1:44" ht="18.75" x14ac:dyDescent="0.25">
      <c r="L1" s="44" t="s">
        <v>68</v>
      </c>
    </row>
    <row r="2" spans="1:44" ht="18.75" x14ac:dyDescent="0.3">
      <c r="L2" s="15" t="s">
        <v>10</v>
      </c>
    </row>
    <row r="3" spans="1:44" ht="18.75" x14ac:dyDescent="0.3">
      <c r="L3" s="15" t="s">
        <v>67</v>
      </c>
    </row>
    <row r="4" spans="1:44" ht="18.75" x14ac:dyDescent="0.3">
      <c r="K4" s="15"/>
    </row>
    <row r="5" spans="1:44" x14ac:dyDescent="0.25">
      <c r="A5" s="391" t="str">
        <f>'1. паспорт местоположение'!A5:C5</f>
        <v>Год раскрытия информации: 2018 год</v>
      </c>
      <c r="B5" s="391"/>
      <c r="C5" s="391"/>
      <c r="D5" s="391"/>
      <c r="E5" s="391"/>
      <c r="F5" s="391"/>
      <c r="G5" s="391"/>
      <c r="H5" s="391"/>
      <c r="I5" s="391"/>
      <c r="J5" s="391"/>
      <c r="K5" s="391"/>
      <c r="L5" s="391"/>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395" t="s">
        <v>9</v>
      </c>
      <c r="B7" s="395"/>
      <c r="C7" s="395"/>
      <c r="D7" s="395"/>
      <c r="E7" s="395"/>
      <c r="F7" s="395"/>
      <c r="G7" s="395"/>
      <c r="H7" s="395"/>
      <c r="I7" s="395"/>
      <c r="J7" s="395"/>
      <c r="K7" s="395"/>
      <c r="L7" s="395"/>
    </row>
    <row r="8" spans="1:44" ht="18.75" x14ac:dyDescent="0.25">
      <c r="A8" s="395"/>
      <c r="B8" s="395"/>
      <c r="C8" s="395"/>
      <c r="D8" s="395"/>
      <c r="E8" s="395"/>
      <c r="F8" s="395"/>
      <c r="G8" s="395"/>
      <c r="H8" s="395"/>
      <c r="I8" s="395"/>
      <c r="J8" s="395"/>
      <c r="K8" s="395"/>
      <c r="L8" s="395"/>
    </row>
    <row r="9" spans="1:44" x14ac:dyDescent="0.25">
      <c r="A9" s="398" t="str">
        <f>'1. паспорт местоположение'!A9:C9</f>
        <v>Акционерное общество "Янтарьэнерго" ДЗО  ПАО "Россети"</v>
      </c>
      <c r="B9" s="398"/>
      <c r="C9" s="398"/>
      <c r="D9" s="398"/>
      <c r="E9" s="398"/>
      <c r="F9" s="398"/>
      <c r="G9" s="398"/>
      <c r="H9" s="398"/>
      <c r="I9" s="398"/>
      <c r="J9" s="398"/>
      <c r="K9" s="398"/>
      <c r="L9" s="398"/>
    </row>
    <row r="10" spans="1:44" x14ac:dyDescent="0.25">
      <c r="A10" s="392" t="s">
        <v>8</v>
      </c>
      <c r="B10" s="392"/>
      <c r="C10" s="392"/>
      <c r="D10" s="392"/>
      <c r="E10" s="392"/>
      <c r="F10" s="392"/>
      <c r="G10" s="392"/>
      <c r="H10" s="392"/>
      <c r="I10" s="392"/>
      <c r="J10" s="392"/>
      <c r="K10" s="392"/>
      <c r="L10" s="392"/>
    </row>
    <row r="11" spans="1:44" ht="18.75" x14ac:dyDescent="0.25">
      <c r="A11" s="395"/>
      <c r="B11" s="395"/>
      <c r="C11" s="395"/>
      <c r="D11" s="395"/>
      <c r="E11" s="395"/>
      <c r="F11" s="395"/>
      <c r="G11" s="395"/>
      <c r="H11" s="395"/>
      <c r="I11" s="395"/>
      <c r="J11" s="395"/>
      <c r="K11" s="395"/>
      <c r="L11" s="395"/>
    </row>
    <row r="12" spans="1:44" x14ac:dyDescent="0.25">
      <c r="A12" s="398" t="str">
        <f>'1. паспорт местоположение'!A12:C12</f>
        <v>F_prj_111001_3352</v>
      </c>
      <c r="B12" s="398"/>
      <c r="C12" s="398"/>
      <c r="D12" s="398"/>
      <c r="E12" s="398"/>
      <c r="F12" s="398"/>
      <c r="G12" s="398"/>
      <c r="H12" s="398"/>
      <c r="I12" s="398"/>
      <c r="J12" s="398"/>
      <c r="K12" s="398"/>
      <c r="L12" s="398"/>
    </row>
    <row r="13" spans="1:44" x14ac:dyDescent="0.25">
      <c r="A13" s="392" t="s">
        <v>7</v>
      </c>
      <c r="B13" s="392"/>
      <c r="C13" s="392"/>
      <c r="D13" s="392"/>
      <c r="E13" s="392"/>
      <c r="F13" s="392"/>
      <c r="G13" s="392"/>
      <c r="H13" s="392"/>
      <c r="I13" s="392"/>
      <c r="J13" s="392"/>
      <c r="K13" s="392"/>
      <c r="L13" s="392"/>
    </row>
    <row r="14" spans="1:44" ht="18.75" x14ac:dyDescent="0.25">
      <c r="A14" s="402"/>
      <c r="B14" s="402"/>
      <c r="C14" s="402"/>
      <c r="D14" s="402"/>
      <c r="E14" s="402"/>
      <c r="F14" s="402"/>
      <c r="G14" s="402"/>
      <c r="H14" s="402"/>
      <c r="I14" s="402"/>
      <c r="J14" s="402"/>
      <c r="K14" s="402"/>
      <c r="L14" s="402"/>
    </row>
    <row r="15" spans="1:44" x14ac:dyDescent="0.25">
      <c r="A15" s="403"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403"/>
      <c r="C15" s="403"/>
      <c r="D15" s="403"/>
      <c r="E15" s="403"/>
      <c r="F15" s="403"/>
      <c r="G15" s="403"/>
      <c r="H15" s="403"/>
      <c r="I15" s="403"/>
      <c r="J15" s="403"/>
      <c r="K15" s="403"/>
      <c r="L15" s="403"/>
    </row>
    <row r="16" spans="1:44" x14ac:dyDescent="0.25">
      <c r="A16" s="392" t="s">
        <v>6</v>
      </c>
      <c r="B16" s="392"/>
      <c r="C16" s="392"/>
      <c r="D16" s="392"/>
      <c r="E16" s="392"/>
      <c r="F16" s="392"/>
      <c r="G16" s="392"/>
      <c r="H16" s="392"/>
      <c r="I16" s="392"/>
      <c r="J16" s="392"/>
      <c r="K16" s="392"/>
      <c r="L16" s="392"/>
    </row>
    <row r="17" spans="1:12" ht="15.75" customHeight="1" x14ac:dyDescent="0.25">
      <c r="L17" s="101"/>
    </row>
    <row r="18" spans="1:12" x14ac:dyDescent="0.25">
      <c r="K18" s="100"/>
    </row>
    <row r="19" spans="1:12" ht="15.75" customHeight="1" x14ac:dyDescent="0.25">
      <c r="A19" s="461" t="s">
        <v>502</v>
      </c>
      <c r="B19" s="461"/>
      <c r="C19" s="461"/>
      <c r="D19" s="461"/>
      <c r="E19" s="461"/>
      <c r="F19" s="461"/>
      <c r="G19" s="461"/>
      <c r="H19" s="461"/>
      <c r="I19" s="461"/>
      <c r="J19" s="461"/>
      <c r="K19" s="461"/>
      <c r="L19" s="461"/>
    </row>
    <row r="20" spans="1:12" x14ac:dyDescent="0.25">
      <c r="A20" s="72"/>
      <c r="B20" s="72"/>
      <c r="C20" s="99"/>
      <c r="D20" s="99"/>
      <c r="E20" s="99"/>
      <c r="F20" s="99"/>
      <c r="G20" s="99"/>
      <c r="H20" s="99"/>
      <c r="I20" s="99"/>
      <c r="J20" s="99"/>
      <c r="K20" s="99"/>
      <c r="L20" s="99"/>
    </row>
    <row r="21" spans="1:12" ht="28.5" customHeight="1" x14ac:dyDescent="0.25">
      <c r="A21" s="454" t="s">
        <v>221</v>
      </c>
      <c r="B21" s="454" t="s">
        <v>220</v>
      </c>
      <c r="C21" s="460" t="s">
        <v>434</v>
      </c>
      <c r="D21" s="460"/>
      <c r="E21" s="460"/>
      <c r="F21" s="460"/>
      <c r="G21" s="460"/>
      <c r="H21" s="460"/>
      <c r="I21" s="455" t="s">
        <v>219</v>
      </c>
      <c r="J21" s="457" t="s">
        <v>436</v>
      </c>
      <c r="K21" s="454" t="s">
        <v>218</v>
      </c>
      <c r="L21" s="456" t="s">
        <v>435</v>
      </c>
    </row>
    <row r="22" spans="1:12" ht="58.5" customHeight="1" x14ac:dyDescent="0.25">
      <c r="A22" s="454"/>
      <c r="B22" s="454"/>
      <c r="C22" s="454" t="s">
        <v>704</v>
      </c>
      <c r="D22" s="454"/>
      <c r="E22" s="454" t="s">
        <v>11</v>
      </c>
      <c r="F22" s="454"/>
      <c r="G22" s="454" t="s">
        <v>705</v>
      </c>
      <c r="H22" s="454"/>
      <c r="I22" s="455"/>
      <c r="J22" s="458"/>
      <c r="K22" s="454"/>
      <c r="L22" s="456"/>
    </row>
    <row r="23" spans="1:12" ht="31.5" x14ac:dyDescent="0.25">
      <c r="A23" s="454"/>
      <c r="B23" s="454"/>
      <c r="C23" s="98" t="s">
        <v>217</v>
      </c>
      <c r="D23" s="98" t="s">
        <v>216</v>
      </c>
      <c r="E23" s="98" t="s">
        <v>217</v>
      </c>
      <c r="F23" s="98" t="s">
        <v>216</v>
      </c>
      <c r="G23" s="98" t="s">
        <v>217</v>
      </c>
      <c r="H23" s="98" t="s">
        <v>216</v>
      </c>
      <c r="I23" s="455"/>
      <c r="J23" s="459"/>
      <c r="K23" s="454"/>
      <c r="L23" s="456"/>
    </row>
    <row r="24" spans="1:12" x14ac:dyDescent="0.25">
      <c r="A24" s="78">
        <v>1</v>
      </c>
      <c r="B24" s="78">
        <v>2</v>
      </c>
      <c r="C24" s="98">
        <v>3</v>
      </c>
      <c r="D24" s="98">
        <v>4</v>
      </c>
      <c r="E24" s="98">
        <v>5</v>
      </c>
      <c r="F24" s="98">
        <v>6</v>
      </c>
      <c r="G24" s="98">
        <v>7</v>
      </c>
      <c r="H24" s="98">
        <v>8</v>
      </c>
      <c r="I24" s="98">
        <v>9</v>
      </c>
      <c r="J24" s="98">
        <v>10</v>
      </c>
      <c r="K24" s="98">
        <v>11</v>
      </c>
      <c r="L24" s="98">
        <v>12</v>
      </c>
    </row>
    <row r="25" spans="1:12" x14ac:dyDescent="0.25">
      <c r="A25" s="93">
        <v>1</v>
      </c>
      <c r="B25" s="94" t="s">
        <v>215</v>
      </c>
      <c r="C25" s="96"/>
      <c r="D25" s="96"/>
      <c r="E25" s="96"/>
      <c r="F25" s="96"/>
      <c r="G25" s="96"/>
      <c r="H25" s="96"/>
      <c r="I25" s="96"/>
      <c r="J25" s="96"/>
      <c r="K25" s="90"/>
      <c r="L25" s="110"/>
    </row>
    <row r="26" spans="1:12" ht="31.5" x14ac:dyDescent="0.25">
      <c r="A26" s="93" t="s">
        <v>214</v>
      </c>
      <c r="B26" s="97" t="s">
        <v>441</v>
      </c>
      <c r="C26" s="352"/>
      <c r="D26" s="351" t="s">
        <v>661</v>
      </c>
      <c r="E26" s="352"/>
      <c r="F26" s="351" t="s">
        <v>661</v>
      </c>
      <c r="G26" s="352"/>
      <c r="H26" s="351" t="s">
        <v>661</v>
      </c>
      <c r="I26" s="352">
        <v>100</v>
      </c>
      <c r="J26" s="352"/>
      <c r="K26" s="90"/>
      <c r="L26" s="90"/>
    </row>
    <row r="27" spans="1:12" s="74" customFormat="1" ht="39" customHeight="1" x14ac:dyDescent="0.25">
      <c r="A27" s="93" t="s">
        <v>213</v>
      </c>
      <c r="B27" s="97" t="s">
        <v>443</v>
      </c>
      <c r="C27" s="91" t="s">
        <v>618</v>
      </c>
      <c r="D27" s="91" t="s">
        <v>618</v>
      </c>
      <c r="E27" s="91" t="s">
        <v>618</v>
      </c>
      <c r="F27" s="91" t="s">
        <v>618</v>
      </c>
      <c r="G27" s="91" t="s">
        <v>618</v>
      </c>
      <c r="H27" s="91" t="s">
        <v>618</v>
      </c>
      <c r="I27" s="91"/>
      <c r="J27" s="91"/>
      <c r="K27" s="90"/>
      <c r="L27" s="90"/>
    </row>
    <row r="28" spans="1:12" s="74" customFormat="1" ht="70.5" customHeight="1" x14ac:dyDescent="0.25">
      <c r="A28" s="93" t="s">
        <v>442</v>
      </c>
      <c r="B28" s="97" t="s">
        <v>447</v>
      </c>
      <c r="C28" s="91" t="s">
        <v>618</v>
      </c>
      <c r="D28" s="91" t="s">
        <v>618</v>
      </c>
      <c r="E28" s="91" t="s">
        <v>618</v>
      </c>
      <c r="F28" s="91" t="s">
        <v>618</v>
      </c>
      <c r="G28" s="91" t="s">
        <v>618</v>
      </c>
      <c r="H28" s="91" t="s">
        <v>618</v>
      </c>
      <c r="I28" s="91"/>
      <c r="J28" s="91"/>
      <c r="K28" s="90"/>
      <c r="L28" s="90"/>
    </row>
    <row r="29" spans="1:12" s="74" customFormat="1" ht="54" customHeight="1" x14ac:dyDescent="0.25">
      <c r="A29" s="93" t="s">
        <v>212</v>
      </c>
      <c r="B29" s="97" t="s">
        <v>446</v>
      </c>
      <c r="C29" s="91" t="s">
        <v>618</v>
      </c>
      <c r="D29" s="91" t="s">
        <v>618</v>
      </c>
      <c r="E29" s="91" t="s">
        <v>618</v>
      </c>
      <c r="F29" s="91" t="s">
        <v>618</v>
      </c>
      <c r="G29" s="91" t="s">
        <v>618</v>
      </c>
      <c r="H29" s="91" t="s">
        <v>618</v>
      </c>
      <c r="I29" s="91"/>
      <c r="J29" s="91"/>
      <c r="K29" s="90"/>
      <c r="L29" s="90"/>
    </row>
    <row r="30" spans="1:12" s="74" customFormat="1" ht="42" customHeight="1" x14ac:dyDescent="0.25">
      <c r="A30" s="93" t="s">
        <v>211</v>
      </c>
      <c r="B30" s="97" t="s">
        <v>448</v>
      </c>
      <c r="C30" s="351">
        <v>41854</v>
      </c>
      <c r="D30" s="351">
        <v>41885</v>
      </c>
      <c r="E30" s="351">
        <v>41854</v>
      </c>
      <c r="F30" s="351">
        <v>41885</v>
      </c>
      <c r="G30" s="351">
        <v>41854</v>
      </c>
      <c r="H30" s="351">
        <v>41885</v>
      </c>
      <c r="I30" s="352">
        <v>100</v>
      </c>
      <c r="J30" s="352"/>
      <c r="K30" s="90"/>
      <c r="L30" s="90"/>
    </row>
    <row r="31" spans="1:12" s="74" customFormat="1" ht="47.25" x14ac:dyDescent="0.25">
      <c r="A31" s="93" t="s">
        <v>210</v>
      </c>
      <c r="B31" s="92" t="s">
        <v>444</v>
      </c>
      <c r="C31" s="351">
        <v>41488</v>
      </c>
      <c r="D31" s="351" t="s">
        <v>662</v>
      </c>
      <c r="E31" s="351">
        <v>41488</v>
      </c>
      <c r="F31" s="351" t="s">
        <v>662</v>
      </c>
      <c r="G31" s="351">
        <v>41488</v>
      </c>
      <c r="H31" s="351" t="s">
        <v>662</v>
      </c>
      <c r="I31" s="352">
        <v>100</v>
      </c>
      <c r="J31" s="352"/>
      <c r="K31" s="90"/>
      <c r="L31" s="90"/>
    </row>
    <row r="32" spans="1:12" s="74" customFormat="1" ht="31.5" x14ac:dyDescent="0.25">
      <c r="A32" s="93" t="s">
        <v>208</v>
      </c>
      <c r="B32" s="92" t="s">
        <v>449</v>
      </c>
      <c r="C32" s="351">
        <v>41983</v>
      </c>
      <c r="D32" s="351">
        <v>41990</v>
      </c>
      <c r="E32" s="351">
        <v>41983</v>
      </c>
      <c r="F32" s="351">
        <v>41990</v>
      </c>
      <c r="G32" s="351">
        <v>41983</v>
      </c>
      <c r="H32" s="351">
        <v>41990</v>
      </c>
      <c r="I32" s="352">
        <v>100</v>
      </c>
      <c r="J32" s="352"/>
      <c r="K32" s="90"/>
      <c r="L32" s="90"/>
    </row>
    <row r="33" spans="1:12" s="74" customFormat="1" ht="37.5" customHeight="1" x14ac:dyDescent="0.25">
      <c r="A33" s="93" t="s">
        <v>460</v>
      </c>
      <c r="B33" s="92" t="s">
        <v>373</v>
      </c>
      <c r="C33" s="91" t="s">
        <v>618</v>
      </c>
      <c r="D33" s="91" t="s">
        <v>618</v>
      </c>
      <c r="E33" s="91" t="s">
        <v>618</v>
      </c>
      <c r="F33" s="91" t="s">
        <v>618</v>
      </c>
      <c r="G33" s="91" t="s">
        <v>618</v>
      </c>
      <c r="H33" s="91" t="s">
        <v>618</v>
      </c>
      <c r="I33" s="91"/>
      <c r="J33" s="91"/>
      <c r="K33" s="90"/>
      <c r="L33" s="90"/>
    </row>
    <row r="34" spans="1:12" s="74" customFormat="1" ht="47.25" customHeight="1" x14ac:dyDescent="0.25">
      <c r="A34" s="93" t="s">
        <v>461</v>
      </c>
      <c r="B34" s="92" t="s">
        <v>453</v>
      </c>
      <c r="C34" s="91" t="s">
        <v>618</v>
      </c>
      <c r="D34" s="91" t="s">
        <v>618</v>
      </c>
      <c r="E34" s="91" t="s">
        <v>618</v>
      </c>
      <c r="F34" s="91" t="s">
        <v>618</v>
      </c>
      <c r="G34" s="91" t="s">
        <v>618</v>
      </c>
      <c r="H34" s="91" t="s">
        <v>618</v>
      </c>
      <c r="I34" s="91"/>
      <c r="J34" s="91"/>
      <c r="K34" s="95"/>
      <c r="L34" s="90"/>
    </row>
    <row r="35" spans="1:12" s="74" customFormat="1" ht="49.5" customHeight="1" x14ac:dyDescent="0.25">
      <c r="A35" s="93" t="s">
        <v>462</v>
      </c>
      <c r="B35" s="92" t="s">
        <v>209</v>
      </c>
      <c r="C35" s="351">
        <v>41983</v>
      </c>
      <c r="D35" s="351">
        <v>41990</v>
      </c>
      <c r="E35" s="351">
        <v>41983</v>
      </c>
      <c r="F35" s="351">
        <v>41990</v>
      </c>
      <c r="G35" s="351">
        <v>41983</v>
      </c>
      <c r="H35" s="351">
        <v>41990</v>
      </c>
      <c r="I35" s="352">
        <v>100</v>
      </c>
      <c r="J35" s="352"/>
      <c r="K35" s="95"/>
      <c r="L35" s="90"/>
    </row>
    <row r="36" spans="1:12" ht="37.5" customHeight="1" x14ac:dyDescent="0.25">
      <c r="A36" s="93" t="s">
        <v>463</v>
      </c>
      <c r="B36" s="92" t="s">
        <v>445</v>
      </c>
      <c r="C36" s="91" t="s">
        <v>618</v>
      </c>
      <c r="D36" s="91" t="s">
        <v>618</v>
      </c>
      <c r="E36" s="91" t="s">
        <v>618</v>
      </c>
      <c r="F36" s="91" t="s">
        <v>618</v>
      </c>
      <c r="G36" s="91" t="s">
        <v>618</v>
      </c>
      <c r="H36" s="91" t="s">
        <v>618</v>
      </c>
      <c r="I36" s="91"/>
      <c r="J36" s="91"/>
      <c r="K36" s="90"/>
      <c r="L36" s="90"/>
    </row>
    <row r="37" spans="1:12" x14ac:dyDescent="0.25">
      <c r="A37" s="93" t="s">
        <v>464</v>
      </c>
      <c r="B37" s="92" t="s">
        <v>207</v>
      </c>
      <c r="C37" s="91" t="s">
        <v>618</v>
      </c>
      <c r="D37" s="91" t="s">
        <v>618</v>
      </c>
      <c r="E37" s="91" t="s">
        <v>618</v>
      </c>
      <c r="F37" s="91" t="s">
        <v>618</v>
      </c>
      <c r="G37" s="91" t="s">
        <v>618</v>
      </c>
      <c r="H37" s="91" t="s">
        <v>618</v>
      </c>
      <c r="I37" s="91"/>
      <c r="J37" s="91"/>
      <c r="K37" s="90"/>
      <c r="L37" s="90"/>
    </row>
    <row r="38" spans="1:12" x14ac:dyDescent="0.25">
      <c r="A38" s="93" t="s">
        <v>465</v>
      </c>
      <c r="B38" s="94" t="s">
        <v>206</v>
      </c>
      <c r="C38" s="353"/>
      <c r="D38" s="353"/>
      <c r="E38" s="353"/>
      <c r="F38" s="353"/>
      <c r="G38" s="353"/>
      <c r="H38" s="353"/>
      <c r="I38" s="353"/>
      <c r="J38" s="353"/>
      <c r="K38" s="90"/>
      <c r="L38" s="90"/>
    </row>
    <row r="39" spans="1:12" ht="63" x14ac:dyDescent="0.25">
      <c r="A39" s="93">
        <v>2</v>
      </c>
      <c r="B39" s="92" t="s">
        <v>450</v>
      </c>
      <c r="C39" s="335">
        <v>42156</v>
      </c>
      <c r="D39" s="351" t="s">
        <v>663</v>
      </c>
      <c r="E39" s="335">
        <v>42156</v>
      </c>
      <c r="F39" s="351" t="s">
        <v>663</v>
      </c>
      <c r="G39" s="335">
        <v>42156</v>
      </c>
      <c r="H39" s="351" t="s">
        <v>663</v>
      </c>
      <c r="I39" s="353">
        <v>100</v>
      </c>
      <c r="J39" s="353"/>
      <c r="K39" s="90"/>
      <c r="L39" s="90"/>
    </row>
    <row r="40" spans="1:12" ht="33.75" customHeight="1" x14ac:dyDescent="0.25">
      <c r="A40" s="93" t="s">
        <v>205</v>
      </c>
      <c r="B40" s="92" t="s">
        <v>452</v>
      </c>
      <c r="C40" s="335">
        <v>41999</v>
      </c>
      <c r="D40" s="354">
        <v>42459</v>
      </c>
      <c r="E40" s="335">
        <v>41999</v>
      </c>
      <c r="F40" s="354">
        <v>42459</v>
      </c>
      <c r="G40" s="335">
        <v>41999</v>
      </c>
      <c r="H40" s="354">
        <v>42459</v>
      </c>
      <c r="I40" s="353">
        <v>100</v>
      </c>
      <c r="J40" s="353"/>
      <c r="K40" s="90"/>
      <c r="L40" s="90"/>
    </row>
    <row r="41" spans="1:12" ht="63" customHeight="1" x14ac:dyDescent="0.25">
      <c r="A41" s="93" t="s">
        <v>204</v>
      </c>
      <c r="B41" s="94" t="s">
        <v>533</v>
      </c>
      <c r="C41" s="335">
        <v>42339</v>
      </c>
      <c r="D41" s="354">
        <v>42459</v>
      </c>
      <c r="E41" s="335">
        <v>42339</v>
      </c>
      <c r="F41" s="354">
        <v>42459</v>
      </c>
      <c r="G41" s="335">
        <v>42339</v>
      </c>
      <c r="H41" s="354">
        <v>42459</v>
      </c>
      <c r="I41" s="353">
        <v>100</v>
      </c>
      <c r="J41" s="353"/>
      <c r="K41" s="90"/>
      <c r="L41" s="90"/>
    </row>
    <row r="42" spans="1:12" ht="58.5" customHeight="1" x14ac:dyDescent="0.25">
      <c r="A42" s="93">
        <v>3</v>
      </c>
      <c r="B42" s="92" t="s">
        <v>451</v>
      </c>
      <c r="C42" s="91" t="s">
        <v>618</v>
      </c>
      <c r="D42" s="91" t="s">
        <v>618</v>
      </c>
      <c r="E42" s="91" t="s">
        <v>618</v>
      </c>
      <c r="F42" s="91" t="s">
        <v>618</v>
      </c>
      <c r="G42" s="91" t="s">
        <v>618</v>
      </c>
      <c r="H42" s="91" t="s">
        <v>618</v>
      </c>
      <c r="I42" s="91"/>
      <c r="J42" s="91"/>
      <c r="K42" s="90"/>
      <c r="L42" s="90"/>
    </row>
    <row r="43" spans="1:12" ht="34.5" customHeight="1" x14ac:dyDescent="0.25">
      <c r="A43" s="93" t="s">
        <v>203</v>
      </c>
      <c r="B43" s="92" t="s">
        <v>201</v>
      </c>
      <c r="C43" s="335">
        <v>42339</v>
      </c>
      <c r="D43" s="354">
        <v>42459</v>
      </c>
      <c r="E43" s="335">
        <v>42339</v>
      </c>
      <c r="F43" s="354">
        <v>42459</v>
      </c>
      <c r="G43" s="335">
        <v>42339</v>
      </c>
      <c r="H43" s="354">
        <v>42459</v>
      </c>
      <c r="I43" s="353">
        <v>100</v>
      </c>
      <c r="J43" s="353"/>
      <c r="K43" s="90"/>
      <c r="L43" s="90"/>
    </row>
    <row r="44" spans="1:12" ht="24.75" customHeight="1" x14ac:dyDescent="0.25">
      <c r="A44" s="93" t="s">
        <v>202</v>
      </c>
      <c r="B44" s="92" t="s">
        <v>199</v>
      </c>
      <c r="C44" s="335">
        <v>42339</v>
      </c>
      <c r="D44" s="354">
        <v>42734</v>
      </c>
      <c r="E44" s="335">
        <v>42339</v>
      </c>
      <c r="F44" s="354">
        <v>42734</v>
      </c>
      <c r="G44" s="335">
        <v>42339</v>
      </c>
      <c r="H44" s="354">
        <v>42734</v>
      </c>
      <c r="I44" s="353">
        <v>100</v>
      </c>
      <c r="J44" s="353"/>
      <c r="K44" s="90"/>
      <c r="L44" s="90"/>
    </row>
    <row r="45" spans="1:12" ht="90.75" customHeight="1" x14ac:dyDescent="0.25">
      <c r="A45" s="93" t="s">
        <v>200</v>
      </c>
      <c r="B45" s="92" t="s">
        <v>456</v>
      </c>
      <c r="C45" s="91" t="s">
        <v>618</v>
      </c>
      <c r="D45" s="91" t="s">
        <v>618</v>
      </c>
      <c r="E45" s="91" t="s">
        <v>618</v>
      </c>
      <c r="F45" s="91" t="s">
        <v>618</v>
      </c>
      <c r="G45" s="91" t="s">
        <v>618</v>
      </c>
      <c r="H45" s="91" t="s">
        <v>618</v>
      </c>
      <c r="I45" s="91"/>
      <c r="J45" s="91"/>
      <c r="K45" s="90"/>
      <c r="L45" s="90"/>
    </row>
    <row r="46" spans="1:12" ht="167.25" customHeight="1" x14ac:dyDescent="0.25">
      <c r="A46" s="93" t="s">
        <v>198</v>
      </c>
      <c r="B46" s="92" t="s">
        <v>454</v>
      </c>
      <c r="C46" s="91" t="s">
        <v>618</v>
      </c>
      <c r="D46" s="91" t="s">
        <v>618</v>
      </c>
      <c r="E46" s="91" t="s">
        <v>618</v>
      </c>
      <c r="F46" s="91" t="s">
        <v>618</v>
      </c>
      <c r="G46" s="91" t="s">
        <v>618</v>
      </c>
      <c r="H46" s="91" t="s">
        <v>618</v>
      </c>
      <c r="I46" s="91"/>
      <c r="J46" s="91"/>
      <c r="K46" s="90"/>
      <c r="L46" s="90"/>
    </row>
    <row r="47" spans="1:12" ht="30.75" customHeight="1" x14ac:dyDescent="0.25">
      <c r="A47" s="93" t="s">
        <v>196</v>
      </c>
      <c r="B47" s="92" t="s">
        <v>197</v>
      </c>
      <c r="C47" s="354">
        <v>42704</v>
      </c>
      <c r="D47" s="354">
        <v>42734</v>
      </c>
      <c r="E47" s="354">
        <v>42704</v>
      </c>
      <c r="F47" s="354">
        <v>42734</v>
      </c>
      <c r="G47" s="354">
        <v>42704</v>
      </c>
      <c r="H47" s="354">
        <v>42734</v>
      </c>
      <c r="I47" s="353">
        <v>100</v>
      </c>
      <c r="J47" s="353"/>
      <c r="K47" s="90"/>
      <c r="L47" s="90"/>
    </row>
    <row r="48" spans="1:12" ht="37.5" customHeight="1" x14ac:dyDescent="0.25">
      <c r="A48" s="93" t="s">
        <v>466</v>
      </c>
      <c r="B48" s="94" t="s">
        <v>195</v>
      </c>
      <c r="C48" s="353"/>
      <c r="D48" s="353"/>
      <c r="E48" s="353"/>
      <c r="F48" s="353"/>
      <c r="G48" s="353"/>
      <c r="H48" s="353"/>
      <c r="I48" s="353"/>
      <c r="J48" s="353"/>
      <c r="K48" s="90"/>
      <c r="L48" s="90"/>
    </row>
    <row r="49" spans="1:12" ht="35.25" customHeight="1" x14ac:dyDescent="0.25">
      <c r="A49" s="93">
        <v>4</v>
      </c>
      <c r="B49" s="92" t="s">
        <v>193</v>
      </c>
      <c r="C49" s="354">
        <v>42704</v>
      </c>
      <c r="D49" s="354">
        <v>42734</v>
      </c>
      <c r="E49" s="354">
        <v>42704</v>
      </c>
      <c r="F49" s="354">
        <v>42734</v>
      </c>
      <c r="G49" s="354">
        <v>42704</v>
      </c>
      <c r="H49" s="354">
        <v>42734</v>
      </c>
      <c r="I49" s="353">
        <v>100</v>
      </c>
      <c r="J49" s="353"/>
      <c r="K49" s="90"/>
      <c r="L49" s="90"/>
    </row>
    <row r="50" spans="1:12" ht="86.25" customHeight="1" x14ac:dyDescent="0.25">
      <c r="A50" s="93" t="s">
        <v>194</v>
      </c>
      <c r="B50" s="92" t="s">
        <v>455</v>
      </c>
      <c r="C50" s="335" t="s">
        <v>687</v>
      </c>
      <c r="D50" s="351" t="s">
        <v>686</v>
      </c>
      <c r="E50" s="335">
        <v>42887</v>
      </c>
      <c r="F50" s="354">
        <v>42916</v>
      </c>
      <c r="G50" s="335" t="s">
        <v>687</v>
      </c>
      <c r="H50" s="351" t="s">
        <v>686</v>
      </c>
      <c r="I50" s="353">
        <v>50</v>
      </c>
      <c r="J50" s="353"/>
      <c r="K50" s="90"/>
      <c r="L50" s="90"/>
    </row>
    <row r="51" spans="1:12" ht="77.25" customHeight="1" x14ac:dyDescent="0.25">
      <c r="A51" s="93" t="s">
        <v>192</v>
      </c>
      <c r="B51" s="92" t="s">
        <v>457</v>
      </c>
      <c r="C51" s="335">
        <v>42887</v>
      </c>
      <c r="D51" s="354">
        <v>42916</v>
      </c>
      <c r="E51" s="335">
        <v>42887</v>
      </c>
      <c r="F51" s="354">
        <v>42916</v>
      </c>
      <c r="G51" s="335">
        <v>42887</v>
      </c>
      <c r="H51" s="354">
        <v>42916</v>
      </c>
      <c r="I51" s="353">
        <v>100</v>
      </c>
      <c r="J51" s="353"/>
      <c r="K51" s="90"/>
      <c r="L51" s="90"/>
    </row>
    <row r="52" spans="1:12" ht="71.25" customHeight="1" x14ac:dyDescent="0.25">
      <c r="A52" s="93" t="s">
        <v>190</v>
      </c>
      <c r="B52" s="92" t="s">
        <v>191</v>
      </c>
      <c r="C52" s="354">
        <v>42719</v>
      </c>
      <c r="D52" s="354">
        <v>42719</v>
      </c>
      <c r="E52" s="354">
        <v>42719</v>
      </c>
      <c r="F52" s="354">
        <v>42719</v>
      </c>
      <c r="G52" s="354">
        <v>42719</v>
      </c>
      <c r="H52" s="354">
        <v>42719</v>
      </c>
      <c r="I52" s="353">
        <v>100</v>
      </c>
      <c r="J52" s="353"/>
      <c r="K52" s="90"/>
      <c r="L52" s="90"/>
    </row>
    <row r="53" spans="1:12" ht="48" customHeight="1" x14ac:dyDescent="0.25">
      <c r="A53" s="93" t="s">
        <v>188</v>
      </c>
      <c r="B53" s="158" t="s">
        <v>458</v>
      </c>
      <c r="C53" s="335" t="s">
        <v>687</v>
      </c>
      <c r="D53" s="351" t="s">
        <v>686</v>
      </c>
      <c r="E53" s="335">
        <v>42887</v>
      </c>
      <c r="F53" s="354">
        <v>42916</v>
      </c>
      <c r="G53" s="335" t="s">
        <v>687</v>
      </c>
      <c r="H53" s="351" t="s">
        <v>686</v>
      </c>
      <c r="I53" s="353">
        <v>50</v>
      </c>
      <c r="J53" s="353"/>
      <c r="K53" s="90"/>
      <c r="L53" s="90"/>
    </row>
    <row r="54" spans="1:12" ht="46.5" customHeight="1" x14ac:dyDescent="0.25">
      <c r="A54" s="93" t="s">
        <v>459</v>
      </c>
      <c r="B54" s="92" t="s">
        <v>189</v>
      </c>
      <c r="C54" s="335">
        <v>42887</v>
      </c>
      <c r="D54" s="354">
        <v>42916</v>
      </c>
      <c r="E54" s="335">
        <v>42887</v>
      </c>
      <c r="F54" s="354">
        <v>42916</v>
      </c>
      <c r="G54" s="335">
        <v>42887</v>
      </c>
      <c r="H54" s="354">
        <v>42916</v>
      </c>
      <c r="I54" s="353">
        <v>100</v>
      </c>
      <c r="J54" s="353"/>
      <c r="K54" s="90"/>
      <c r="L54" s="9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2018-05-07T14:37:53Z</dcterms:modified>
</cp:coreProperties>
</file>