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122" i="56" l="1"/>
  <c r="A15" i="56"/>
  <c r="A12" i="56"/>
  <c r="A9" i="56"/>
  <c r="A5" i="56"/>
  <c r="E141" i="56"/>
  <c r="D141" i="56"/>
  <c r="C141" i="56"/>
  <c r="B141" i="56"/>
  <c r="F140" i="56"/>
  <c r="E140" i="56"/>
  <c r="L139" i="56"/>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E139" i="56"/>
  <c r="F139" i="56" s="1"/>
  <c r="G139" i="56" s="1"/>
  <c r="H139" i="56" s="1"/>
  <c r="I139" i="56" s="1"/>
  <c r="J139" i="56" s="1"/>
  <c r="K139" i="56" s="1"/>
  <c r="D139" i="56"/>
  <c r="C139" i="56"/>
  <c r="E137" i="56"/>
  <c r="F137" i="56" s="1"/>
  <c r="G137" i="56" s="1"/>
  <c r="H137" i="56" s="1"/>
  <c r="I137" i="56" s="1"/>
  <c r="C137" i="56"/>
  <c r="D137" i="56" s="1"/>
  <c r="H136" i="56"/>
  <c r="I136" i="56" s="1"/>
  <c r="J136" i="56" s="1"/>
  <c r="K136" i="56" s="1"/>
  <c r="G136" i="56"/>
  <c r="E135" i="56"/>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B126" i="56"/>
  <c r="B25" i="56" s="1"/>
  <c r="G119" i="56"/>
  <c r="G118" i="56"/>
  <c r="D118" i="56"/>
  <c r="B118" i="56"/>
  <c r="B112" i="56"/>
  <c r="H107" i="56"/>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107" i="56"/>
  <c r="E107" i="56"/>
  <c r="F107" i="56" s="1"/>
  <c r="D107" i="56"/>
  <c r="E91" i="56"/>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C91" i="56"/>
  <c r="B85" i="56"/>
  <c r="B81" i="56"/>
  <c r="B76" i="56"/>
  <c r="B74" i="56"/>
  <c r="C73" i="56"/>
  <c r="B73" i="56"/>
  <c r="A62" i="56"/>
  <c r="B60" i="56"/>
  <c r="C58" i="56"/>
  <c r="D58" i="56" s="1"/>
  <c r="D74" i="56" s="1"/>
  <c r="B52" i="56"/>
  <c r="B50" i="56"/>
  <c r="B59" i="56" s="1"/>
  <c r="F49" i="56"/>
  <c r="E49" i="56"/>
  <c r="C49" i="56"/>
  <c r="B49" i="56"/>
  <c r="H48" i="56"/>
  <c r="G48" i="56"/>
  <c r="F48" i="56"/>
  <c r="E48" i="56"/>
  <c r="D48" i="56"/>
  <c r="C48" i="56"/>
  <c r="B48" i="56"/>
  <c r="B47" i="56"/>
  <c r="B45" i="56"/>
  <c r="B46" i="56" s="1"/>
  <c r="B44" i="56"/>
  <c r="B29" i="56"/>
  <c r="B27" i="56"/>
  <c r="C67" i="56" l="1"/>
  <c r="C76" i="56" s="1"/>
  <c r="B54" i="56"/>
  <c r="B55" i="56" s="1"/>
  <c r="C47" i="56"/>
  <c r="C61" i="56" s="1"/>
  <c r="C60" i="56" s="1"/>
  <c r="C52" i="56"/>
  <c r="C74" i="56"/>
  <c r="J137" i="56"/>
  <c r="G49" i="56"/>
  <c r="B79" i="56"/>
  <c r="B80" i="56"/>
  <c r="I118" i="56"/>
  <c r="I120" i="56" s="1"/>
  <c r="C109" i="56" s="1"/>
  <c r="G120" i="56"/>
  <c r="B66" i="56"/>
  <c r="B68" i="56" s="1"/>
  <c r="AQ81" i="56"/>
  <c r="B99" i="56"/>
  <c r="E58" i="56"/>
  <c r="D67" i="56"/>
  <c r="F76" i="56"/>
  <c r="C85" i="56"/>
  <c r="C99" i="56" s="1"/>
  <c r="D47" i="56"/>
  <c r="D61" i="56" s="1"/>
  <c r="D60" i="56" s="1"/>
  <c r="D52" i="56"/>
  <c r="L136" i="56"/>
  <c r="I48" i="56"/>
  <c r="G141" i="56"/>
  <c r="E73" i="56" s="1"/>
  <c r="E85" i="56" s="1"/>
  <c r="E99" i="56" s="1"/>
  <c r="D49" i="56"/>
  <c r="G140" i="56"/>
  <c r="F141" i="56"/>
  <c r="D73" i="56" s="1"/>
  <c r="D85" i="56" s="1"/>
  <c r="D99" i="56" s="1"/>
  <c r="S53" i="15"/>
  <c r="S55" i="15"/>
  <c r="S57" i="15"/>
  <c r="R57" i="15"/>
  <c r="R54" i="15"/>
  <c r="R55" i="15"/>
  <c r="R53" i="15"/>
  <c r="R45" i="15"/>
  <c r="S45" i="15"/>
  <c r="S54" i="15" s="1"/>
  <c r="R46" i="15"/>
  <c r="S46" i="15"/>
  <c r="R47" i="15"/>
  <c r="S47" i="15"/>
  <c r="R48" i="15"/>
  <c r="S48" i="15"/>
  <c r="R49" i="15"/>
  <c r="R56" i="15" s="1"/>
  <c r="S49" i="15"/>
  <c r="S56" i="15" s="1"/>
  <c r="R50" i="15"/>
  <c r="S50" i="15"/>
  <c r="S44" i="15"/>
  <c r="R44" i="15"/>
  <c r="H30" i="15"/>
  <c r="I30" i="15"/>
  <c r="J30" i="15"/>
  <c r="K30" i="15"/>
  <c r="L30" i="15"/>
  <c r="M30" i="15"/>
  <c r="P30" i="15"/>
  <c r="Q30" i="15"/>
  <c r="R30" i="15"/>
  <c r="S30" i="15"/>
  <c r="T30" i="15"/>
  <c r="U30" i="15"/>
  <c r="V30" i="15"/>
  <c r="W30" i="15"/>
  <c r="X30" i="15"/>
  <c r="Y30" i="15"/>
  <c r="Z30" i="15"/>
  <c r="AA30" i="15"/>
  <c r="R24" i="15"/>
  <c r="S24" i="15"/>
  <c r="B79" i="53"/>
  <c r="B77" i="53"/>
  <c r="B75" i="53"/>
  <c r="B29" i="53"/>
  <c r="D76" i="56" l="1"/>
  <c r="E67" i="56"/>
  <c r="D109" i="56"/>
  <c r="C108" i="56"/>
  <c r="C50" i="56" s="1"/>
  <c r="C59" i="56" s="1"/>
  <c r="K137" i="56"/>
  <c r="H49" i="56"/>
  <c r="H140" i="56"/>
  <c r="H141" i="56"/>
  <c r="F73" i="56" s="1"/>
  <c r="F85" i="56" s="1"/>
  <c r="F99" i="56" s="1"/>
  <c r="M136" i="56"/>
  <c r="J48" i="56"/>
  <c r="B56" i="56"/>
  <c r="B69" i="56" s="1"/>
  <c r="B77" i="56" s="1"/>
  <c r="C53" i="56"/>
  <c r="F58" i="56"/>
  <c r="E52" i="56"/>
  <c r="E47" i="56"/>
  <c r="E61" i="56" s="1"/>
  <c r="E60" i="56" s="1"/>
  <c r="E74" i="56"/>
  <c r="B75" i="56"/>
  <c r="B82" i="56"/>
  <c r="G26" i="5"/>
  <c r="Q35" i="14"/>
  <c r="S24" i="12"/>
  <c r="J24" i="12"/>
  <c r="H24" i="12"/>
  <c r="B70" i="56" l="1"/>
  <c r="B71" i="56"/>
  <c r="F74" i="56"/>
  <c r="G58" i="56"/>
  <c r="F52" i="56"/>
  <c r="F47" i="56"/>
  <c r="F61" i="56" s="1"/>
  <c r="F60" i="56" s="1"/>
  <c r="D108" i="56"/>
  <c r="D50" i="56" s="1"/>
  <c r="D59" i="56" s="1"/>
  <c r="E109" i="56"/>
  <c r="K48" i="56"/>
  <c r="N136" i="56"/>
  <c r="C55" i="56"/>
  <c r="D53" i="56" s="1"/>
  <c r="L137" i="56"/>
  <c r="I49" i="56"/>
  <c r="I140" i="56"/>
  <c r="I141" i="56"/>
  <c r="G73" i="56" s="1"/>
  <c r="G85" i="56" s="1"/>
  <c r="G99" i="56" s="1"/>
  <c r="C80" i="56"/>
  <c r="C66" i="56"/>
  <c r="C68" i="56" s="1"/>
  <c r="C79" i="56"/>
  <c r="F67" i="56"/>
  <c r="E76" i="56"/>
  <c r="R35" i="14"/>
  <c r="K26" i="5" s="1"/>
  <c r="J49" i="56" l="1"/>
  <c r="M137" i="56"/>
  <c r="B78" i="56"/>
  <c r="B83" i="56" s="1"/>
  <c r="G67" i="56"/>
  <c r="J141" i="56"/>
  <c r="H73" i="56" s="1"/>
  <c r="H85" i="56" s="1"/>
  <c r="H99" i="56" s="1"/>
  <c r="J140" i="56"/>
  <c r="D55" i="56"/>
  <c r="E53" i="56"/>
  <c r="F109" i="56"/>
  <c r="E108" i="56"/>
  <c r="E50" i="56" s="1"/>
  <c r="E59" i="56" s="1"/>
  <c r="H58" i="56"/>
  <c r="G74" i="56"/>
  <c r="G52" i="56"/>
  <c r="G47" i="56"/>
  <c r="G61" i="56" s="1"/>
  <c r="G60" i="56" s="1"/>
  <c r="C75" i="56"/>
  <c r="C70" i="56"/>
  <c r="C82" i="56"/>
  <c r="C56" i="56"/>
  <c r="C69" i="56" s="1"/>
  <c r="C77" i="56" s="1"/>
  <c r="D80" i="56"/>
  <c r="D66" i="56"/>
  <c r="D68" i="56" s="1"/>
  <c r="D79" i="56"/>
  <c r="L48" i="56"/>
  <c r="O136" i="56"/>
  <c r="B72" i="56"/>
  <c r="N30" i="15"/>
  <c r="O30" i="15"/>
  <c r="G109" i="56" l="1"/>
  <c r="F108" i="56"/>
  <c r="F50" i="56" s="1"/>
  <c r="F59" i="56" s="1"/>
  <c r="H67" i="56"/>
  <c r="G76" i="56"/>
  <c r="P136" i="56"/>
  <c r="M48" i="56"/>
  <c r="D75" i="56"/>
  <c r="C71" i="56"/>
  <c r="E55" i="56"/>
  <c r="H74" i="56"/>
  <c r="H52" i="56"/>
  <c r="H47" i="56"/>
  <c r="H61" i="56" s="1"/>
  <c r="H60" i="56" s="1"/>
  <c r="I58" i="56"/>
  <c r="D82" i="56"/>
  <c r="D56" i="56"/>
  <c r="D69" i="56" s="1"/>
  <c r="D77" i="56" s="1"/>
  <c r="N137" i="56"/>
  <c r="K49" i="56"/>
  <c r="E66" i="56"/>
  <c r="E68" i="56" s="1"/>
  <c r="E80" i="56"/>
  <c r="E79" i="56"/>
  <c r="K140" i="56"/>
  <c r="K141" i="56"/>
  <c r="I73" i="56" s="1"/>
  <c r="I85" i="56" s="1"/>
  <c r="I99" i="56" s="1"/>
  <c r="B86" i="56"/>
  <c r="B88" i="56"/>
  <c r="B84" i="56"/>
  <c r="B89" i="56" s="1"/>
  <c r="B87" i="56" l="1"/>
  <c r="B90" i="56" s="1"/>
  <c r="E75" i="56"/>
  <c r="E70" i="56"/>
  <c r="E82" i="56"/>
  <c r="E56" i="56"/>
  <c r="E69" i="56" s="1"/>
  <c r="E77" i="56" s="1"/>
  <c r="D70" i="56"/>
  <c r="L140" i="56"/>
  <c r="L141" i="56"/>
  <c r="J73" i="56" s="1"/>
  <c r="J85" i="56" s="1"/>
  <c r="J99" i="56" s="1"/>
  <c r="F53" i="56"/>
  <c r="H76" i="56"/>
  <c r="I67" i="56"/>
  <c r="O137" i="56"/>
  <c r="L49" i="56"/>
  <c r="I74" i="56"/>
  <c r="J58" i="56"/>
  <c r="I52" i="56"/>
  <c r="I47" i="56"/>
  <c r="I61" i="56" s="1"/>
  <c r="I60" i="56" s="1"/>
  <c r="C78" i="56"/>
  <c r="C83" i="56" s="1"/>
  <c r="F66" i="56"/>
  <c r="F68" i="56" s="1"/>
  <c r="F80" i="56"/>
  <c r="F79" i="56"/>
  <c r="C72" i="56"/>
  <c r="Q136" i="56"/>
  <c r="N48" i="56"/>
  <c r="H109" i="56"/>
  <c r="G108" i="56"/>
  <c r="G50" i="56" s="1"/>
  <c r="G59" i="56" s="1"/>
  <c r="G80" i="56" l="1"/>
  <c r="G66" i="56"/>
  <c r="G68" i="56" s="1"/>
  <c r="G79" i="56"/>
  <c r="C86" i="56"/>
  <c r="C88" i="56"/>
  <c r="C84" i="56"/>
  <c r="C89" i="56" s="1"/>
  <c r="J74" i="56"/>
  <c r="K58" i="56"/>
  <c r="J52" i="56"/>
  <c r="J47" i="56"/>
  <c r="J61" i="56" s="1"/>
  <c r="J60" i="56" s="1"/>
  <c r="J67" i="56"/>
  <c r="I76" i="56"/>
  <c r="I109" i="56"/>
  <c r="H108" i="56"/>
  <c r="H50" i="56" s="1"/>
  <c r="H59" i="56" s="1"/>
  <c r="F75" i="56"/>
  <c r="M140" i="56"/>
  <c r="E71" i="56"/>
  <c r="E72" i="56"/>
  <c r="D71" i="56"/>
  <c r="R136" i="56"/>
  <c r="O48" i="56"/>
  <c r="P137" i="56"/>
  <c r="M49" i="56"/>
  <c r="F55" i="56"/>
  <c r="G53" i="56" s="1"/>
  <c r="Q137" i="56" l="1"/>
  <c r="N49" i="56"/>
  <c r="D78" i="56"/>
  <c r="D83" i="56" s="1"/>
  <c r="N140" i="56"/>
  <c r="H80" i="56"/>
  <c r="H66" i="56"/>
  <c r="H68" i="56" s="1"/>
  <c r="J76" i="56"/>
  <c r="K67" i="56"/>
  <c r="G55" i="56"/>
  <c r="H53" i="56"/>
  <c r="D72" i="56"/>
  <c r="M141" i="56"/>
  <c r="K73" i="56" s="1"/>
  <c r="K85" i="56" s="1"/>
  <c r="K99" i="56" s="1"/>
  <c r="J109" i="56"/>
  <c r="I108" i="56"/>
  <c r="I50" i="56" s="1"/>
  <c r="I59" i="56" s="1"/>
  <c r="C87" i="56"/>
  <c r="C90" i="56" s="1"/>
  <c r="F56" i="56"/>
  <c r="F69" i="56" s="1"/>
  <c r="F82" i="56"/>
  <c r="S136" i="56"/>
  <c r="P48" i="56"/>
  <c r="H79" i="56"/>
  <c r="L58" i="56"/>
  <c r="K74" i="56"/>
  <c r="K52" i="56"/>
  <c r="K47" i="56"/>
  <c r="K61" i="56" s="1"/>
  <c r="K60" i="56" s="1"/>
  <c r="G75" i="56"/>
  <c r="L52" i="56" l="1"/>
  <c r="L47" i="56"/>
  <c r="L61" i="56" s="1"/>
  <c r="L60" i="56" s="1"/>
  <c r="M58" i="56"/>
  <c r="L74" i="56"/>
  <c r="F77" i="56"/>
  <c r="F70" i="56"/>
  <c r="H75" i="56"/>
  <c r="R137" i="56"/>
  <c r="O49" i="56"/>
  <c r="D86" i="56"/>
  <c r="D84" i="56"/>
  <c r="D89" i="56" s="1"/>
  <c r="D88" i="56"/>
  <c r="T136" i="56"/>
  <c r="Q48" i="56"/>
  <c r="I80" i="56"/>
  <c r="I66" i="56"/>
  <c r="I68" i="56" s="1"/>
  <c r="H55" i="56"/>
  <c r="I53" i="56"/>
  <c r="I79" i="56"/>
  <c r="L67" i="56"/>
  <c r="K76" i="56"/>
  <c r="O140" i="56"/>
  <c r="O141" i="56"/>
  <c r="M73" i="56" s="1"/>
  <c r="M85" i="56" s="1"/>
  <c r="M99" i="56" s="1"/>
  <c r="E78" i="56"/>
  <c r="E83" i="56" s="1"/>
  <c r="E86" i="56" s="1"/>
  <c r="K109" i="56"/>
  <c r="J108" i="56"/>
  <c r="J50" i="56" s="1"/>
  <c r="J59" i="56" s="1"/>
  <c r="G56" i="56"/>
  <c r="G69" i="56" s="1"/>
  <c r="G82" i="56"/>
  <c r="N141" i="56"/>
  <c r="L73" i="56" s="1"/>
  <c r="L85" i="56" s="1"/>
  <c r="L99" i="56" s="1"/>
  <c r="J66" i="56" l="1"/>
  <c r="J68" i="56" s="1"/>
  <c r="J80" i="56"/>
  <c r="J79" i="56"/>
  <c r="L76" i="56"/>
  <c r="M67" i="56"/>
  <c r="I75" i="56"/>
  <c r="P49" i="56"/>
  <c r="S137" i="56"/>
  <c r="L109" i="56"/>
  <c r="K108" i="56"/>
  <c r="K50" i="56" s="1"/>
  <c r="K59" i="56" s="1"/>
  <c r="E84" i="56"/>
  <c r="E89" i="56" s="1"/>
  <c r="P140" i="56"/>
  <c r="P141" i="56"/>
  <c r="N73" i="56" s="1"/>
  <c r="N85" i="56" s="1"/>
  <c r="N99" i="56" s="1"/>
  <c r="I55" i="56"/>
  <c r="D87" i="56"/>
  <c r="D90" i="56" s="1"/>
  <c r="E87" i="56"/>
  <c r="M74" i="56"/>
  <c r="M52" i="56"/>
  <c r="M47" i="56"/>
  <c r="M61" i="56" s="1"/>
  <c r="M60" i="56" s="1"/>
  <c r="N58" i="56"/>
  <c r="G77" i="56"/>
  <c r="G70" i="56"/>
  <c r="H82" i="56"/>
  <c r="H56" i="56"/>
  <c r="H69" i="56" s="1"/>
  <c r="U136" i="56"/>
  <c r="R48" i="56"/>
  <c r="E88" i="56"/>
  <c r="F71" i="56"/>
  <c r="F72" i="56" s="1"/>
  <c r="E90" i="56" l="1"/>
  <c r="M76" i="56"/>
  <c r="N67" i="56"/>
  <c r="J75" i="56"/>
  <c r="F78" i="56"/>
  <c r="F83" i="56" s="1"/>
  <c r="G71" i="56"/>
  <c r="G72" i="56"/>
  <c r="Q140" i="56"/>
  <c r="T137" i="56"/>
  <c r="Q49" i="56"/>
  <c r="V136" i="56"/>
  <c r="S48" i="56"/>
  <c r="I82" i="56"/>
  <c r="I56" i="56"/>
  <c r="I69" i="56" s="1"/>
  <c r="K66" i="56"/>
  <c r="K68" i="56" s="1"/>
  <c r="K80" i="56"/>
  <c r="K79" i="56"/>
  <c r="H77" i="56"/>
  <c r="H70" i="56"/>
  <c r="N74" i="56"/>
  <c r="N52" i="56"/>
  <c r="N47" i="56"/>
  <c r="N61" i="56" s="1"/>
  <c r="N60" i="56" s="1"/>
  <c r="O58" i="56"/>
  <c r="J53" i="56"/>
  <c r="M109" i="56"/>
  <c r="L108" i="56"/>
  <c r="L50" i="56" s="1"/>
  <c r="L59" i="56" s="1"/>
  <c r="L80" i="56" l="1"/>
  <c r="L66" i="56"/>
  <c r="L68" i="56" s="1"/>
  <c r="L79" i="56"/>
  <c r="I77" i="56"/>
  <c r="I70" i="56"/>
  <c r="R140" i="56"/>
  <c r="M108" i="56"/>
  <c r="M50" i="56" s="1"/>
  <c r="M59" i="56" s="1"/>
  <c r="N109" i="56"/>
  <c r="W136" i="56"/>
  <c r="T48" i="56"/>
  <c r="Q141" i="56"/>
  <c r="O73" i="56" s="1"/>
  <c r="O85" i="56" s="1"/>
  <c r="O99" i="56" s="1"/>
  <c r="F86" i="56"/>
  <c r="F84" i="56"/>
  <c r="F89" i="56" s="1"/>
  <c r="F88" i="56"/>
  <c r="J55" i="56"/>
  <c r="K53" i="56"/>
  <c r="G78" i="56"/>
  <c r="G83" i="56" s="1"/>
  <c r="G86" i="56" s="1"/>
  <c r="P58" i="56"/>
  <c r="O74" i="56"/>
  <c r="O52" i="56"/>
  <c r="O47" i="56"/>
  <c r="O61" i="56" s="1"/>
  <c r="O60" i="56" s="1"/>
  <c r="H71" i="56"/>
  <c r="K75" i="56"/>
  <c r="R49" i="56"/>
  <c r="U137" i="56"/>
  <c r="O67" i="56"/>
  <c r="N76" i="56"/>
  <c r="S141" i="56" l="1"/>
  <c r="Q73" i="56" s="1"/>
  <c r="Q85" i="56" s="1"/>
  <c r="Q99" i="56" s="1"/>
  <c r="S140" i="56"/>
  <c r="P67" i="56"/>
  <c r="O76" i="56"/>
  <c r="K55" i="56"/>
  <c r="L53" i="56"/>
  <c r="G88" i="56"/>
  <c r="X136" i="56"/>
  <c r="U48" i="56"/>
  <c r="R141" i="56"/>
  <c r="P73" i="56" s="1"/>
  <c r="P85" i="56" s="1"/>
  <c r="P99" i="56" s="1"/>
  <c r="V137" i="56"/>
  <c r="S49" i="56"/>
  <c r="H78" i="56"/>
  <c r="H83" i="56" s="1"/>
  <c r="J56" i="56"/>
  <c r="J69" i="56" s="1"/>
  <c r="J82" i="56"/>
  <c r="F87" i="56"/>
  <c r="F90" i="56" s="1"/>
  <c r="G87" i="56"/>
  <c r="O109" i="56"/>
  <c r="N108" i="56"/>
  <c r="N50" i="56" s="1"/>
  <c r="N59" i="56" s="1"/>
  <c r="I71" i="56"/>
  <c r="I78" i="56" s="1"/>
  <c r="I83" i="56" s="1"/>
  <c r="L75" i="56"/>
  <c r="H72" i="56"/>
  <c r="Q58" i="56"/>
  <c r="P74" i="56"/>
  <c r="P52" i="56"/>
  <c r="P47" i="56"/>
  <c r="P61" i="56" s="1"/>
  <c r="P60" i="56" s="1"/>
  <c r="G84" i="56"/>
  <c r="G89" i="56" s="1"/>
  <c r="M80" i="56"/>
  <c r="M66" i="56"/>
  <c r="M68" i="56" s="1"/>
  <c r="M79" i="56"/>
  <c r="I86" i="56" l="1"/>
  <c r="I84" i="56"/>
  <c r="I88" i="56"/>
  <c r="Y136" i="56"/>
  <c r="V48" i="56"/>
  <c r="M75" i="56"/>
  <c r="N80" i="56"/>
  <c r="N66" i="56"/>
  <c r="N68" i="56" s="1"/>
  <c r="N79" i="56"/>
  <c r="J77" i="56"/>
  <c r="J70" i="56"/>
  <c r="T49" i="56"/>
  <c r="W137" i="56"/>
  <c r="O108" i="56"/>
  <c r="O50" i="56" s="1"/>
  <c r="O59" i="56" s="1"/>
  <c r="P109" i="56"/>
  <c r="G90" i="56"/>
  <c r="H86" i="56"/>
  <c r="H84" i="56"/>
  <c r="H89" i="56" s="1"/>
  <c r="H88" i="56"/>
  <c r="L55" i="56"/>
  <c r="M53" i="56" s="1"/>
  <c r="P76" i="56"/>
  <c r="Q67" i="56"/>
  <c r="Q52" i="56"/>
  <c r="Q47" i="56"/>
  <c r="Q61" i="56" s="1"/>
  <c r="Q60" i="56" s="1"/>
  <c r="R58" i="56"/>
  <c r="Q74" i="56"/>
  <c r="I72" i="56"/>
  <c r="K56" i="56"/>
  <c r="K69" i="56" s="1"/>
  <c r="K82" i="56"/>
  <c r="T140" i="56"/>
  <c r="U140" i="56" l="1"/>
  <c r="Q76" i="56"/>
  <c r="R67" i="56"/>
  <c r="Q109" i="56"/>
  <c r="P108" i="56"/>
  <c r="P50" i="56" s="1"/>
  <c r="P59" i="56" s="1"/>
  <c r="N75" i="56"/>
  <c r="R74" i="56"/>
  <c r="R52" i="56"/>
  <c r="R47" i="56"/>
  <c r="R61" i="56" s="1"/>
  <c r="R60" i="56" s="1"/>
  <c r="S58" i="56"/>
  <c r="O66" i="56"/>
  <c r="O68" i="56" s="1"/>
  <c r="O80" i="56"/>
  <c r="O79" i="56"/>
  <c r="J71" i="56"/>
  <c r="J78" i="56" s="1"/>
  <c r="J83" i="56" s="1"/>
  <c r="J72" i="56"/>
  <c r="Z136" i="56"/>
  <c r="W48" i="56"/>
  <c r="K77" i="56"/>
  <c r="K70" i="56"/>
  <c r="M55" i="56"/>
  <c r="I87" i="56"/>
  <c r="H87" i="56"/>
  <c r="H90" i="56" s="1"/>
  <c r="T141" i="56"/>
  <c r="R73" i="56" s="1"/>
  <c r="R85" i="56" s="1"/>
  <c r="R99" i="56" s="1"/>
  <c r="L82" i="56"/>
  <c r="L56" i="56"/>
  <c r="L69" i="56" s="1"/>
  <c r="X137" i="56"/>
  <c r="U49" i="56"/>
  <c r="I89" i="56"/>
  <c r="J86" i="56" l="1"/>
  <c r="J87" i="56" s="1"/>
  <c r="J90" i="56" s="1"/>
  <c r="J88" i="56"/>
  <c r="J84" i="56"/>
  <c r="J89" i="56" s="1"/>
  <c r="K71" i="56"/>
  <c r="K78" i="56" s="1"/>
  <c r="K83" i="56" s="1"/>
  <c r="O75" i="56"/>
  <c r="R109" i="56"/>
  <c r="Q108" i="56"/>
  <c r="Q50" i="56" s="1"/>
  <c r="Q59" i="56" s="1"/>
  <c r="V140" i="56"/>
  <c r="I90" i="56"/>
  <c r="T58" i="56"/>
  <c r="S74" i="56"/>
  <c r="S52" i="56"/>
  <c r="S47" i="56"/>
  <c r="S61" i="56" s="1"/>
  <c r="S60" i="56" s="1"/>
  <c r="R76" i="56"/>
  <c r="S67" i="56"/>
  <c r="Y137" i="56"/>
  <c r="V49" i="56"/>
  <c r="M82" i="56"/>
  <c r="M56" i="56"/>
  <c r="M69" i="56" s="1"/>
  <c r="L77" i="56"/>
  <c r="L70" i="56"/>
  <c r="N53" i="56"/>
  <c r="AA136" i="56"/>
  <c r="X48" i="56"/>
  <c r="P80" i="56"/>
  <c r="P66" i="56"/>
  <c r="P68" i="56" s="1"/>
  <c r="P79" i="56"/>
  <c r="U141" i="56"/>
  <c r="S73" i="56" s="1"/>
  <c r="S85" i="56" s="1"/>
  <c r="S99" i="56" s="1"/>
  <c r="K72" i="56" l="1"/>
  <c r="Z137" i="56"/>
  <c r="W49" i="56"/>
  <c r="K86" i="56"/>
  <c r="K87" i="56" s="1"/>
  <c r="K90" i="56" s="1"/>
  <c r="K84" i="56"/>
  <c r="K89" i="56" s="1"/>
  <c r="K88" i="56"/>
  <c r="Q66" i="56"/>
  <c r="Q68" i="56" s="1"/>
  <c r="Q80" i="56"/>
  <c r="Q79" i="56"/>
  <c r="AB136" i="56"/>
  <c r="Y48" i="56"/>
  <c r="M77" i="56"/>
  <c r="M70" i="56"/>
  <c r="T67" i="56"/>
  <c r="S76" i="56"/>
  <c r="S109" i="56"/>
  <c r="R108" i="56"/>
  <c r="R50" i="56" s="1"/>
  <c r="R59" i="56" s="1"/>
  <c r="P75" i="56"/>
  <c r="N55" i="56"/>
  <c r="O53" i="56"/>
  <c r="W140" i="56"/>
  <c r="L71" i="56"/>
  <c r="L78" i="56" s="1"/>
  <c r="L83" i="56" s="1"/>
  <c r="T74" i="56"/>
  <c r="U58" i="56"/>
  <c r="T52" i="56"/>
  <c r="T47" i="56"/>
  <c r="T61" i="56" s="1"/>
  <c r="T60" i="56" s="1"/>
  <c r="V141" i="56"/>
  <c r="T73" i="56" s="1"/>
  <c r="T85" i="56" s="1"/>
  <c r="T99" i="56" s="1"/>
  <c r="L86" i="56" l="1"/>
  <c r="L87" i="56" s="1"/>
  <c r="L88" i="56"/>
  <c r="B105" i="56" s="1"/>
  <c r="L84" i="56"/>
  <c r="L89" i="56" s="1"/>
  <c r="G28" i="56" s="1"/>
  <c r="C105" i="56" s="1"/>
  <c r="O55" i="56"/>
  <c r="P53" i="56" s="1"/>
  <c r="R80" i="56"/>
  <c r="R66" i="56"/>
  <c r="R68" i="56" s="1"/>
  <c r="R79" i="56"/>
  <c r="M71" i="56"/>
  <c r="M78" i="56" s="1"/>
  <c r="M83" i="56" s="1"/>
  <c r="L72" i="56"/>
  <c r="N82" i="56"/>
  <c r="N56" i="56"/>
  <c r="N69" i="56" s="1"/>
  <c r="T109" i="56"/>
  <c r="S108" i="56"/>
  <c r="S50" i="56" s="1"/>
  <c r="S59" i="56" s="1"/>
  <c r="V58" i="56"/>
  <c r="U52" i="56"/>
  <c r="U47" i="56"/>
  <c r="U61" i="56" s="1"/>
  <c r="U60" i="56" s="1"/>
  <c r="U74" i="56"/>
  <c r="X140" i="56"/>
  <c r="Q75" i="56"/>
  <c r="W141" i="56"/>
  <c r="U73" i="56" s="1"/>
  <c r="U85" i="56" s="1"/>
  <c r="U99" i="56" s="1"/>
  <c r="T76" i="56"/>
  <c r="U67" i="56"/>
  <c r="AC136" i="56"/>
  <c r="Z48" i="56"/>
  <c r="AA137" i="56"/>
  <c r="X49" i="56"/>
  <c r="M86" i="56" l="1"/>
  <c r="M87" i="56" s="1"/>
  <c r="M90" i="56" s="1"/>
  <c r="M84" i="56"/>
  <c r="M89" i="56" s="1"/>
  <c r="M88" i="56"/>
  <c r="AD136" i="56"/>
  <c r="AA48" i="56"/>
  <c r="Y140" i="56"/>
  <c r="V74" i="56"/>
  <c r="V52" i="56"/>
  <c r="V47" i="56"/>
  <c r="V61" i="56" s="1"/>
  <c r="V60" i="56" s="1"/>
  <c r="W58" i="56"/>
  <c r="N77" i="56"/>
  <c r="N70" i="56"/>
  <c r="P55" i="56"/>
  <c r="Q53" i="56"/>
  <c r="G30" i="56"/>
  <c r="A105" i="56" s="1"/>
  <c r="L90" i="56"/>
  <c r="G29" i="56" s="1"/>
  <c r="D105" i="56" s="1"/>
  <c r="U76" i="56"/>
  <c r="V67" i="56"/>
  <c r="O56" i="56"/>
  <c r="O69" i="56" s="1"/>
  <c r="O82" i="56"/>
  <c r="AB137" i="56"/>
  <c r="Y49" i="56"/>
  <c r="S80" i="56"/>
  <c r="S66" i="56"/>
  <c r="S68" i="56" s="1"/>
  <c r="S79" i="56"/>
  <c r="R75" i="56"/>
  <c r="X141" i="56"/>
  <c r="V73" i="56" s="1"/>
  <c r="V85" i="56" s="1"/>
  <c r="V99" i="56" s="1"/>
  <c r="T108" i="56"/>
  <c r="T50" i="56" s="1"/>
  <c r="T59" i="56" s="1"/>
  <c r="U109" i="56"/>
  <c r="M72" i="56"/>
  <c r="N71" i="56" l="1"/>
  <c r="N78" i="56" s="1"/>
  <c r="U108" i="56"/>
  <c r="U50" i="56" s="1"/>
  <c r="U59" i="56" s="1"/>
  <c r="V109" i="56"/>
  <c r="O77" i="56"/>
  <c r="O70" i="56"/>
  <c r="N83" i="56"/>
  <c r="AE136" i="56"/>
  <c r="AB48" i="56"/>
  <c r="T80" i="56"/>
  <c r="T66" i="56"/>
  <c r="T68" i="56" s="1"/>
  <c r="T79" i="56"/>
  <c r="V76" i="56"/>
  <c r="W67" i="56"/>
  <c r="Q55" i="56"/>
  <c r="R53" i="56" s="1"/>
  <c r="X58" i="56"/>
  <c r="W74" i="56"/>
  <c r="W52" i="56"/>
  <c r="W47" i="56"/>
  <c r="W61" i="56" s="1"/>
  <c r="W60" i="56" s="1"/>
  <c r="Z140" i="56"/>
  <c r="Z141" i="56" s="1"/>
  <c r="X73" i="56" s="1"/>
  <c r="X85" i="56" s="1"/>
  <c r="X99" i="56" s="1"/>
  <c r="S75" i="56"/>
  <c r="AC137" i="56"/>
  <c r="Z49" i="56"/>
  <c r="P82" i="56"/>
  <c r="P56" i="56"/>
  <c r="P69" i="56" s="1"/>
  <c r="Y141" i="56"/>
  <c r="W73" i="56" s="1"/>
  <c r="W85" i="56" s="1"/>
  <c r="W99" i="56" s="1"/>
  <c r="R55" i="56" l="1"/>
  <c r="S53" i="56" s="1"/>
  <c r="N86" i="56"/>
  <c r="N87" i="56" s="1"/>
  <c r="N90" i="56" s="1"/>
  <c r="N84" i="56"/>
  <c r="N89" i="56" s="1"/>
  <c r="N88" i="56"/>
  <c r="AA49" i="56"/>
  <c r="AD137" i="56"/>
  <c r="X74" i="56"/>
  <c r="Y58" i="56"/>
  <c r="X52" i="56"/>
  <c r="X47" i="56"/>
  <c r="X61" i="56" s="1"/>
  <c r="X60" i="56" s="1"/>
  <c r="N72" i="56"/>
  <c r="T75" i="56"/>
  <c r="U66" i="56"/>
  <c r="U68" i="56" s="1"/>
  <c r="U80" i="56"/>
  <c r="U79" i="56"/>
  <c r="AA140" i="56"/>
  <c r="X67" i="56"/>
  <c r="W76" i="56"/>
  <c r="O71" i="56"/>
  <c r="O78" i="56" s="1"/>
  <c r="O83" i="56" s="1"/>
  <c r="P77" i="56"/>
  <c r="P70" i="56"/>
  <c r="Q82" i="56"/>
  <c r="Q56" i="56"/>
  <c r="Q69" i="56" s="1"/>
  <c r="AC48" i="56"/>
  <c r="AF136" i="56"/>
  <c r="W109" i="56"/>
  <c r="V108" i="56"/>
  <c r="V50" i="56" s="1"/>
  <c r="V59" i="56" s="1"/>
  <c r="O86" i="56" l="1"/>
  <c r="O87" i="56" s="1"/>
  <c r="O90" i="56" s="1"/>
  <c r="O84" i="56"/>
  <c r="O89" i="56" s="1"/>
  <c r="O88" i="56"/>
  <c r="S55" i="56"/>
  <c r="V66" i="56"/>
  <c r="V68" i="56" s="1"/>
  <c r="V80" i="56"/>
  <c r="V79" i="56"/>
  <c r="Q77" i="56"/>
  <c r="Q70" i="56"/>
  <c r="AB140" i="56"/>
  <c r="AB141" i="56"/>
  <c r="Z73" i="56" s="1"/>
  <c r="Z85" i="56" s="1"/>
  <c r="Z99" i="56" s="1"/>
  <c r="U75" i="56"/>
  <c r="Y74" i="56"/>
  <c r="Z58" i="56"/>
  <c r="Y52" i="56"/>
  <c r="Y47" i="56"/>
  <c r="Y61" i="56" s="1"/>
  <c r="Y60" i="56" s="1"/>
  <c r="X109" i="56"/>
  <c r="W108" i="56"/>
  <c r="W50" i="56" s="1"/>
  <c r="W59" i="56" s="1"/>
  <c r="O72" i="56"/>
  <c r="AA141" i="56"/>
  <c r="Y73" i="56" s="1"/>
  <c r="Y85" i="56" s="1"/>
  <c r="Y99" i="56" s="1"/>
  <c r="AG136" i="56"/>
  <c r="AD48" i="56"/>
  <c r="P71" i="56"/>
  <c r="P78" i="56" s="1"/>
  <c r="P83" i="56" s="1"/>
  <c r="AE137" i="56"/>
  <c r="AB49" i="56"/>
  <c r="X76" i="56"/>
  <c r="Y67" i="56"/>
  <c r="R82" i="56"/>
  <c r="R56" i="56"/>
  <c r="R69" i="56" s="1"/>
  <c r="Z67" i="56" l="1"/>
  <c r="Y76" i="56"/>
  <c r="AF137" i="56"/>
  <c r="AC49" i="56"/>
  <c r="W80" i="56"/>
  <c r="W66" i="56"/>
  <c r="W68" i="56" s="1"/>
  <c r="W79" i="56"/>
  <c r="Z74" i="56"/>
  <c r="AA58" i="56"/>
  <c r="Z52" i="56"/>
  <c r="Z47" i="56"/>
  <c r="Z61" i="56" s="1"/>
  <c r="Z60" i="56" s="1"/>
  <c r="S82" i="56"/>
  <c r="S56" i="56"/>
  <c r="S69" i="56" s="1"/>
  <c r="AH136" i="56"/>
  <c r="AE48" i="56"/>
  <c r="Y109" i="56"/>
  <c r="X108" i="56"/>
  <c r="X50" i="56" s="1"/>
  <c r="X59" i="56" s="1"/>
  <c r="AC140" i="56"/>
  <c r="AC141" i="56" s="1"/>
  <c r="AA73" i="56" s="1"/>
  <c r="AA85" i="56" s="1"/>
  <c r="AA99" i="56" s="1"/>
  <c r="R77" i="56"/>
  <c r="R70" i="56"/>
  <c r="P86" i="56"/>
  <c r="P87" i="56" s="1"/>
  <c r="P90" i="56" s="1"/>
  <c r="P84" i="56"/>
  <c r="P89" i="56" s="1"/>
  <c r="P88" i="56"/>
  <c r="Q71" i="56"/>
  <c r="Q78" i="56" s="1"/>
  <c r="Q83" i="56" s="1"/>
  <c r="V75" i="56"/>
  <c r="P72" i="56"/>
  <c r="T53" i="56"/>
  <c r="T55" i="56" l="1"/>
  <c r="U53" i="56" s="1"/>
  <c r="Z109" i="56"/>
  <c r="Y108" i="56"/>
  <c r="Y50" i="56" s="1"/>
  <c r="Y59" i="56" s="1"/>
  <c r="AG137" i="56"/>
  <c r="AD49" i="56"/>
  <c r="Q72" i="56"/>
  <c r="AF48" i="56"/>
  <c r="AI136" i="56"/>
  <c r="W75" i="56"/>
  <c r="Q86" i="56"/>
  <c r="Q87" i="56" s="1"/>
  <c r="Q90" i="56" s="1"/>
  <c r="Q88" i="56"/>
  <c r="Q84" i="56"/>
  <c r="Q89" i="56" s="1"/>
  <c r="AD141" i="56"/>
  <c r="AB73" i="56" s="1"/>
  <c r="AB85" i="56" s="1"/>
  <c r="AB99" i="56" s="1"/>
  <c r="AD140" i="56"/>
  <c r="R71" i="56"/>
  <c r="R78" i="56" s="1"/>
  <c r="R83" i="56" s="1"/>
  <c r="X80" i="56"/>
  <c r="X66" i="56"/>
  <c r="X68" i="56" s="1"/>
  <c r="X79" i="56"/>
  <c r="S77" i="56"/>
  <c r="S70" i="56"/>
  <c r="AB58" i="56"/>
  <c r="AA52" i="56"/>
  <c r="AA47" i="56"/>
  <c r="AA61" i="56" s="1"/>
  <c r="AA60" i="56" s="1"/>
  <c r="AA74" i="56"/>
  <c r="AA67" i="56"/>
  <c r="Z76" i="56"/>
  <c r="R72" i="56" l="1"/>
  <c r="U55" i="56"/>
  <c r="V53" i="56" s="1"/>
  <c r="AG48" i="56"/>
  <c r="AJ136" i="56"/>
  <c r="AH137" i="56"/>
  <c r="AE49" i="56"/>
  <c r="AB67" i="56"/>
  <c r="AA76" i="56"/>
  <c r="AQ67" i="56"/>
  <c r="AC58" i="56"/>
  <c r="AB52" i="56"/>
  <c r="AB47" i="56"/>
  <c r="AB61" i="56" s="1"/>
  <c r="AB60" i="56" s="1"/>
  <c r="AB74" i="56"/>
  <c r="X75" i="56"/>
  <c r="AE140" i="56"/>
  <c r="AE141" i="56"/>
  <c r="AC73" i="56" s="1"/>
  <c r="AC85" i="56" s="1"/>
  <c r="AC99" i="56" s="1"/>
  <c r="Y80" i="56"/>
  <c r="Y66" i="56"/>
  <c r="Y68" i="56" s="1"/>
  <c r="Y79" i="56"/>
  <c r="R86" i="56"/>
  <c r="R87" i="56" s="1"/>
  <c r="R90" i="56" s="1"/>
  <c r="R88" i="56"/>
  <c r="R84" i="56"/>
  <c r="R89" i="56" s="1"/>
  <c r="S71" i="56"/>
  <c r="S78" i="56" s="1"/>
  <c r="S83" i="56" s="1"/>
  <c r="AA109" i="56"/>
  <c r="Z108" i="56"/>
  <c r="Z50" i="56" s="1"/>
  <c r="Z59" i="56" s="1"/>
  <c r="T82" i="56"/>
  <c r="T56" i="56"/>
  <c r="T69" i="56" s="1"/>
  <c r="AF140" i="56" l="1"/>
  <c r="AF141" i="56"/>
  <c r="AD73" i="56" s="1"/>
  <c r="AD85" i="56" s="1"/>
  <c r="AD99" i="56" s="1"/>
  <c r="AK136" i="56"/>
  <c r="AH48" i="56"/>
  <c r="T77" i="56"/>
  <c r="T70" i="56"/>
  <c r="Y75" i="56"/>
  <c r="AB76" i="56"/>
  <c r="AC67" i="56"/>
  <c r="S72" i="56"/>
  <c r="AC74" i="56"/>
  <c r="AC52" i="56"/>
  <c r="AC47" i="56"/>
  <c r="AC61" i="56" s="1"/>
  <c r="AC60" i="56" s="1"/>
  <c r="AD58" i="56"/>
  <c r="U82" i="56"/>
  <c r="U56" i="56"/>
  <c r="U69" i="56" s="1"/>
  <c r="AA108" i="56"/>
  <c r="AA50" i="56" s="1"/>
  <c r="AA59" i="56" s="1"/>
  <c r="AB109" i="56"/>
  <c r="Z66" i="56"/>
  <c r="Z68" i="56" s="1"/>
  <c r="Z80" i="56"/>
  <c r="Z79" i="56"/>
  <c r="S86" i="56"/>
  <c r="S87" i="56" s="1"/>
  <c r="S90" i="56" s="1"/>
  <c r="S88" i="56"/>
  <c r="S84" i="56"/>
  <c r="S89" i="56" s="1"/>
  <c r="AI137" i="56"/>
  <c r="AF49" i="56"/>
  <c r="V55" i="56"/>
  <c r="V56" i="56" l="1"/>
  <c r="V69" i="56" s="1"/>
  <c r="V82" i="56"/>
  <c r="AC109" i="56"/>
  <c r="AB108" i="56"/>
  <c r="AB50" i="56" s="1"/>
  <c r="AB59" i="56" s="1"/>
  <c r="AD74" i="56"/>
  <c r="AD52" i="56"/>
  <c r="AD47" i="56"/>
  <c r="AD61" i="56" s="1"/>
  <c r="AD60" i="56" s="1"/>
  <c r="AE58" i="56"/>
  <c r="AJ137" i="56"/>
  <c r="AG49" i="56"/>
  <c r="AA66" i="56"/>
  <c r="AA68" i="56" s="1"/>
  <c r="AA80" i="56"/>
  <c r="AA79" i="56"/>
  <c r="AL136" i="56"/>
  <c r="AI48" i="56"/>
  <c r="W53" i="56"/>
  <c r="U77" i="56"/>
  <c r="U70" i="56"/>
  <c r="AC76" i="56"/>
  <c r="AD67" i="56"/>
  <c r="T71" i="56"/>
  <c r="T78" i="56" s="1"/>
  <c r="T83" i="56" s="1"/>
  <c r="Z75" i="56"/>
  <c r="AG140" i="56"/>
  <c r="T86" i="56" l="1"/>
  <c r="T87" i="56" s="1"/>
  <c r="T90" i="56" s="1"/>
  <c r="T84" i="56"/>
  <c r="T89" i="56" s="1"/>
  <c r="T88" i="56"/>
  <c r="AH141" i="56"/>
  <c r="AF73" i="56" s="1"/>
  <c r="AF85" i="56" s="1"/>
  <c r="AF99" i="56" s="1"/>
  <c r="AH140" i="56"/>
  <c r="AF58" i="56"/>
  <c r="AE74" i="56"/>
  <c r="AE52" i="56"/>
  <c r="AE47" i="56"/>
  <c r="AE61" i="56" s="1"/>
  <c r="AE60" i="56" s="1"/>
  <c r="AB80" i="56"/>
  <c r="AB66" i="56"/>
  <c r="AB68" i="56" s="1"/>
  <c r="AB79" i="56"/>
  <c r="AG141" i="56"/>
  <c r="AE73" i="56" s="1"/>
  <c r="AE85" i="56" s="1"/>
  <c r="AE99" i="56" s="1"/>
  <c r="U71" i="56"/>
  <c r="U78" i="56" s="1"/>
  <c r="U83" i="56" s="1"/>
  <c r="U72" i="56"/>
  <c r="AM136" i="56"/>
  <c r="AJ48" i="56"/>
  <c r="AA75" i="56"/>
  <c r="AC108" i="56"/>
  <c r="AC50" i="56" s="1"/>
  <c r="AC59" i="56" s="1"/>
  <c r="AD109" i="56"/>
  <c r="T72" i="56"/>
  <c r="AE67" i="56"/>
  <c r="AD76" i="56"/>
  <c r="W55" i="56"/>
  <c r="X53" i="56" s="1"/>
  <c r="AH49" i="56"/>
  <c r="AK137" i="56"/>
  <c r="V77" i="56"/>
  <c r="V70" i="56"/>
  <c r="V71" i="56" l="1"/>
  <c r="V78" i="56" s="1"/>
  <c r="V83" i="56" s="1"/>
  <c r="X55" i="56"/>
  <c r="Y53" i="56"/>
  <c r="AC80" i="56"/>
  <c r="AC66" i="56"/>
  <c r="AC68" i="56" s="1"/>
  <c r="AC79" i="56"/>
  <c r="AN136" i="56"/>
  <c r="AK48" i="56"/>
  <c r="W56" i="56"/>
  <c r="W69" i="56" s="1"/>
  <c r="W82" i="56"/>
  <c r="U86" i="56"/>
  <c r="U87" i="56" s="1"/>
  <c r="U90" i="56" s="1"/>
  <c r="U88" i="56"/>
  <c r="U84" i="56"/>
  <c r="U89" i="56" s="1"/>
  <c r="AB75" i="56"/>
  <c r="AL137" i="56"/>
  <c r="AI49" i="56"/>
  <c r="AG58" i="56"/>
  <c r="AF74" i="56"/>
  <c r="AF52" i="56"/>
  <c r="AF47" i="56"/>
  <c r="AF61" i="56" s="1"/>
  <c r="AF60" i="56" s="1"/>
  <c r="AF67" i="56"/>
  <c r="AE76" i="56"/>
  <c r="AE109" i="56"/>
  <c r="AD108" i="56"/>
  <c r="AD50" i="56" s="1"/>
  <c r="AD59" i="56" s="1"/>
  <c r="AI140" i="56"/>
  <c r="V72" i="56" l="1"/>
  <c r="AD80" i="56"/>
  <c r="AD66" i="56"/>
  <c r="AD68" i="56" s="1"/>
  <c r="AD79" i="56"/>
  <c r="AO136" i="56"/>
  <c r="AL48" i="56"/>
  <c r="Y55" i="56"/>
  <c r="AE108" i="56"/>
  <c r="AE50" i="56" s="1"/>
  <c r="AE59" i="56" s="1"/>
  <c r="AF109" i="56"/>
  <c r="W77" i="56"/>
  <c r="W70" i="56"/>
  <c r="X82" i="56"/>
  <c r="X56" i="56"/>
  <c r="X69" i="56" s="1"/>
  <c r="AJ140" i="56"/>
  <c r="AJ141" i="56"/>
  <c r="AH73" i="56" s="1"/>
  <c r="AH85" i="56" s="1"/>
  <c r="AH99" i="56" s="1"/>
  <c r="AM137" i="56"/>
  <c r="AJ49" i="56"/>
  <c r="V86" i="56"/>
  <c r="V87" i="56" s="1"/>
  <c r="V90" i="56" s="1"/>
  <c r="V84" i="56"/>
  <c r="V89" i="56" s="1"/>
  <c r="V88" i="56"/>
  <c r="AC75" i="56"/>
  <c r="AI141" i="56"/>
  <c r="AG73" i="56" s="1"/>
  <c r="AG85" i="56" s="1"/>
  <c r="AG99" i="56" s="1"/>
  <c r="AF76" i="56"/>
  <c r="AG67" i="56"/>
  <c r="AR67" i="56"/>
  <c r="AG52" i="56"/>
  <c r="AG47" i="56"/>
  <c r="AG61" i="56" s="1"/>
  <c r="AG60" i="56" s="1"/>
  <c r="AH58" i="56"/>
  <c r="AG74" i="56"/>
  <c r="W71" i="56" l="1"/>
  <c r="W78" i="56" s="1"/>
  <c r="W83" i="56" s="1"/>
  <c r="Y82" i="56"/>
  <c r="Y56" i="56"/>
  <c r="Y69" i="56" s="1"/>
  <c r="AK140" i="56"/>
  <c r="AK141" i="56" s="1"/>
  <c r="AI73" i="56" s="1"/>
  <c r="AI85" i="56" s="1"/>
  <c r="AI99" i="56" s="1"/>
  <c r="Z53" i="56"/>
  <c r="AH74" i="56"/>
  <c r="AH52" i="56"/>
  <c r="AH47" i="56"/>
  <c r="AH61" i="56" s="1"/>
  <c r="AH60" i="56" s="1"/>
  <c r="AI58" i="56"/>
  <c r="AG76" i="56"/>
  <c r="AH67" i="56"/>
  <c r="X77" i="56"/>
  <c r="X70" i="56"/>
  <c r="AF108" i="56"/>
  <c r="AF50" i="56" s="1"/>
  <c r="AF59" i="56" s="1"/>
  <c r="AG109" i="56"/>
  <c r="AD75" i="56"/>
  <c r="AN137" i="56"/>
  <c r="AK49" i="56"/>
  <c r="AE66" i="56"/>
  <c r="AE68" i="56" s="1"/>
  <c r="AE80" i="56"/>
  <c r="AE79" i="56"/>
  <c r="AP136" i="56"/>
  <c r="AM48" i="56"/>
  <c r="W86" i="56" l="1"/>
  <c r="W87" i="56" s="1"/>
  <c r="W90" i="56" s="1"/>
  <c r="W84" i="56"/>
  <c r="W89" i="56" s="1"/>
  <c r="W88" i="56"/>
  <c r="AE75" i="56"/>
  <c r="AJ58" i="56"/>
  <c r="AI74" i="56"/>
  <c r="AI52" i="56"/>
  <c r="AI47" i="56"/>
  <c r="AI61" i="56" s="1"/>
  <c r="AI60" i="56" s="1"/>
  <c r="Z55" i="56"/>
  <c r="AA53" i="56"/>
  <c r="Y77" i="56"/>
  <c r="Y70" i="56"/>
  <c r="AN48" i="56"/>
  <c r="AQ136" i="56"/>
  <c r="AH109" i="56"/>
  <c r="AG108" i="56"/>
  <c r="AG50" i="56" s="1"/>
  <c r="AG59" i="56" s="1"/>
  <c r="AO137" i="56"/>
  <c r="AL49" i="56"/>
  <c r="AF80" i="56"/>
  <c r="AF66" i="56"/>
  <c r="AF68" i="56" s="1"/>
  <c r="AF79" i="56"/>
  <c r="AH76" i="56"/>
  <c r="AI67" i="56"/>
  <c r="W72" i="56"/>
  <c r="X71" i="56"/>
  <c r="X78" i="56" s="1"/>
  <c r="X83" i="56" s="1"/>
  <c r="AL140" i="56"/>
  <c r="X72" i="56" l="1"/>
  <c r="X86" i="56"/>
  <c r="X87" i="56" s="1"/>
  <c r="X90" i="56" s="1"/>
  <c r="X88" i="56"/>
  <c r="X84" i="56"/>
  <c r="X89" i="56" s="1"/>
  <c r="AR136" i="56"/>
  <c r="AO48" i="56"/>
  <c r="AA55" i="56"/>
  <c r="AB53" i="56" s="1"/>
  <c r="AM140" i="56"/>
  <c r="AP137" i="56"/>
  <c r="AM49" i="56"/>
  <c r="Z56" i="56"/>
  <c r="Z69" i="56" s="1"/>
  <c r="Z82" i="56"/>
  <c r="AJ74" i="56"/>
  <c r="AK58" i="56"/>
  <c r="AJ52" i="56"/>
  <c r="AJ47" i="56"/>
  <c r="AJ61" i="56" s="1"/>
  <c r="AJ60" i="56" s="1"/>
  <c r="AG66" i="56"/>
  <c r="AG68" i="56" s="1"/>
  <c r="AG80" i="56"/>
  <c r="AG79" i="56"/>
  <c r="Y71" i="56"/>
  <c r="Y78" i="56" s="1"/>
  <c r="AL141" i="56"/>
  <c r="AJ73" i="56" s="1"/>
  <c r="AJ85" i="56" s="1"/>
  <c r="AJ99" i="56" s="1"/>
  <c r="AF75" i="56"/>
  <c r="AJ67" i="56"/>
  <c r="AI76" i="56"/>
  <c r="AI109" i="56"/>
  <c r="AH108" i="56"/>
  <c r="AH50" i="56" s="1"/>
  <c r="AH59" i="56" s="1"/>
  <c r="Y83" i="56"/>
  <c r="Y72" i="56" l="1"/>
  <c r="AL58" i="56"/>
  <c r="AK52" i="56"/>
  <c r="AK47" i="56"/>
  <c r="AK61" i="56" s="1"/>
  <c r="AK60" i="56" s="1"/>
  <c r="AK74" i="56"/>
  <c r="AS136" i="56"/>
  <c r="AT136" i="56" s="1"/>
  <c r="AU136" i="56" s="1"/>
  <c r="AV136" i="56" s="1"/>
  <c r="AW136" i="56" s="1"/>
  <c r="AX136" i="56" s="1"/>
  <c r="AY136" i="56" s="1"/>
  <c r="AP48" i="56"/>
  <c r="Y86" i="56"/>
  <c r="Y87" i="56" s="1"/>
  <c r="Y90" i="56" s="1"/>
  <c r="Y84" i="56"/>
  <c r="Y89" i="56" s="1"/>
  <c r="Y88" i="56"/>
  <c r="AJ76" i="56"/>
  <c r="AK67" i="56"/>
  <c r="AG75" i="56"/>
  <c r="AQ137" i="56"/>
  <c r="AN49" i="56"/>
  <c r="AB55" i="56"/>
  <c r="AC53" i="56" s="1"/>
  <c r="AH80" i="56"/>
  <c r="AH66" i="56"/>
  <c r="AH68" i="56" s="1"/>
  <c r="AH79" i="56"/>
  <c r="AN140" i="56"/>
  <c r="AA56" i="56"/>
  <c r="AA69" i="56" s="1"/>
  <c r="AA82" i="56"/>
  <c r="AI108" i="56"/>
  <c r="AI50" i="56" s="1"/>
  <c r="AI59" i="56" s="1"/>
  <c r="AJ109" i="56"/>
  <c r="Z77" i="56"/>
  <c r="Z70" i="56"/>
  <c r="AM141" i="56"/>
  <c r="AK73" i="56" s="1"/>
  <c r="AK85" i="56" s="1"/>
  <c r="AK99" i="56" s="1"/>
  <c r="Z71" i="56" l="1"/>
  <c r="Z78" i="56" s="1"/>
  <c r="AI80" i="56"/>
  <c r="AI66" i="56"/>
  <c r="AI68" i="56" s="1"/>
  <c r="AI79" i="56"/>
  <c r="AO140" i="56"/>
  <c r="AC55" i="56"/>
  <c r="AD53" i="56" s="1"/>
  <c r="Z83" i="56"/>
  <c r="AB82" i="56"/>
  <c r="AB56" i="56"/>
  <c r="AB69" i="56" s="1"/>
  <c r="AA77" i="56"/>
  <c r="AA70" i="56"/>
  <c r="AH75" i="56"/>
  <c r="AL67" i="56"/>
  <c r="AK76" i="56"/>
  <c r="AJ108" i="56"/>
  <c r="AJ50" i="56" s="1"/>
  <c r="AJ59" i="56" s="1"/>
  <c r="AK109" i="56"/>
  <c r="AN141" i="56"/>
  <c r="AL73" i="56" s="1"/>
  <c r="AL85" i="56" s="1"/>
  <c r="AL99" i="56" s="1"/>
  <c r="AR137" i="56"/>
  <c r="AO49" i="56"/>
  <c r="AL74" i="56"/>
  <c r="AL52" i="56"/>
  <c r="AL47" i="56"/>
  <c r="AL61" i="56" s="1"/>
  <c r="AL60" i="56" s="1"/>
  <c r="AM58" i="56"/>
  <c r="AN58" i="56" l="1"/>
  <c r="AM74" i="56"/>
  <c r="AM52" i="56"/>
  <c r="AM47" i="56"/>
  <c r="AM61" i="56" s="1"/>
  <c r="AM60" i="56" s="1"/>
  <c r="AJ80" i="56"/>
  <c r="AJ66" i="56"/>
  <c r="AJ68" i="56" s="1"/>
  <c r="AJ79" i="56"/>
  <c r="AB77" i="56"/>
  <c r="AB70" i="56"/>
  <c r="AD55" i="56"/>
  <c r="AE53" i="56"/>
  <c r="AI75" i="56"/>
  <c r="AS137" i="56"/>
  <c r="AT137" i="56" s="1"/>
  <c r="AU137" i="56" s="1"/>
  <c r="AV137" i="56" s="1"/>
  <c r="AW137" i="56" s="1"/>
  <c r="AX137" i="56" s="1"/>
  <c r="AY137" i="56" s="1"/>
  <c r="AP49" i="56"/>
  <c r="AA71" i="56"/>
  <c r="AA78" i="56" s="1"/>
  <c r="AA83" i="56" s="1"/>
  <c r="AP140" i="56"/>
  <c r="AL76" i="56"/>
  <c r="AM67" i="56"/>
  <c r="Z86" i="56"/>
  <c r="Z87" i="56" s="1"/>
  <c r="Z90" i="56" s="1"/>
  <c r="Z84" i="56"/>
  <c r="Z89" i="56" s="1"/>
  <c r="Z88" i="56"/>
  <c r="AO141" i="56"/>
  <c r="AM73" i="56" s="1"/>
  <c r="AM85" i="56" s="1"/>
  <c r="AM99" i="56" s="1"/>
  <c r="AK108" i="56"/>
  <c r="AK50" i="56" s="1"/>
  <c r="AK59" i="56" s="1"/>
  <c r="AL109" i="56"/>
  <c r="AC82" i="56"/>
  <c r="AC56" i="56"/>
  <c r="AC69" i="56" s="1"/>
  <c r="Z72" i="56"/>
  <c r="AA86" i="56" l="1"/>
  <c r="AA87" i="56" s="1"/>
  <c r="AA90" i="56" s="1"/>
  <c r="AA88" i="56"/>
  <c r="AA84" i="56"/>
  <c r="AA89" i="56" s="1"/>
  <c r="AM109" i="56"/>
  <c r="AL108" i="56"/>
  <c r="AL50" i="56" s="1"/>
  <c r="AL59" i="56" s="1"/>
  <c r="AC77" i="56"/>
  <c r="AC70" i="56"/>
  <c r="AK66" i="56"/>
  <c r="AK68" i="56" s="1"/>
  <c r="AK80" i="56"/>
  <c r="AK79" i="56"/>
  <c r="AQ140" i="56"/>
  <c r="AQ141" i="56"/>
  <c r="AO73" i="56" s="1"/>
  <c r="AO85" i="56" s="1"/>
  <c r="AO99" i="56" s="1"/>
  <c r="AE55" i="56"/>
  <c r="AF53" i="56"/>
  <c r="AP141" i="56"/>
  <c r="AN73" i="56" s="1"/>
  <c r="AN85" i="56" s="1"/>
  <c r="AN99" i="56" s="1"/>
  <c r="AD82" i="56"/>
  <c r="AD56" i="56"/>
  <c r="AD69" i="56" s="1"/>
  <c r="AJ75" i="56"/>
  <c r="AN67" i="56"/>
  <c r="AM76" i="56"/>
  <c r="AA72" i="56"/>
  <c r="AB71" i="56"/>
  <c r="AB78" i="56" s="1"/>
  <c r="AB83" i="56" s="1"/>
  <c r="AN74" i="56"/>
  <c r="AN52" i="56"/>
  <c r="AN47" i="56"/>
  <c r="AN61" i="56" s="1"/>
  <c r="AN60" i="56" s="1"/>
  <c r="AO58" i="56"/>
  <c r="AF55" i="56" l="1"/>
  <c r="AG53" i="56"/>
  <c r="AM108" i="56"/>
  <c r="AM50" i="56" s="1"/>
  <c r="AM59" i="56" s="1"/>
  <c r="AN109" i="56"/>
  <c r="AD77" i="56"/>
  <c r="AD70" i="56"/>
  <c r="AE56" i="56"/>
  <c r="AE69" i="56" s="1"/>
  <c r="AE82" i="56"/>
  <c r="AB86" i="56"/>
  <c r="AB87" i="56" s="1"/>
  <c r="AB90" i="56" s="1"/>
  <c r="AB84" i="56"/>
  <c r="AB89" i="56" s="1"/>
  <c r="AB88" i="56"/>
  <c r="AO74" i="56"/>
  <c r="AP58" i="56"/>
  <c r="AO52" i="56"/>
  <c r="AO47" i="56"/>
  <c r="AO61" i="56" s="1"/>
  <c r="AO60" i="56" s="1"/>
  <c r="AN76" i="56"/>
  <c r="AO67" i="56"/>
  <c r="AK75" i="56"/>
  <c r="AB72" i="56"/>
  <c r="AR140" i="56"/>
  <c r="AR141" i="56"/>
  <c r="AP73" i="56" s="1"/>
  <c r="AP85" i="56" s="1"/>
  <c r="AP99" i="56" s="1"/>
  <c r="AQ99" i="56" s="1"/>
  <c r="A100" i="56" s="1"/>
  <c r="AC71" i="56"/>
  <c r="AC78" i="56" s="1"/>
  <c r="AC83" i="56" s="1"/>
  <c r="AL66" i="56"/>
  <c r="AL68" i="56" s="1"/>
  <c r="AL80" i="56"/>
  <c r="AL79" i="56"/>
  <c r="AC86" i="56" l="1"/>
  <c r="AC87" i="56" s="1"/>
  <c r="AC90" i="56" s="1"/>
  <c r="AC88" i="56"/>
  <c r="AC84" i="56"/>
  <c r="AC89" i="56" s="1"/>
  <c r="AE77" i="56"/>
  <c r="AE70" i="56"/>
  <c r="AM80" i="56"/>
  <c r="AM66" i="56"/>
  <c r="AM68" i="56" s="1"/>
  <c r="AM79" i="56"/>
  <c r="AD71" i="56"/>
  <c r="AD78" i="56" s="1"/>
  <c r="AD83" i="56" s="1"/>
  <c r="AL75" i="56"/>
  <c r="AS140" i="56"/>
  <c r="AS141" i="56"/>
  <c r="AP67" i="56"/>
  <c r="AO76" i="56"/>
  <c r="AP74" i="56"/>
  <c r="AP52" i="56"/>
  <c r="AP47" i="56"/>
  <c r="AP61" i="56" s="1"/>
  <c r="AP60" i="56" s="1"/>
  <c r="AG55" i="56"/>
  <c r="AC72" i="56"/>
  <c r="AN108" i="56"/>
  <c r="AN50" i="56" s="1"/>
  <c r="AN59" i="56" s="1"/>
  <c r="AO109" i="56"/>
  <c r="AF56" i="56"/>
  <c r="AF69" i="56" s="1"/>
  <c r="AF82" i="56"/>
  <c r="AD86" i="56" l="1"/>
  <c r="AD87" i="56" s="1"/>
  <c r="AD90" i="56" s="1"/>
  <c r="AD84" i="56"/>
  <c r="AD89" i="56" s="1"/>
  <c r="AD88" i="56"/>
  <c r="AP76" i="56"/>
  <c r="AS67" i="56"/>
  <c r="AF77" i="56"/>
  <c r="AF70" i="56"/>
  <c r="AG82" i="56"/>
  <c r="AG56" i="56"/>
  <c r="AG69" i="56" s="1"/>
  <c r="AM75" i="56"/>
  <c r="AO108" i="56"/>
  <c r="AO50" i="56" s="1"/>
  <c r="AO59" i="56" s="1"/>
  <c r="AP109" i="56"/>
  <c r="AP108" i="56" s="1"/>
  <c r="AP50" i="56" s="1"/>
  <c r="AP59" i="56" s="1"/>
  <c r="AH53" i="56"/>
  <c r="AT141" i="56"/>
  <c r="AT140" i="56"/>
  <c r="AD72" i="56"/>
  <c r="AN80" i="56"/>
  <c r="AN66" i="56"/>
  <c r="AN68" i="56" s="1"/>
  <c r="AN79" i="56"/>
  <c r="AE71" i="56"/>
  <c r="AE78" i="56" s="1"/>
  <c r="AE83" i="56" s="1"/>
  <c r="AE72" i="56" l="1"/>
  <c r="AE86" i="56"/>
  <c r="AE87" i="56" s="1"/>
  <c r="AE90" i="56" s="1"/>
  <c r="AE84" i="56"/>
  <c r="AE89" i="56" s="1"/>
  <c r="AE88" i="56"/>
  <c r="AN75" i="56"/>
  <c r="AF71" i="56"/>
  <c r="AF78" i="56" s="1"/>
  <c r="AH55" i="56"/>
  <c r="AF83" i="56"/>
  <c r="AP66" i="56"/>
  <c r="AP68" i="56" s="1"/>
  <c r="AP80" i="56"/>
  <c r="AG77" i="56"/>
  <c r="AG70" i="56"/>
  <c r="AU140" i="56"/>
  <c r="AU141" i="56" s="1"/>
  <c r="AO80" i="56"/>
  <c r="AO66" i="56"/>
  <c r="AO68" i="56" s="1"/>
  <c r="AO79" i="56"/>
  <c r="AP79" i="56" s="1"/>
  <c r="AF72" i="56" l="1"/>
  <c r="AO75" i="56"/>
  <c r="AG71" i="56"/>
  <c r="AG78" i="56" s="1"/>
  <c r="AG83" i="56" s="1"/>
  <c r="AP75" i="56"/>
  <c r="AH82" i="56"/>
  <c r="AH56" i="56"/>
  <c r="AH69" i="56" s="1"/>
  <c r="AF86" i="56"/>
  <c r="AF87" i="56" s="1"/>
  <c r="AF90" i="56" s="1"/>
  <c r="AF88" i="56"/>
  <c r="AF84" i="56"/>
  <c r="AF89" i="56" s="1"/>
  <c r="AV140" i="56"/>
  <c r="AV141" i="56"/>
  <c r="AI53" i="56"/>
  <c r="AG86" i="56" l="1"/>
  <c r="AG87" i="56" s="1"/>
  <c r="AG90" i="56" s="1"/>
  <c r="AG88" i="56"/>
  <c r="AG84" i="56"/>
  <c r="AG89" i="56" s="1"/>
  <c r="AI55" i="56"/>
  <c r="AW140" i="56"/>
  <c r="AH77" i="56"/>
  <c r="AH70" i="56"/>
  <c r="AG72" i="56"/>
  <c r="AI82" i="56" l="1"/>
  <c r="AI56" i="56"/>
  <c r="AI69" i="56" s="1"/>
  <c r="AH71" i="56"/>
  <c r="AH78" i="56" s="1"/>
  <c r="AH83" i="56" s="1"/>
  <c r="AX140" i="56"/>
  <c r="AW141" i="56"/>
  <c r="AJ53" i="56"/>
  <c r="AH72" i="56" l="1"/>
  <c r="AH86" i="56"/>
  <c r="AH87" i="56" s="1"/>
  <c r="AH90" i="56" s="1"/>
  <c r="AH84" i="56"/>
  <c r="AH89" i="56" s="1"/>
  <c r="AH88" i="56"/>
  <c r="AY140" i="56"/>
  <c r="AY141" i="56" s="1"/>
  <c r="AI77" i="56"/>
  <c r="AI70" i="56"/>
  <c r="AJ55" i="56"/>
  <c r="AX141" i="56"/>
  <c r="AJ82" i="56" l="1"/>
  <c r="AJ56" i="56"/>
  <c r="AJ69" i="56" s="1"/>
  <c r="AI71" i="56"/>
  <c r="AI78" i="56" s="1"/>
  <c r="AI83" i="56" s="1"/>
  <c r="AK53" i="56"/>
  <c r="AI86" i="56" l="1"/>
  <c r="AI87" i="56" s="1"/>
  <c r="AI90" i="56" s="1"/>
  <c r="AI84" i="56"/>
  <c r="AI89" i="56" s="1"/>
  <c r="AI88" i="56"/>
  <c r="AI72" i="56"/>
  <c r="AK55" i="56"/>
  <c r="AL53" i="56" s="1"/>
  <c r="AJ77" i="56"/>
  <c r="AJ70" i="56"/>
  <c r="AK82" i="56" l="1"/>
  <c r="AK56" i="56"/>
  <c r="AK69" i="56" s="1"/>
  <c r="AJ71" i="56"/>
  <c r="AJ78" i="56" s="1"/>
  <c r="AJ83" i="56" s="1"/>
  <c r="AL55" i="56"/>
  <c r="AM53" i="56" s="1"/>
  <c r="AJ86" i="56" l="1"/>
  <c r="AJ87" i="56" s="1"/>
  <c r="AJ90" i="56" s="1"/>
  <c r="AJ84" i="56"/>
  <c r="AJ89" i="56" s="1"/>
  <c r="AJ88" i="56"/>
  <c r="AK77" i="56"/>
  <c r="AK70" i="56"/>
  <c r="AM55" i="56"/>
  <c r="AN53" i="56"/>
  <c r="AJ72" i="56"/>
  <c r="AL56" i="56"/>
  <c r="AL69" i="56" s="1"/>
  <c r="AL82" i="56"/>
  <c r="AM56" i="56" l="1"/>
  <c r="AM69" i="56" s="1"/>
  <c r="AM82" i="56"/>
  <c r="AN55" i="56"/>
  <c r="AL77" i="56"/>
  <c r="AL70" i="56"/>
  <c r="AK71" i="56"/>
  <c r="AK78" i="56" s="1"/>
  <c r="AK83" i="56" s="1"/>
  <c r="AK86" i="56" l="1"/>
  <c r="AK87" i="56" s="1"/>
  <c r="AK90" i="56" s="1"/>
  <c r="AK84" i="56"/>
  <c r="AK89" i="56" s="1"/>
  <c r="AK88" i="56"/>
  <c r="AN82" i="56"/>
  <c r="AN56" i="56"/>
  <c r="AN69" i="56" s="1"/>
  <c r="AL71" i="56"/>
  <c r="AL78" i="56" s="1"/>
  <c r="AL83" i="56" s="1"/>
  <c r="AL72" i="56"/>
  <c r="AK72" i="56"/>
  <c r="AO53" i="56"/>
  <c r="AM77" i="56"/>
  <c r="AM70" i="56"/>
  <c r="AM71" i="56" l="1"/>
  <c r="AM78" i="56" s="1"/>
  <c r="AM83" i="56" s="1"/>
  <c r="AM72" i="56"/>
  <c r="AL86" i="56"/>
  <c r="AL87" i="56" s="1"/>
  <c r="AL90" i="56" s="1"/>
  <c r="AL84" i="56"/>
  <c r="AL89" i="56" s="1"/>
  <c r="AL88" i="56"/>
  <c r="AO55" i="56"/>
  <c r="AN77" i="56"/>
  <c r="AN70" i="56"/>
  <c r="AO82" i="56" l="1"/>
  <c r="AO56" i="56"/>
  <c r="AO69" i="56" s="1"/>
  <c r="AP53" i="56"/>
  <c r="AP55" i="56" s="1"/>
  <c r="AN72" i="56"/>
  <c r="AN71" i="56"/>
  <c r="AN78" i="56" s="1"/>
  <c r="AM86" i="56"/>
  <c r="AM87" i="56" s="1"/>
  <c r="AM90" i="56" s="1"/>
  <c r="AM84" i="56"/>
  <c r="AM89" i="56" s="1"/>
  <c r="AM88" i="56"/>
  <c r="AN83" i="56"/>
  <c r="AP56" i="56" l="1"/>
  <c r="AP69" i="56" s="1"/>
  <c r="AP82" i="56"/>
  <c r="AO77" i="56"/>
  <c r="AO70" i="56"/>
  <c r="AN86" i="56"/>
  <c r="AN87" i="56" s="1"/>
  <c r="AN90" i="56" s="1"/>
  <c r="AN88" i="56"/>
  <c r="AN84" i="56"/>
  <c r="AN89" i="56" s="1"/>
  <c r="AO71" i="56" l="1"/>
  <c r="AO78" i="56" s="1"/>
  <c r="AO83" i="56" s="1"/>
  <c r="AO72" i="56"/>
  <c r="AP77" i="56"/>
  <c r="AP70" i="56"/>
  <c r="AO86" i="56" l="1"/>
  <c r="AO87" i="56" s="1"/>
  <c r="AO90" i="56" s="1"/>
  <c r="AO88" i="56"/>
  <c r="AO84" i="56"/>
  <c r="AO89" i="56" s="1"/>
  <c r="AP71" i="56"/>
  <c r="AP78" i="56" s="1"/>
  <c r="AP83" i="56" s="1"/>
  <c r="AP72" i="56" l="1"/>
  <c r="AP86" i="56"/>
  <c r="AP87" i="56" s="1"/>
  <c r="AP88" i="56"/>
  <c r="AP84" i="56"/>
  <c r="AP89" i="56" s="1"/>
  <c r="A101" i="56" l="1"/>
  <c r="B102" i="56" s="1"/>
  <c r="AP90" i="56"/>
  <c r="AC25" i="15" l="1"/>
  <c r="AC26" i="15"/>
  <c r="AC27" i="15"/>
  <c r="AC28" i="15"/>
  <c r="AC29" i="15"/>
  <c r="AC30" i="15"/>
  <c r="B36" i="53" s="1"/>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AC24" i="15" s="1"/>
  <c r="B35" i="53" s="1"/>
  <c r="B81" i="53" s="1"/>
  <c r="O24" i="15"/>
  <c r="P24" i="15"/>
  <c r="Q24" i="15"/>
  <c r="T24" i="15"/>
  <c r="U24" i="15"/>
  <c r="V24" i="15"/>
  <c r="W24" i="15"/>
  <c r="X24" i="15"/>
  <c r="Y24" i="15"/>
  <c r="Z24" i="15"/>
  <c r="AA24" i="15"/>
  <c r="C24" i="15"/>
  <c r="AB23" i="15"/>
  <c r="AC23" i="15"/>
  <c r="A5" i="53"/>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0" i="53"/>
  <c r="B58" i="53"/>
  <c r="B41" i="53"/>
  <c r="B32" i="53"/>
  <c r="B30" i="53" s="1"/>
  <c r="B72" i="53"/>
  <c r="B34" i="53" l="1"/>
  <c r="B47" i="53"/>
  <c r="B55" i="53"/>
  <c r="B68" i="53"/>
  <c r="B38" i="53"/>
  <c r="B43" i="53"/>
  <c r="B51" i="53"/>
  <c r="B64" i="53"/>
  <c r="C23" i="6"/>
  <c r="C40" i="7" s="1"/>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<sst xmlns="http://schemas.openxmlformats.org/spreadsheetml/2006/main" count="1376" uniqueCount="743">
  <si>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</si>
  <si>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</si>
  <si>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</si>
  <si>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</si>
  <si>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</si>
  <si>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</si>
  <si>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</si>
  <si>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</si>
  <si>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</si>
  <si>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</si>
  <si>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</si>
  <si>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</si>
  <si>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</si>
  <si>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</si>
  <si>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</si>
  <si>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</si>
  <si>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</si>
  <si>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</si>
  <si>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</si>
  <si>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</si>
  <si>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</si>
  <si>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</si>
  <si>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</si>
  <si>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</si>
  <si>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</si>
  <si>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</si>
  <si>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</si>
  <si>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</si>
  <si>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</si>
  <si>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</si>
  <si>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</si>
  <si>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</si>
  <si>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</si>
  <si>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</si>
  <si>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</si>
  <si>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</si>
  <si>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</si>
  <si>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</si>
  <si>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</si>
  <si>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</si>
  <si>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</si>
  <si>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</si>
  <si>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</si>
  <si>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</si>
  <si>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</si>
  <si>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</si>
  <si>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</si>
  <si>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</si>
  <si>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</si>
  <si>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</si>
  <si>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</si>
  <si>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</si>
  <si>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</si>
  <si>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</si>
  <si>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</si>
  <si>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</si>
  <si>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</si>
  <si>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</si>
  <si>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</si>
  <si>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</si>
  <si>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</si>
  <si>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</si>
  <si>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</si>
  <si>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</si>
  <si>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</si>
  <si>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</si>
  <si>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</si>
  <si>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</si>
  <si>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</si>
  <si>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</si>
  <si>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</si>
  <si>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</si>
  <si>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</si>
  <si>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</si>
  <si>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</si>
  <si>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</si>
  <si>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</si>
  <si>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</si>
  <si>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</si>
  <si>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</si>
  <si>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</si>
  <si>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</si>
  <si>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</si>
  <si>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</si>
  <si>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</si>
  <si>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</si>
  <si>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</si>
  <si>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</si>
  <si>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</si>
  <si>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</si>
  <si>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</si>
  <si>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</si>
  <si>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</si>
  <si>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</si>
  <si>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</si>
  <si>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</si>
  <si>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</si>
  <si>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</si>
  <si>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</si>
  <si>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</si>
  <si>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</si>
  <si>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</si>
  <si>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</si>
  <si>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</si>
  <si>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</si>
  <si>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</si>
  <si>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</si>
  <si>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</si>
  <si>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</si>
  <si>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</si>
  <si>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</si>
  <si>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</si>
  <si>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</si>
  <si>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</si>
  <si>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</si>
  <si>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</si>
  <si>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</si>
  <si>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</si>
  <si>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</si>
  <si>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</si>
  <si>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</si>
  <si>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</si>
  <si>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</si>
  <si>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</si>
  <si>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</si>
  <si>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</si>
  <si>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</si>
  <si>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</si>
  <si>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</si>
  <si>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</si>
  <si>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</si>
  <si>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</si>
  <si>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</si>
  <si>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</si>
  <si>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</si>
  <si>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</si>
  <si>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</si>
  <si>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</si>
  <si>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</si>
  <si>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</si>
  <si>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</si>
  <si>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</si>
  <si>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</si>
  <si>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</si>
  <si>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</si>
  <si>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</si>
  <si>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</si>
  <si>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</si>
  <si>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</si>
  <si>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</si>
  <si>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</si>
  <si>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</si>
  <si>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</si>
  <si>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</si>
  <si>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</si>
  <si>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</si>
  <si>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</si>
  <si>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</si>
  <si>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</si>
  <si>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</si>
  <si>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</si>
  <si>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</si>
  <si>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</si>
  <si>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</si>
  <si>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</si>
  <si>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</si>
  <si>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</si>
  <si>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</si>
  <si>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</si>
  <si>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</si>
  <si>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</si>
  <si>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</si>
  <si>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</si>
  <si>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</si>
  <si>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</si>
  <si>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</si>
  <si>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</si>
  <si>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</si>
  <si>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</si>
  <si>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</si>
  <si>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</si>
  <si>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</si>
  <si>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</si>
  <si>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</si>
  <si>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</si>
  <si>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</si>
  <si>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</si>
  <si>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</si>
  <si>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</si>
  <si>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</si>
  <si>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</si>
  <si>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</si>
  <si>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</si>
  <si>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</si>
  <si>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</si>
  <si>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</si>
  <si>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</si>
  <si>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</si>
  <si>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</si>
  <si>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</si>
  <si>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</si>
  <si>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</si>
  <si>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</si>
  <si>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</si>
  <si>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</si>
  <si>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</si>
  <si>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</si>
  <si>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</si>
  <si>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</si>
  <si>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</si>
  <si>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</si>
  <si>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</si>
  <si>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</si>
  <si>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</si>
  <si>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</si>
  <si>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</si>
  <si>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</si>
  <si>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</si>
  <si>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</si>
  <si>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</si>
  <si>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</si>
  <si>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</si>
  <si>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</si>
  <si>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</si>
  <si>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</si>
  <si>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</si>
  <si>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</si>
  <si>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</si>
  <si>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</si>
  <si>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</si>
  <si>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</si>
  <si>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</si>
  <si>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</si>
  <si>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</si>
  <si>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</si>
  <si>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</si>
  <si>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</si>
  <si>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</si>
  <si>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</si>
  <si>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</si>
  <si>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</si>
  <si>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</si>
  <si>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</si>
  <si>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</si>
  <si>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</si>
  <si>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</si>
  <si>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</si>
  <si>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</si>
  <si>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</si>
  <si>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</si>
  <si>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</si>
  <si>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</si>
  <si>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</si>
  <si>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</si>
  <si>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</si>
  <si>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</si>
  <si>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</si>
  <si>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</si>
  <si>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</si>
  <si>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</si>
  <si>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</si>
  <si>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</si>
  <si>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</si>
  <si>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</si>
  <si>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</si>
  <si>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</si>
  <si>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</si>
  <si>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</si>
  <si>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</si>
  <si>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</si>
  <si>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</si>
  <si>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</si>
  <si>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</si>
  <si>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</si>
  <si>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</si>
  <si>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</si>
  <si>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</si>
  <si>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</si>
  <si>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</si>
  <si>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</si>
  <si>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</si>
  <si>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</si>
  <si>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</si>
  <si>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</si>
  <si>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</si>
  <si>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</si>
  <si>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</si>
  <si>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</si>
  <si>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</si>
  <si>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</si>
  <si>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</si>
  <si>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</si>
  <si>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</si>
  <si>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</si>
  <si>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</si>
  <si>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</si>
  <si>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</si>
  <si>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</si>
  <si>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</si>
  <si>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</si>
  <si>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</si>
  <si>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</si>
  <si>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</si>
  <si>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</si>
  <si>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</si>
  <si>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</si>
  <si>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</si>
  <si>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</si>
  <si>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</si>
  <si>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</si>
  <si>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</si>
  <si>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</si>
  <si>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</si>
  <si>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</si>
  <si>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</si>
  <si>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</si>
  <si>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</si>
  <si>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</si>
  <si>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</si>
  <si>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</si>
  <si>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</si>
  <si>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</si>
  <si>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</si>
  <si>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</si>
  <si>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</si>
  <si>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</si>
  <si>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</si>
  <si>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</si>
  <si>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</si>
  <si>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</si>
  <si>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</si>
  <si>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</si>
  <si>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</si>
  <si>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</si>
  <si>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</si>
  <si>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</si>
  <si>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</si>
  <si>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</si>
  <si>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</si>
  <si>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</si>
  <si>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</si>
  <si>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</si>
  <si>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</si>
  <si>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</si>
  <si>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</si>
  <si>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</si>
  <si>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</si>
  <si>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</si>
  <si>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</si>
  <si>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</si>
  <si>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</si>
  <si>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</si>
  <si>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</si>
  <si>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</si>
  <si>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</si>
  <si>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</si>
  <si>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</si>
  <si>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</si>
  <si>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</si>
  <si>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</si>
  <si>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</si>
  <si>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</si>
  <si>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</si>
  <si>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</si>
  <si>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</si>
  <si>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</si>
  <si>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</si>
  <si>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</si>
  <si>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</si>
  <si>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</si>
  <si>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</si>
  <si>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</si>
  <si>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</si>
  <si>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</si>
  <si>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</si>
  <si>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</si>
  <si>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</si>
  <si>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</si>
  <si>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</si>
  <si>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</si>
  <si>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</si>
  <si>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</si>
  <si>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</si>
  <si>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</si>
  <si>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</si>
  <si>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</si>
  <si>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</si>
  <si>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</si>
  <si>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</si>
  <si>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</si>
  <si>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</si>
  <si>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</si>
  <si>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</si>
  <si>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</si>
  <si>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</si>
  <si>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</si>
  <si>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</si>
  <si>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</si>
  <si>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</si>
  <si>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</si>
  <si>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</si>
  <si>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</si>
  <si>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</si>
  <si>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</si>
  <si>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</si>
  <si>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</si>
  <si>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</si>
  <si>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</si>
  <si>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</si>
  <si>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</si>
  <si>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</si>
  <si>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</si>
  <si>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</si>
  <si>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</si>
  <si>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</si>
  <si>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</si>
  <si>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</si>
  <si>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</si>
  <si>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</si>
  <si>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</si>
  <si>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</si>
  <si>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</si>
  <si>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</si>
  <si>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</si>
  <si>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</si>
  <si>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</si>
  <si>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</si>
  <si>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</si>
  <si>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</si>
  <si>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</si>
  <si>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</si>
  <si>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</si>
  <si>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</si>
  <si>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</si>
  <si>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</si>
  <si>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</si>
  <si>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</si>
  <si>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</si>
  <si>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</si>
  <si>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</si>
  <si>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</si>
  <si>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</si>
  <si>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</si>
  <si>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</si>
  <si>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</si>
  <si>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</si>
  <si>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</si>
  <si>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</si>
  <si>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</si>
  <si>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</si>
  <si>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</si>
  <si>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</si>
  <si>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</si>
  <si>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</si>
  <si>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</si>
  <si>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</si>
  <si>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</si>
  <si>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</si>
  <si>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</si>
  <si>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</si>
  <si>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</si>
  <si>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</si>
  <si>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</si>
  <si>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</si>
  <si>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</si>
  <si>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</si>
  <si>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</si>
  <si>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</si>
  <si>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</si>
  <si>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</si>
  <si>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</si>
  <si>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</si>
  <si>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</si>
  <si>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</si>
  <si>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</si>
  <si>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</si>
  <si>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</si>
  <si>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</si>
  <si>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</si>
  <si>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</si>
  <si>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</si>
  <si>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</si>
  <si>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</si>
  <si>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</si>
  <si>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</si>
  <si>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</si>
  <si>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</si>
  <si>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</si>
  <si>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</si>
  <si>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</si>
  <si>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</si>
  <si>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</si>
  <si>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</si>
  <si>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</si>
  <si>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</si>
  <si>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</si>
  <si>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</si>
  <si>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</si>
  <si>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</si>
  <si>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</si>
  <si>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</si>
  <si>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</si>
  <si>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</si>
  <si>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</si>
  <si>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</si>
  <si>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</si>
  <si>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</si>
  <si>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</si>
  <si>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</si>
  <si>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</si>
  <si>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</si>
  <si>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</si>
  <si>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</si>
  <si>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</si>
  <si>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</si>
  <si>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</si>
  <si>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</si>
  <si>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</si>
  <si>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</si>
  <si>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</si>
  <si>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</si>
  <si>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</si>
  <si>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</si>
  <si>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</si>
  <si>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</si>
  <si>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</si>
  <si>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</si>
  <si>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</si>
  <si>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</si>
  <si>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</si>
  <si>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</si>
  <si>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</si>
  <si>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</si>
  <si>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</si>
  <si>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</si>
  <si>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</si>
  <si>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</si>
  <si>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</si>
  <si>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</si>
  <si>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</si>
  <si>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</si>
  <si>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</si>
  <si>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</si>
  <si>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</si>
  <si>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</si>
  <si>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</si>
  <si>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</si>
  <si>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</si>
  <si>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</si>
  <si>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</si>
  <si>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</si>
  <si>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</si>
  <si>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</si>
  <si>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</si>
  <si>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</si>
  <si>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</si>
  <si>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</si>
  <si>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</si>
  <si>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</si>
  <si>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</si>
  <si>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</si>
  <si>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</si>
  <si>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</si>
  <si>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</si>
  <si>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</si>
  <si>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</si>
  <si>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</si>
  <si>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</si>
  <si>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</si>
  <si>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</si>
  <si>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</si>
  <si>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</si>
  <si>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</si>
  <si>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</si>
  <si>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</si>
  <si>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</si>
  <si>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</si>
  <si>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</si>
  <si>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</si>
  <si>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</si>
  <si>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</si>
  <si>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</si>
  <si>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</si>
  <si>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</si>
  <si>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</si>
  <si>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</si>
  <si>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</si>
  <si>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</si>
  <si>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</si>
  <si>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</si>
  <si>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</si>
  <si>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</si>
  <si>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</si>
  <si>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</si>
  <si>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</si>
  <si>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</si>
  <si>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</si>
  <si>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</si>
  <si>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</si>
  <si>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</si>
  <si>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</si>
  <si>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</si>
  <si>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</si>
  <si>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</si>
  <si>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</si>
  <si>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</si>
  <si>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</si>
  <si>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</si>
  <si>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</si>
  <si>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</si>
  <si>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</si>
  <si>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</si>
  <si>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</si>
  <si>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</si>
  <si>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</si>
  <si>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</si>
  <si>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</si>
  <si>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</si>
  <si>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</si>
  <si>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</si>
  <si>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</si>
  <si>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</si>
  <si>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</si>
  <si>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</si>
  <si>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</si>
  <si>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</si>
  <si>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</si>
  <si>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</si>
  <si>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</si>
  <si>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</si>
  <si>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</si>
  <si>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</si>
  <si>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</si>
  <si>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</si>
  <si>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</si>
  <si>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</si>
  <si>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</si>
  <si>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</si>
  <si>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</si>
  <si>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</si>
  <si>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</si>
  <si>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</si>
  <si>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</si>
  <si>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</si>
  <si>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</si>
  <si>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</si>
  <si>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</si>
  <si>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</si>
  <si>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</si>
  <si>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</si>
  <si>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</si>
  <si>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</si>
  <si>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</si>
  <si>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</si>
  <si>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</si>
  <si>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</si>
  <si>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</si>
  <si>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</si>
  <si>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</si>
  <si>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</si>
  <si>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</si>
  <si>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</si>
  <si>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</si>
  <si>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</si>
  <si>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</si>
  <si>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</si>
  <si>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</si>
  <si>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</si>
  <si>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</si>
  <si>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</si>
  <si>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</si>
  <si>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</si>
  <si>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</si>
  <si>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</si>
  <si>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</si>
  <si>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</si>
  <si>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</si>
  <si>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</si>
  <si>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</si>
  <si>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</si>
  <si>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2017</t>
  </si>
  <si>
    <t>новое строительство</t>
  </si>
  <si>
    <t>4.6.</t>
  </si>
  <si>
    <t>АО "Янтарьэнерго"/ДКС</t>
  </si>
  <si>
    <t>0.4 кВ</t>
  </si>
  <si>
    <t>ТП новая</t>
  </si>
  <si>
    <t>ТМГ</t>
  </si>
  <si>
    <t>КЛ</t>
  </si>
  <si>
    <t>в траншее</t>
  </si>
  <si>
    <t>H_17-0737</t>
  </si>
  <si>
    <t>Строительство КТП 10/0,4 кВ (новой), 4-х КЛ-10 кВ и 2-х КЛ-1 кВ от КТП (новой) по ул. А. Невского в г. Калининграде</t>
  </si>
  <si>
    <t>6044/09/16 от 12.01.2017</t>
  </si>
  <si>
    <t>6044/09/16 д/с № 1 от 14.09.2017</t>
  </si>
  <si>
    <t>В КС...</t>
  </si>
  <si>
    <t>Калининградская обл, Калининград г, А.Невского ул, дом № 205, кад. № 39:15:131002:15</t>
  </si>
  <si>
    <t>Нежилое здание</t>
  </si>
  <si>
    <t xml:space="preserve">- кабельные наконечники КЛ-1 кВ (ТПновая-РЩновый (п.11.1)) в РЩновом (п.11.1)       </t>
  </si>
  <si>
    <t>6045/09/16 от 12.01.2017</t>
  </si>
  <si>
    <t>Калининградская обл, Калининград г, А.Невского ул, дом № 205</t>
  </si>
  <si>
    <t>Нежилые здания</t>
  </si>
  <si>
    <t>10.1. В районе земельного участка объекта, в доступном для эксплуатационно-технического обслуживания персоналом филиала АО ''Янтарьэнерго'' ''Городские электрические сети'' месте, построить трансформаторную подстанцию (или установить КТП в бетонном корпусе) с трансформатором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двух участков (ориентировочно 2х100 м) КЛ-10 кВ сечением 120 мм2 от РУ-10 кВ ТП новой (п.10.1) до места врезки в КЛ-10 кВ (ТП222-ТП825),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10.3. Произвести проектирование, монтаж сети от ТПновой (п.10.1) до РЩнового (п.11.1) КЛ-1 кВ расчетного сечения (ориентировочно 150 м).</t>
  </si>
  <si>
    <t>10.1. В районе земельного участка объекта, в доступном для эксплуатационно-технического обслуживания персоналом филиала АО ''Янтарьэнерго'' ''Городские электрические сети'' месте, построить трансформаторную подстанцию (или установить КТП в бетонном корпусе) с трансформатором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двух участков (ориентировочно 2х100 м) КЛ-10 кВ сечением 120 мм2 от РУ-10 кВ ТП новой (п.10.1) до места врезки в КЛ-10 кВ (ТП222-ТП825),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10.3. Произвести проектирование, монтаж сети от ТПновой (п.10.1) до РЩнового (п.11.1) КЛ-1 кВ расчетного сечения (ориентировочно 100 м).</t>
  </si>
  <si>
    <t>Т-1, Т-2</t>
  </si>
  <si>
    <t>ТП-825</t>
  </si>
  <si>
    <t>нл</t>
  </si>
  <si>
    <t>Строительство КТП 10/0,4 кВ (новой) с трансформаторами мощностью 2х400 кВА, демонтаж ТП-825 с трансформаторами мощностью 2х250 кВА, 4-х КЛ-10 кВ протяженностью 0,503 км, демонтаж 4 участков КЛ 10 кВ 0,025 км, и 2-х КЛ-1 кВ от КТП (новой) протяженностью 0,01 км по ул. А. Невского в г. Калининграде</t>
  </si>
  <si>
    <t>КЛ 10 кВ ТПн-ТП-861</t>
  </si>
  <si>
    <t>КЛ 10 кВ ТПн-ТП-861 т.А</t>
  </si>
  <si>
    <t>КЛ 10 кВ ТПн-ТП-861 т.В</t>
  </si>
  <si>
    <t>КЛ 10 кВ ТПн-КТП-928</t>
  </si>
  <si>
    <t>КЛ 10 кВ ТПн-КТП-928 т.С</t>
  </si>
  <si>
    <t>КЛ 10 кВ ТПн-КТП-222</t>
  </si>
  <si>
    <t>КЛ 10 кВ ТПн-КТП-222 т.D</t>
  </si>
  <si>
    <t>КЛ 10 кВ ТП-825-ТП-861</t>
  </si>
  <si>
    <t>КЛ 10 кВ ТП-825 т.А-ТП-861</t>
  </si>
  <si>
    <t>КЛ 10 кВ ТП-825 т.В-ТП-861</t>
  </si>
  <si>
    <t>КЛ 10 кВ ТП-825-КТП-928</t>
  </si>
  <si>
    <t>КЛ 10 кВ ТП-825-КТП-222</t>
  </si>
  <si>
    <t>КЛ 10 кВ ТП-825 т.С-КТП-928</t>
  </si>
  <si>
    <t>КЛ 10 кВ ТП-825 т.D-КТП-222</t>
  </si>
  <si>
    <t>КЛ 0,4 кВ ТПн-РЩ</t>
  </si>
  <si>
    <t>0,513 (0,488) км, 0,8 (0,3) МВА</t>
  </si>
  <si>
    <t>Сметная стоимость проекта в ценах 4 кв. 2017 года с НДС, млн. руб.</t>
  </si>
  <si>
    <t>ООО "Факел-проект" договор под ключ № 1049 от 03.10.2017 в ценах 2017 года с НДС, млн. руб.</t>
  </si>
  <si>
    <t>ООО "Факел-проект" договор под ключ № 1049 от 03.10.2017</t>
  </si>
  <si>
    <t>ГП</t>
  </si>
  <si>
    <t>Разработка рабочей документации и выполнение строительно-монтажных работ с поставкой оборудования по объекту «Строительство КТП 10/0,4 кВ (новой), 2-х КЛ-10 кВ и 2-х КЛ-1 кВ от КТП (новой) по ул. А. Невского в г. Калининграде».</t>
  </si>
  <si>
    <t>УР</t>
  </si>
  <si>
    <t>ВЗ</t>
  </si>
  <si>
    <t>ОЗП ЕП</t>
  </si>
  <si>
    <t>"Факел-Проект" ООО</t>
  </si>
  <si>
    <t>865510</t>
  </si>
  <si>
    <t>b2b-mrsk.ru</t>
  </si>
  <si>
    <t>Год раскрытия информации: 2018 год</t>
  </si>
  <si>
    <t>З</t>
  </si>
  <si>
    <t>принят к бух.учету</t>
  </si>
  <si>
    <t>ПСД, утв.приказом 322 от 05.12.2017</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</si>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</sst>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1" xfId="62" applyFont="1" applyBorder="1" applyAlignment="1">
      <alignment wrapText="1"/>
    </xf>
    <xf numFmtId="3" fontId="62"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1" xfId="62" applyFont="1" applyFill="1" applyBorder="1"/>
    <xf numFmtId="10" fontId="62" fillId="0" borderId="51"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50" xfId="0" applyFont="1" applyBorder="1" applyAlignment="1">
      <alignment vertical="top" wrapText="1"/>
    </xf>
    <xf numFmtId="0" fontId="11" fillId="0" borderId="10" xfId="62" applyFont="1" applyBorder="1" applyAlignment="1">
      <alignment horizontal="center" vertical="center"/>
    </xf>
    <xf numFmtId="169" fontId="11" fillId="0" borderId="0" xfId="62" applyNumberFormat="1" applyFont="1" applyAlignment="1">
      <alignment horizontal="center"/>
    </xf>
    <xf numFmtId="0" fontId="11" fillId="0" borderId="10" xfId="62" applyFont="1" applyBorder="1" applyAlignment="1">
      <alignment horizontal="center" vertical="center" wrapText="1"/>
    </xf>
    <xf numFmtId="0" fontId="7" fillId="0" borderId="53" xfId="1" applyFont="1" applyBorder="1" applyAlignment="1">
      <alignment horizontal="center" vertical="center" wrapText="1"/>
    </xf>
    <xf numFmtId="0" fontId="7" fillId="0" borderId="54" xfId="0" applyFont="1" applyBorder="1" applyAlignment="1">
      <alignment horizontal="center" vertical="center" wrapText="1"/>
    </xf>
    <xf numFmtId="0" fontId="7" fillId="0" borderId="53" xfId="0" applyFont="1" applyBorder="1" applyAlignment="1">
      <alignment vertical="center" wrapText="1"/>
    </xf>
    <xf numFmtId="169" fontId="7" fillId="0" borderId="53" xfId="0" applyNumberFormat="1" applyFont="1" applyBorder="1" applyAlignment="1">
      <alignment horizontal="center" vertical="center" wrapText="1"/>
    </xf>
    <xf numFmtId="0" fontId="7" fillId="0" borderId="53" xfId="0" applyFont="1" applyBorder="1" applyAlignment="1">
      <alignment horizontal="center" vertical="center" wrapText="1"/>
    </xf>
    <xf numFmtId="0" fontId="36" fillId="0" borderId="54" xfId="0" applyFont="1" applyBorder="1" applyAlignment="1">
      <alignment vertical="top" wrapText="1"/>
    </xf>
    <xf numFmtId="49" fontId="11" fillId="0" borderId="1" xfId="62"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176" fontId="79" fillId="0" borderId="53" xfId="67" applyNumberFormat="1" applyFont="1" applyFill="1" applyBorder="1" applyAlignment="1">
      <alignment vertical="center"/>
    </xf>
    <xf numFmtId="0" fontId="82" fillId="24" borderId="53" xfId="62" applyFont="1" applyFill="1" applyBorder="1" applyAlignment="1">
      <alignment horizontal="center" vertical="center" wrapText="1"/>
    </xf>
    <xf numFmtId="176" fontId="62" fillId="24" borderId="53" xfId="62" applyNumberFormat="1" applyFont="1" applyFill="1" applyBorder="1" applyAlignment="1">
      <alignment horizontal="center" vertical="center" wrapText="1"/>
    </xf>
    <xf numFmtId="9" fontId="62" fillId="24" borderId="53" xfId="62" applyNumberFormat="1" applyFont="1" applyFill="1" applyBorder="1" applyAlignment="1">
      <alignment horizontal="center" vertical="center" wrapText="1"/>
    </xf>
    <xf numFmtId="4" fontId="62"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2" fillId="0" borderId="53" xfId="62" applyFont="1" applyBorder="1" applyAlignment="1">
      <alignment wrapText="1"/>
    </xf>
    <xf numFmtId="4" fontId="62" fillId="26" borderId="53"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3" xfId="62" applyNumberFormat="1" applyFont="1" applyFill="1" applyBorder="1" applyAlignment="1">
      <alignment horizontal="center"/>
    </xf>
    <xf numFmtId="4" fontId="62" fillId="0" borderId="53" xfId="62" applyNumberFormat="1" applyFont="1" applyFill="1" applyBorder="1" applyAlignment="1">
      <alignment horizontal="center"/>
    </xf>
    <xf numFmtId="4" fontId="62" fillId="25" borderId="53" xfId="62" applyNumberFormat="1" applyFont="1" applyFill="1" applyBorder="1" applyAlignment="1">
      <alignment horizontal="center"/>
    </xf>
    <xf numFmtId="10" fontId="62" fillId="25" borderId="53" xfId="62" applyNumberFormat="1" applyFont="1" applyFill="1" applyBorder="1" applyAlignment="1">
      <alignment horizontal="center"/>
    </xf>
    <xf numFmtId="0" fontId="62" fillId="29" borderId="53" xfId="62" applyFont="1" applyFill="1" applyBorder="1" applyAlignment="1">
      <alignment horizontal="left" vertical="center" wrapText="1"/>
    </xf>
    <xf numFmtId="0" fontId="62" fillId="29" borderId="53" xfId="62" applyFont="1" applyFill="1" applyBorder="1" applyAlignment="1">
      <alignment horizontal="center" wrapText="1"/>
    </xf>
    <xf numFmtId="0" fontId="62" fillId="0" borderId="53" xfId="62" applyFont="1" applyBorder="1"/>
    <xf numFmtId="0" fontId="62" fillId="29" borderId="53" xfId="62" applyFont="1" applyFill="1" applyBorder="1"/>
    <xf numFmtId="10" fontId="62" fillId="29" borderId="53" xfId="62" applyNumberFormat="1" applyFont="1" applyFill="1" applyBorder="1"/>
    <xf numFmtId="0" fontId="62" fillId="29" borderId="51" xfId="62"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4" fontId="71" fillId="0" borderId="54"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-1270979.2148962372</c:v>
                </c:pt>
                <c:pt idx="1">
                  <c:v>1006995.8111764573</c:v>
                </c:pt>
                <c:pt idx="2">
                  <c:v>1749771.9522232639</c:v>
                </c:pt>
                <c:pt idx="3">
                  <c:v>2296279.8590590027</c:v>
                </c:pt>
                <c:pt idx="4">
                  <c:v>1984818.7964548629</c:v>
                </c:pt>
                <c:pt idx="5">
                  <c:v>1715632.5583962533</c:v>
                </c:pt>
                <c:pt idx="6">
                  <c:v>1482978.2156708299</c:v>
                </c:pt>
                <c:pt idx="7">
                  <c:v>1281893.8388890729</c:v>
                </c:pt>
                <c:pt idx="8">
                  <c:v>1108092.1459202399</c:v>
                </c:pt>
                <c:pt idx="9">
                  <c:v>957868.65587740403</c:v>
                </c:pt>
                <c:pt idx="10">
                  <c:v>828022.36689424003</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-1270979.2148962372</c:v>
                </c:pt>
                <c:pt idx="1">
                  <c:v>-263983.40371977992</c:v>
                </c:pt>
                <c:pt idx="2">
                  <c:v>1485788.5485034841</c:v>
                </c:pt>
                <c:pt idx="3">
                  <c:v>3782068.4075624868</c:v>
                </c:pt>
                <c:pt idx="4">
                  <c:v>5766887.2040173495</c:v>
                </c:pt>
                <c:pt idx="5">
                  <c:v>7482519.7624136023</c:v>
                </c:pt>
                <c:pt idx="6">
                  <c:v>8965497.978084432</c:v>
                </c:pt>
                <c:pt idx="7">
                  <c:v>10247391.816973506</c:v>
                </c:pt>
                <c:pt idx="8">
                  <c:v>11355483.962893745</c:v>
                </c:pt>
                <c:pt idx="9">
                  <c:v>12313352.618771149</c:v>
                </c:pt>
                <c:pt idx="10">
                  <c:v>13141374.985665388</c:v>
                </c:pt>
              </c:numCache>
            </c:numRef>
          </c:val>
          <c:smooth val="0"/>
        </c:ser>
        <c:dLbls>
          <c:showLegendKey val="0"/>
          <c:showVal val="0"/>
          <c:showCatName val="0"/>
          <c:showSerName val="0"/>
          <c:showPercent val="0"/>
          <c:showBubbleSize val="0"/>
        </c:dLbls>
        <c:smooth val="0"/>
        <c:axId val="486416088"/>
        <c:axId val="486417264"/>
      </c:lineChart>
      <c:catAx>
        <c:axId val="48641608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6417264"/>
        <c:crosses val="autoZero"/>
        <c:auto val="1"/>
        <c:lblAlgn val="ctr"/>
        <c:lblOffset val="100"/>
        <c:noMultiLvlLbl val="0"/>
      </c:catAx>
      <c:valAx>
        <c:axId val="4864172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6416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A6" sqref="A6"/>
    </sheetView>
  </sheetViews>
  <sheetFormatPr defaultColWidth="9.140625" defaultRowHeight="15" x14ac:dyDescent="0.25"/>
  <cols>
    <col min="1" max="1" width="6.140625" style="322" customWidth="1"/>
    <col min="2" max="2" width="53.5703125" style="322" customWidth="1"/>
    <col min="3" max="3" width="91.42578125" style="322" customWidth="1"/>
    <col min="4" max="4" width="12" style="322" hidden="1" customWidth="1"/>
    <col min="5" max="5" width="14.42578125" style="322" customWidth="1"/>
    <col min="6" max="6" width="36.5703125" style="322" customWidth="1"/>
    <col min="7" max="7" width="20" style="322" customWidth="1"/>
    <col min="8" max="8" width="25.5703125" style="322" customWidth="1"/>
    <col min="9" max="9" width="16.42578125" style="322" customWidth="1"/>
    <col min="10" max="16384" width="9.140625" style="322"/>
  </cols>
  <sheetData>
    <row r="1" spans="1:22" s="16" customFormat="1" ht="18.75" customHeight="1" x14ac:dyDescent="0.2">
      <c r="A1" s="303"/>
      <c r="C1" s="304" t="s">
        <v>68</v>
      </c>
    </row>
    <row r="2" spans="1:22" s="16" customFormat="1" ht="18.75" customHeight="1" x14ac:dyDescent="0.3">
      <c r="A2" s="303"/>
      <c r="C2" s="305" t="s">
        <v>10</v>
      </c>
    </row>
    <row r="3" spans="1:22" s="16" customFormat="1" ht="18.75" x14ac:dyDescent="0.3">
      <c r="A3" s="306"/>
      <c r="C3" s="305" t="s">
        <v>67</v>
      </c>
    </row>
    <row r="4" spans="1:22" s="16" customFormat="1" ht="18.75" x14ac:dyDescent="0.3">
      <c r="A4" s="306"/>
      <c r="H4" s="305"/>
    </row>
    <row r="5" spans="1:22" s="16" customFormat="1" ht="15.75" x14ac:dyDescent="0.25">
      <c r="A5" s="406" t="s">
        <v>733</v>
      </c>
      <c r="B5" s="406"/>
      <c r="C5" s="406"/>
      <c r="D5" s="163"/>
      <c r="E5" s="163"/>
      <c r="F5" s="163"/>
      <c r="G5" s="163"/>
      <c r="H5" s="163"/>
      <c r="I5" s="163"/>
      <c r="J5" s="163"/>
    </row>
    <row r="6" spans="1:22" s="16" customFormat="1" ht="18.75" x14ac:dyDescent="0.3">
      <c r="A6" s="306"/>
      <c r="H6" s="305"/>
    </row>
    <row r="7" spans="1:22" s="16" customFormat="1" ht="18.75" x14ac:dyDescent="0.2">
      <c r="A7" s="410" t="s">
        <v>9</v>
      </c>
      <c r="B7" s="410"/>
      <c r="C7" s="410"/>
      <c r="D7" s="307"/>
      <c r="E7" s="307"/>
      <c r="F7" s="307"/>
      <c r="G7" s="307"/>
      <c r="H7" s="307"/>
      <c r="I7" s="307"/>
      <c r="J7" s="307"/>
      <c r="K7" s="307"/>
      <c r="L7" s="307"/>
      <c r="M7" s="307"/>
      <c r="N7" s="307"/>
      <c r="O7" s="307"/>
      <c r="P7" s="307"/>
      <c r="Q7" s="307"/>
      <c r="R7" s="307"/>
      <c r="S7" s="307"/>
      <c r="T7" s="307"/>
      <c r="U7" s="307"/>
      <c r="V7" s="307"/>
    </row>
    <row r="8" spans="1:22" s="16" customFormat="1" ht="18.75" x14ac:dyDescent="0.2">
      <c r="A8" s="308"/>
      <c r="B8" s="308"/>
      <c r="C8" s="308"/>
      <c r="D8" s="308"/>
      <c r="E8" s="308"/>
      <c r="F8" s="308"/>
      <c r="G8" s="308"/>
      <c r="H8" s="308"/>
      <c r="I8" s="307"/>
      <c r="J8" s="307"/>
      <c r="K8" s="307"/>
      <c r="L8" s="307"/>
      <c r="M8" s="307"/>
      <c r="N8" s="307"/>
      <c r="O8" s="307"/>
      <c r="P8" s="307"/>
      <c r="Q8" s="307"/>
      <c r="R8" s="307"/>
      <c r="S8" s="307"/>
      <c r="T8" s="307"/>
      <c r="U8" s="307"/>
      <c r="V8" s="307"/>
    </row>
    <row r="9" spans="1:22" s="16" customFormat="1" ht="18.75" x14ac:dyDescent="0.2">
      <c r="A9" s="411" t="s">
        <v>581</v>
      </c>
      <c r="B9" s="411"/>
      <c r="C9" s="411"/>
      <c r="D9" s="309"/>
      <c r="E9" s="309"/>
      <c r="F9" s="309"/>
      <c r="G9" s="309"/>
      <c r="H9" s="309"/>
      <c r="I9" s="307"/>
      <c r="J9" s="307"/>
      <c r="K9" s="307"/>
      <c r="L9" s="307"/>
      <c r="M9" s="307"/>
      <c r="N9" s="307"/>
      <c r="O9" s="307"/>
      <c r="P9" s="307"/>
      <c r="Q9" s="307"/>
      <c r="R9" s="307"/>
      <c r="S9" s="307"/>
      <c r="T9" s="307"/>
      <c r="U9" s="307"/>
      <c r="V9" s="307"/>
    </row>
    <row r="10" spans="1:22" s="16" customFormat="1" ht="18.75" x14ac:dyDescent="0.2">
      <c r="A10" s="407" t="s">
        <v>8</v>
      </c>
      <c r="B10" s="407"/>
      <c r="C10" s="407"/>
      <c r="D10" s="310"/>
      <c r="E10" s="310"/>
      <c r="F10" s="310"/>
      <c r="G10" s="310"/>
      <c r="H10" s="310"/>
      <c r="I10" s="307"/>
      <c r="J10" s="307"/>
      <c r="K10" s="307"/>
      <c r="L10" s="307"/>
      <c r="M10" s="307"/>
      <c r="N10" s="307"/>
      <c r="O10" s="307"/>
      <c r="P10" s="307"/>
      <c r="Q10" s="307"/>
      <c r="R10" s="307"/>
      <c r="S10" s="307"/>
      <c r="T10" s="307"/>
      <c r="U10" s="307"/>
      <c r="V10" s="307"/>
    </row>
    <row r="11" spans="1:22" s="16" customFormat="1" ht="18.75" x14ac:dyDescent="0.2">
      <c r="A11" s="308"/>
      <c r="B11" s="308"/>
      <c r="C11" s="308"/>
      <c r="D11" s="308"/>
      <c r="E11" s="308"/>
      <c r="F11" s="308"/>
      <c r="G11" s="308"/>
      <c r="H11" s="308"/>
      <c r="I11" s="307"/>
      <c r="J11" s="307"/>
      <c r="K11" s="307"/>
      <c r="L11" s="307"/>
      <c r="M11" s="307"/>
      <c r="N11" s="307"/>
      <c r="O11" s="307"/>
      <c r="P11" s="307"/>
      <c r="Q11" s="307"/>
      <c r="R11" s="307"/>
      <c r="S11" s="307"/>
      <c r="T11" s="307"/>
      <c r="U11" s="307"/>
      <c r="V11" s="307"/>
    </row>
    <row r="12" spans="1:22" s="16" customFormat="1" ht="18.75" x14ac:dyDescent="0.2">
      <c r="A12" s="409" t="s">
        <v>689</v>
      </c>
      <c r="B12" s="409"/>
      <c r="C12" s="409"/>
      <c r="D12" s="309"/>
      <c r="E12" s="309"/>
      <c r="F12" s="309"/>
      <c r="G12" s="309"/>
      <c r="H12" s="309"/>
      <c r="I12" s="307"/>
      <c r="J12" s="307"/>
      <c r="K12" s="307"/>
      <c r="L12" s="307"/>
      <c r="M12" s="307"/>
      <c r="N12" s="307"/>
      <c r="O12" s="307"/>
      <c r="P12" s="307"/>
      <c r="Q12" s="307"/>
      <c r="R12" s="307"/>
      <c r="S12" s="307"/>
      <c r="T12" s="307"/>
      <c r="U12" s="307"/>
      <c r="V12" s="307"/>
    </row>
    <row r="13" spans="1:22" s="16" customFormat="1" ht="18.75" x14ac:dyDescent="0.2">
      <c r="A13" s="407" t="s">
        <v>7</v>
      </c>
      <c r="B13" s="407"/>
      <c r="C13" s="407"/>
      <c r="D13" s="310"/>
      <c r="E13" s="310"/>
      <c r="F13" s="310"/>
      <c r="G13" s="310"/>
      <c r="H13" s="310"/>
      <c r="I13" s="307"/>
      <c r="J13" s="307"/>
      <c r="K13" s="307"/>
      <c r="L13" s="307"/>
      <c r="M13" s="307"/>
      <c r="N13" s="307"/>
      <c r="O13" s="307"/>
      <c r="P13" s="307"/>
      <c r="Q13" s="307"/>
      <c r="R13" s="307"/>
      <c r="S13" s="307"/>
      <c r="T13" s="307"/>
      <c r="U13" s="307"/>
      <c r="V13" s="307"/>
    </row>
    <row r="14" spans="1:22" s="311" customFormat="1" ht="15.75" customHeight="1"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row>
    <row r="15" spans="1:22" s="312" customFormat="1" ht="35.25" customHeight="1" x14ac:dyDescent="0.2">
      <c r="A15" s="412" t="s">
        <v>690</v>
      </c>
      <c r="B15" s="413"/>
      <c r="C15" s="413"/>
      <c r="D15" s="309"/>
      <c r="E15" s="309"/>
      <c r="F15" s="309"/>
      <c r="G15" s="309"/>
      <c r="H15" s="309"/>
      <c r="I15" s="309"/>
      <c r="J15" s="309"/>
      <c r="K15" s="309"/>
      <c r="L15" s="309"/>
      <c r="M15" s="309"/>
      <c r="N15" s="309"/>
      <c r="O15" s="309"/>
      <c r="P15" s="309"/>
      <c r="Q15" s="309"/>
      <c r="R15" s="309"/>
      <c r="S15" s="309"/>
      <c r="T15" s="309"/>
      <c r="U15" s="309"/>
      <c r="V15" s="309"/>
    </row>
    <row r="16" spans="1:22" s="312" customFormat="1" ht="15" customHeight="1" x14ac:dyDescent="0.2">
      <c r="A16" s="407" t="s">
        <v>6</v>
      </c>
      <c r="B16" s="407"/>
      <c r="C16" s="407"/>
      <c r="D16" s="310"/>
      <c r="E16" s="310"/>
      <c r="F16" s="310"/>
      <c r="G16" s="310"/>
      <c r="H16" s="310"/>
      <c r="I16" s="310"/>
      <c r="J16" s="310"/>
      <c r="K16" s="310"/>
      <c r="L16" s="310"/>
      <c r="M16" s="310"/>
      <c r="N16" s="310"/>
      <c r="O16" s="310"/>
      <c r="P16" s="310"/>
      <c r="Q16" s="310"/>
      <c r="R16" s="310"/>
      <c r="S16" s="310"/>
      <c r="T16" s="310"/>
      <c r="U16" s="310"/>
      <c r="V16" s="310"/>
    </row>
    <row r="17" spans="1:22" s="312" customFormat="1" ht="15" customHeight="1" x14ac:dyDescent="0.2">
      <c r="A17" s="313"/>
      <c r="B17" s="313"/>
      <c r="C17" s="313"/>
      <c r="D17" s="313"/>
      <c r="E17" s="313"/>
      <c r="F17" s="313"/>
      <c r="G17" s="313"/>
      <c r="H17" s="313"/>
      <c r="I17" s="313"/>
      <c r="J17" s="313"/>
      <c r="K17" s="313"/>
      <c r="L17" s="313"/>
      <c r="M17" s="313"/>
      <c r="N17" s="313"/>
      <c r="O17" s="313"/>
      <c r="P17" s="313"/>
      <c r="Q17" s="313"/>
      <c r="R17" s="313"/>
      <c r="S17" s="313"/>
    </row>
    <row r="18" spans="1:22" s="312" customFormat="1" ht="15" customHeight="1" x14ac:dyDescent="0.2">
      <c r="A18" s="408" t="s">
        <v>520</v>
      </c>
      <c r="B18" s="409"/>
      <c r="C18" s="409"/>
      <c r="D18" s="314"/>
      <c r="E18" s="314"/>
      <c r="F18" s="314"/>
      <c r="G18" s="314"/>
      <c r="H18" s="314"/>
      <c r="I18" s="314"/>
      <c r="J18" s="314"/>
      <c r="K18" s="314"/>
      <c r="L18" s="314"/>
      <c r="M18" s="314"/>
      <c r="N18" s="314"/>
      <c r="O18" s="314"/>
      <c r="P18" s="314"/>
      <c r="Q18" s="314"/>
      <c r="R18" s="314"/>
      <c r="S18" s="314"/>
      <c r="T18" s="314"/>
      <c r="U18" s="314"/>
      <c r="V18" s="314"/>
    </row>
    <row r="19" spans="1:22" s="312" customFormat="1" ht="15" customHeight="1" x14ac:dyDescent="0.2">
      <c r="A19" s="310"/>
      <c r="B19" s="310"/>
      <c r="C19" s="310"/>
      <c r="D19" s="310"/>
      <c r="E19" s="310"/>
      <c r="F19" s="310"/>
      <c r="G19" s="310"/>
      <c r="H19" s="310"/>
      <c r="I19" s="313"/>
      <c r="J19" s="313"/>
      <c r="K19" s="313"/>
      <c r="L19" s="313"/>
      <c r="M19" s="313"/>
      <c r="N19" s="313"/>
      <c r="O19" s="313"/>
      <c r="P19" s="313"/>
      <c r="Q19" s="313"/>
      <c r="R19" s="313"/>
      <c r="S19" s="313"/>
    </row>
    <row r="20" spans="1:22" s="312" customFormat="1" ht="39.75" customHeight="1" x14ac:dyDescent="0.2">
      <c r="A20" s="34" t="s">
        <v>5</v>
      </c>
      <c r="B20" s="315" t="s">
        <v>66</v>
      </c>
      <c r="C20" s="316" t="s">
        <v>65</v>
      </c>
      <c r="D20" s="317"/>
      <c r="E20" s="317"/>
      <c r="F20" s="317"/>
      <c r="G20" s="317"/>
      <c r="H20" s="317"/>
      <c r="I20" s="301"/>
      <c r="J20" s="301"/>
      <c r="K20" s="301"/>
      <c r="L20" s="301"/>
      <c r="M20" s="301"/>
      <c r="N20" s="301"/>
      <c r="O20" s="301"/>
      <c r="P20" s="301"/>
      <c r="Q20" s="301"/>
      <c r="R20" s="301"/>
      <c r="S20" s="301"/>
      <c r="T20" s="318"/>
      <c r="U20" s="318"/>
      <c r="V20" s="318"/>
    </row>
    <row r="21" spans="1:22" s="312" customFormat="1" ht="16.5" customHeight="1" x14ac:dyDescent="0.2">
      <c r="A21" s="316">
        <v>1</v>
      </c>
      <c r="B21" s="315">
        <v>2</v>
      </c>
      <c r="C21" s="316">
        <v>3</v>
      </c>
      <c r="D21" s="317"/>
      <c r="E21" s="317"/>
      <c r="F21" s="317"/>
      <c r="G21" s="317"/>
      <c r="H21" s="317"/>
      <c r="I21" s="301"/>
      <c r="J21" s="301"/>
      <c r="K21" s="301"/>
      <c r="L21" s="301"/>
      <c r="M21" s="301"/>
      <c r="N21" s="301"/>
      <c r="O21" s="301"/>
      <c r="P21" s="301"/>
      <c r="Q21" s="301"/>
      <c r="R21" s="301"/>
      <c r="S21" s="301"/>
      <c r="T21" s="318"/>
      <c r="U21" s="318"/>
      <c r="V21" s="318"/>
    </row>
    <row r="22" spans="1:22" s="312" customFormat="1" ht="39" customHeight="1" x14ac:dyDescent="0.2">
      <c r="A22" s="27" t="s">
        <v>64</v>
      </c>
      <c r="B22" s="319" t="s">
        <v>354</v>
      </c>
      <c r="C22" s="316" t="s">
        <v>596</v>
      </c>
      <c r="D22" s="317" t="s">
        <v>592</v>
      </c>
      <c r="E22" s="317"/>
      <c r="F22" s="317"/>
      <c r="G22" s="317"/>
      <c r="H22" s="317"/>
      <c r="I22" s="301"/>
      <c r="J22" s="301"/>
      <c r="K22" s="301"/>
      <c r="L22" s="301"/>
      <c r="M22" s="301"/>
      <c r="N22" s="301"/>
      <c r="O22" s="301"/>
      <c r="P22" s="301"/>
      <c r="Q22" s="301"/>
      <c r="R22" s="301"/>
      <c r="S22" s="301"/>
      <c r="T22" s="318"/>
      <c r="U22" s="318"/>
      <c r="V22" s="318"/>
    </row>
    <row r="23" spans="1:22" s="312" customFormat="1" ht="41.25" customHeight="1" x14ac:dyDescent="0.2">
      <c r="A23" s="27" t="s">
        <v>63</v>
      </c>
      <c r="B23" s="35" t="s">
        <v>633</v>
      </c>
      <c r="C23" s="316" t="s">
        <v>585</v>
      </c>
      <c r="D23" s="317" t="s">
        <v>582</v>
      </c>
      <c r="E23" s="317"/>
      <c r="F23" s="317"/>
      <c r="G23" s="317"/>
      <c r="H23" s="317"/>
      <c r="I23" s="301"/>
      <c r="J23" s="301"/>
      <c r="K23" s="301"/>
      <c r="L23" s="301"/>
      <c r="M23" s="301"/>
      <c r="N23" s="301"/>
      <c r="O23" s="301"/>
      <c r="P23" s="301"/>
      <c r="Q23" s="301"/>
      <c r="R23" s="301"/>
      <c r="S23" s="301"/>
      <c r="T23" s="318"/>
      <c r="U23" s="318"/>
      <c r="V23" s="318"/>
    </row>
    <row r="24" spans="1:22" s="312" customFormat="1" ht="22.5" customHeight="1" x14ac:dyDescent="0.2">
      <c r="A24" s="403"/>
      <c r="B24" s="404"/>
      <c r="C24" s="405"/>
      <c r="D24" s="317"/>
      <c r="E24" s="317"/>
      <c r="F24" s="317"/>
      <c r="G24" s="317"/>
      <c r="H24" s="317"/>
      <c r="I24" s="301"/>
      <c r="J24" s="301"/>
      <c r="K24" s="301"/>
      <c r="L24" s="301"/>
      <c r="M24" s="301"/>
      <c r="N24" s="301"/>
      <c r="O24" s="301"/>
      <c r="P24" s="301"/>
      <c r="Q24" s="301"/>
      <c r="R24" s="301"/>
      <c r="S24" s="301"/>
      <c r="T24" s="318"/>
      <c r="U24" s="318"/>
      <c r="V24" s="318"/>
    </row>
    <row r="25" spans="1:22" s="312" customFormat="1" ht="58.5" customHeight="1" x14ac:dyDescent="0.2">
      <c r="A25" s="27" t="s">
        <v>62</v>
      </c>
      <c r="B25" s="160" t="s">
        <v>469</v>
      </c>
      <c r="C25" s="34" t="s">
        <v>539</v>
      </c>
      <c r="D25" s="317"/>
      <c r="E25" s="317"/>
      <c r="F25" s="317"/>
      <c r="G25" s="317"/>
      <c r="H25" s="301"/>
      <c r="I25" s="301"/>
      <c r="J25" s="301"/>
      <c r="K25" s="301"/>
      <c r="L25" s="301"/>
      <c r="M25" s="301"/>
      <c r="N25" s="301"/>
      <c r="O25" s="301"/>
      <c r="P25" s="301"/>
      <c r="Q25" s="301"/>
      <c r="R25" s="301"/>
      <c r="S25" s="318"/>
      <c r="T25" s="318"/>
      <c r="U25" s="318"/>
      <c r="V25" s="318"/>
    </row>
    <row r="26" spans="1:22" s="312" customFormat="1" ht="42.75" customHeight="1" x14ac:dyDescent="0.2">
      <c r="A26" s="27" t="s">
        <v>61</v>
      </c>
      <c r="B26" s="160" t="s">
        <v>74</v>
      </c>
      <c r="C26" s="34" t="s">
        <v>538</v>
      </c>
      <c r="D26" s="317"/>
      <c r="E26" s="317"/>
      <c r="F26" s="317"/>
      <c r="G26" s="317"/>
      <c r="H26" s="301"/>
      <c r="I26" s="301"/>
      <c r="J26" s="301"/>
      <c r="K26" s="301"/>
      <c r="L26" s="301"/>
      <c r="M26" s="301"/>
      <c r="N26" s="301"/>
      <c r="O26" s="301"/>
      <c r="P26" s="301"/>
      <c r="Q26" s="301"/>
      <c r="R26" s="301"/>
      <c r="S26" s="318"/>
      <c r="T26" s="318"/>
      <c r="U26" s="318"/>
      <c r="V26" s="318"/>
    </row>
    <row r="27" spans="1:22" s="312" customFormat="1" ht="51.75" customHeight="1" x14ac:dyDescent="0.2">
      <c r="A27" s="27" t="s">
        <v>59</v>
      </c>
      <c r="B27" s="160" t="s">
        <v>73</v>
      </c>
      <c r="C27" s="320" t="s">
        <v>634</v>
      </c>
      <c r="D27" s="317"/>
      <c r="E27" s="317"/>
      <c r="F27" s="317"/>
      <c r="G27" s="317"/>
      <c r="H27" s="301"/>
      <c r="I27" s="301"/>
      <c r="J27" s="301"/>
      <c r="K27" s="301"/>
      <c r="L27" s="301"/>
      <c r="M27" s="301"/>
      <c r="N27" s="301"/>
      <c r="O27" s="301"/>
      <c r="P27" s="301"/>
      <c r="Q27" s="301"/>
      <c r="R27" s="301"/>
      <c r="S27" s="318"/>
      <c r="T27" s="318"/>
      <c r="U27" s="318"/>
      <c r="V27" s="318"/>
    </row>
    <row r="28" spans="1:22" s="312" customFormat="1" ht="42.75" customHeight="1" x14ac:dyDescent="0.2">
      <c r="A28" s="27" t="s">
        <v>58</v>
      </c>
      <c r="B28" s="160" t="s">
        <v>470</v>
      </c>
      <c r="C28" s="34" t="s">
        <v>540</v>
      </c>
      <c r="D28" s="317"/>
      <c r="E28" s="317"/>
      <c r="F28" s="317"/>
      <c r="G28" s="317"/>
      <c r="H28" s="301"/>
      <c r="I28" s="301"/>
      <c r="J28" s="301"/>
      <c r="K28" s="301"/>
      <c r="L28" s="301"/>
      <c r="M28" s="301"/>
      <c r="N28" s="301"/>
      <c r="O28" s="301"/>
      <c r="P28" s="301"/>
      <c r="Q28" s="301"/>
      <c r="R28" s="301"/>
      <c r="S28" s="318"/>
      <c r="T28" s="318"/>
      <c r="U28" s="318"/>
      <c r="V28" s="318"/>
    </row>
    <row r="29" spans="1:22" s="312" customFormat="1" ht="51.75" customHeight="1" x14ac:dyDescent="0.2">
      <c r="A29" s="27" t="s">
        <v>56</v>
      </c>
      <c r="B29" s="160" t="s">
        <v>471</v>
      </c>
      <c r="C29" s="34" t="s">
        <v>540</v>
      </c>
      <c r="D29" s="317"/>
      <c r="E29" s="317"/>
      <c r="F29" s="317"/>
      <c r="G29" s="317"/>
      <c r="H29" s="301"/>
      <c r="I29" s="301"/>
      <c r="J29" s="301"/>
      <c r="K29" s="301"/>
      <c r="L29" s="301"/>
      <c r="M29" s="301"/>
      <c r="N29" s="301"/>
      <c r="O29" s="301"/>
      <c r="P29" s="301"/>
      <c r="Q29" s="301"/>
      <c r="R29" s="301"/>
      <c r="S29" s="318"/>
      <c r="T29" s="318"/>
      <c r="U29" s="318"/>
      <c r="V29" s="318"/>
    </row>
    <row r="30" spans="1:22" s="312" customFormat="1" ht="51.75" customHeight="1" x14ac:dyDescent="0.2">
      <c r="A30" s="27" t="s">
        <v>54</v>
      </c>
      <c r="B30" s="160" t="s">
        <v>472</v>
      </c>
      <c r="C30" s="34" t="s">
        <v>540</v>
      </c>
      <c r="D30" s="317"/>
      <c r="E30" s="317"/>
      <c r="F30" s="317"/>
      <c r="G30" s="317"/>
      <c r="H30" s="301"/>
      <c r="I30" s="301"/>
      <c r="J30" s="301"/>
      <c r="K30" s="301"/>
      <c r="L30" s="301"/>
      <c r="M30" s="301"/>
      <c r="N30" s="301"/>
      <c r="O30" s="301"/>
      <c r="P30" s="301"/>
      <c r="Q30" s="301"/>
      <c r="R30" s="301"/>
      <c r="S30" s="318"/>
      <c r="T30" s="318"/>
      <c r="U30" s="318"/>
      <c r="V30" s="318"/>
    </row>
    <row r="31" spans="1:22" s="312" customFormat="1" ht="51.75" customHeight="1" x14ac:dyDescent="0.2">
      <c r="A31" s="27" t="s">
        <v>72</v>
      </c>
      <c r="B31" s="160" t="s">
        <v>473</v>
      </c>
      <c r="C31" s="34" t="s">
        <v>541</v>
      </c>
      <c r="D31" s="317"/>
      <c r="E31" s="317"/>
      <c r="F31" s="317"/>
      <c r="G31" s="317"/>
      <c r="H31" s="301"/>
      <c r="I31" s="301"/>
      <c r="J31" s="301"/>
      <c r="K31" s="301"/>
      <c r="L31" s="301"/>
      <c r="M31" s="301"/>
      <c r="N31" s="301"/>
      <c r="O31" s="301"/>
      <c r="P31" s="301"/>
      <c r="Q31" s="301"/>
      <c r="R31" s="301"/>
      <c r="S31" s="318"/>
      <c r="T31" s="318"/>
      <c r="U31" s="318"/>
      <c r="V31" s="318"/>
    </row>
    <row r="32" spans="1:22" s="312" customFormat="1" ht="51.75" customHeight="1" x14ac:dyDescent="0.2">
      <c r="A32" s="27" t="s">
        <v>70</v>
      </c>
      <c r="B32" s="160" t="s">
        <v>474</v>
      </c>
      <c r="C32" s="34" t="s">
        <v>541</v>
      </c>
      <c r="D32" s="317"/>
      <c r="E32" s="317"/>
      <c r="F32" s="317"/>
      <c r="G32" s="317"/>
      <c r="H32" s="301"/>
      <c r="I32" s="301"/>
      <c r="J32" s="301"/>
      <c r="K32" s="301"/>
      <c r="L32" s="301"/>
      <c r="M32" s="301"/>
      <c r="N32" s="301"/>
      <c r="O32" s="301"/>
      <c r="P32" s="301"/>
      <c r="Q32" s="301"/>
      <c r="R32" s="301"/>
      <c r="S32" s="318"/>
      <c r="T32" s="318"/>
      <c r="U32" s="318"/>
      <c r="V32" s="318"/>
    </row>
    <row r="33" spans="1:22" s="312" customFormat="1" ht="101.25" customHeight="1" x14ac:dyDescent="0.2">
      <c r="A33" s="27" t="s">
        <v>69</v>
      </c>
      <c r="B33" s="160" t="s">
        <v>475</v>
      </c>
      <c r="C33" s="160" t="s">
        <v>659</v>
      </c>
      <c r="D33" s="317"/>
      <c r="E33" s="317"/>
      <c r="F33" s="317"/>
      <c r="G33" s="317"/>
      <c r="H33" s="301"/>
      <c r="I33" s="301"/>
      <c r="J33" s="301"/>
      <c r="K33" s="301"/>
      <c r="L33" s="301"/>
      <c r="M33" s="301"/>
      <c r="N33" s="301"/>
      <c r="O33" s="301"/>
      <c r="P33" s="301"/>
      <c r="Q33" s="301"/>
      <c r="R33" s="301"/>
      <c r="S33" s="318"/>
      <c r="T33" s="318"/>
      <c r="U33" s="318"/>
      <c r="V33" s="318"/>
    </row>
    <row r="34" spans="1:22" ht="111" customHeight="1" x14ac:dyDescent="0.25">
      <c r="A34" s="27" t="s">
        <v>489</v>
      </c>
      <c r="B34" s="160" t="s">
        <v>476</v>
      </c>
      <c r="C34" s="34" t="s">
        <v>659</v>
      </c>
      <c r="D34" s="321"/>
      <c r="E34" s="321"/>
      <c r="F34" s="321"/>
      <c r="G34" s="321"/>
      <c r="H34" s="321"/>
      <c r="I34" s="321"/>
      <c r="J34" s="321"/>
      <c r="K34" s="321"/>
      <c r="L34" s="321"/>
      <c r="M34" s="321"/>
      <c r="N34" s="321"/>
      <c r="O34" s="321"/>
      <c r="P34" s="321"/>
      <c r="Q34" s="321"/>
      <c r="R34" s="321"/>
      <c r="S34" s="321"/>
      <c r="T34" s="321"/>
      <c r="U34" s="321"/>
      <c r="V34" s="321"/>
    </row>
    <row r="35" spans="1:22" ht="58.5" customHeight="1" x14ac:dyDescent="0.25">
      <c r="A35" s="27" t="s">
        <v>479</v>
      </c>
      <c r="B35" s="160" t="s">
        <v>71</v>
      </c>
      <c r="C35" s="34" t="s">
        <v>657</v>
      </c>
      <c r="D35" s="321"/>
      <c r="E35" s="321"/>
      <c r="F35" s="321"/>
      <c r="G35" s="321"/>
      <c r="H35" s="321"/>
      <c r="I35" s="321"/>
      <c r="J35" s="321"/>
      <c r="K35" s="321"/>
      <c r="L35" s="321"/>
      <c r="M35" s="321"/>
      <c r="N35" s="321"/>
      <c r="O35" s="321"/>
      <c r="P35" s="321"/>
      <c r="Q35" s="321"/>
      <c r="R35" s="321"/>
      <c r="S35" s="321"/>
      <c r="T35" s="321"/>
      <c r="U35" s="321"/>
      <c r="V35" s="321"/>
    </row>
    <row r="36" spans="1:22" ht="51.75" customHeight="1" x14ac:dyDescent="0.25">
      <c r="A36" s="27" t="s">
        <v>490</v>
      </c>
      <c r="B36" s="160" t="s">
        <v>477</v>
      </c>
      <c r="C36" s="34" t="s">
        <v>540</v>
      </c>
      <c r="D36" s="321"/>
      <c r="E36" s="321"/>
      <c r="F36" s="321"/>
      <c r="G36" s="321"/>
      <c r="H36" s="321"/>
      <c r="I36" s="321"/>
      <c r="J36" s="321"/>
      <c r="K36" s="321"/>
      <c r="L36" s="321"/>
      <c r="M36" s="321"/>
      <c r="N36" s="321"/>
      <c r="O36" s="321"/>
      <c r="P36" s="321"/>
      <c r="Q36" s="321"/>
      <c r="R36" s="321"/>
      <c r="S36" s="321"/>
      <c r="T36" s="321"/>
      <c r="U36" s="321"/>
      <c r="V36" s="321"/>
    </row>
    <row r="37" spans="1:22" ht="43.5" customHeight="1" x14ac:dyDescent="0.25">
      <c r="A37" s="27" t="s">
        <v>480</v>
      </c>
      <c r="B37" s="160" t="s">
        <v>478</v>
      </c>
      <c r="C37" s="34" t="s">
        <v>541</v>
      </c>
      <c r="D37" s="321"/>
      <c r="E37" s="321"/>
      <c r="F37" s="321"/>
      <c r="G37" s="321"/>
      <c r="H37" s="321"/>
      <c r="I37" s="321"/>
      <c r="J37" s="321"/>
      <c r="K37" s="321"/>
      <c r="L37" s="321"/>
      <c r="M37" s="321"/>
      <c r="N37" s="321"/>
      <c r="O37" s="321"/>
      <c r="P37" s="321"/>
      <c r="Q37" s="321"/>
      <c r="R37" s="321"/>
      <c r="S37" s="321"/>
      <c r="T37" s="321"/>
      <c r="U37" s="321"/>
      <c r="V37" s="321"/>
    </row>
    <row r="38" spans="1:22" ht="43.5" customHeight="1" x14ac:dyDescent="0.25">
      <c r="A38" s="27" t="s">
        <v>491</v>
      </c>
      <c r="B38" s="160" t="s">
        <v>235</v>
      </c>
      <c r="C38" s="34" t="s">
        <v>656</v>
      </c>
      <c r="D38" s="321"/>
      <c r="E38" s="321"/>
      <c r="F38" s="321"/>
      <c r="G38" s="321"/>
      <c r="H38" s="321"/>
      <c r="I38" s="321"/>
      <c r="J38" s="321"/>
      <c r="K38" s="321"/>
      <c r="L38" s="321"/>
      <c r="M38" s="321"/>
      <c r="N38" s="321"/>
      <c r="O38" s="321"/>
      <c r="P38" s="321"/>
      <c r="Q38" s="321"/>
      <c r="R38" s="321"/>
      <c r="S38" s="321"/>
      <c r="T38" s="321"/>
      <c r="U38" s="321"/>
      <c r="V38" s="321"/>
    </row>
    <row r="39" spans="1:22" ht="23.25" customHeight="1" x14ac:dyDescent="0.25">
      <c r="A39" s="403"/>
      <c r="B39" s="404"/>
      <c r="C39" s="405"/>
      <c r="D39" s="321"/>
      <c r="E39" s="321"/>
      <c r="F39" s="321"/>
      <c r="G39" s="321"/>
      <c r="H39" s="321"/>
      <c r="I39" s="321"/>
      <c r="J39" s="321"/>
      <c r="K39" s="321"/>
      <c r="L39" s="321"/>
      <c r="M39" s="321"/>
      <c r="N39" s="321"/>
      <c r="O39" s="321"/>
      <c r="P39" s="321"/>
      <c r="Q39" s="321"/>
      <c r="R39" s="321"/>
      <c r="S39" s="321"/>
      <c r="T39" s="321"/>
      <c r="U39" s="321"/>
      <c r="V39" s="321"/>
    </row>
    <row r="40" spans="1:22" ht="63" x14ac:dyDescent="0.25">
      <c r="A40" s="27" t="s">
        <v>481</v>
      </c>
      <c r="B40" s="160" t="s">
        <v>533</v>
      </c>
      <c r="C40" s="323" t="str">
        <f>'3.3 паспорт описание'!C23</f>
        <v>Присоединение энергопринимающих устройств максимальной мощностью 0,315 МВт</v>
      </c>
      <c r="D40" s="321"/>
      <c r="E40" s="321"/>
      <c r="F40" s="321"/>
      <c r="G40" s="321"/>
      <c r="H40" s="321"/>
      <c r="I40" s="321"/>
      <c r="J40" s="321"/>
      <c r="K40" s="321"/>
      <c r="L40" s="321"/>
      <c r="M40" s="321"/>
      <c r="N40" s="321"/>
      <c r="O40" s="321"/>
      <c r="P40" s="321"/>
      <c r="Q40" s="321"/>
      <c r="R40" s="321"/>
      <c r="S40" s="321"/>
      <c r="T40" s="321"/>
      <c r="U40" s="321"/>
      <c r="V40" s="321"/>
    </row>
    <row r="41" spans="1:22" ht="105.75" customHeight="1" x14ac:dyDescent="0.25">
      <c r="A41" s="27" t="s">
        <v>492</v>
      </c>
      <c r="B41" s="160" t="s">
        <v>515</v>
      </c>
      <c r="C41" s="323" t="s">
        <v>672</v>
      </c>
      <c r="D41" s="321" t="s">
        <v>664</v>
      </c>
      <c r="E41" s="321"/>
      <c r="F41" s="321"/>
      <c r="G41" s="321"/>
      <c r="H41" s="321"/>
      <c r="I41" s="321"/>
      <c r="J41" s="321"/>
      <c r="K41" s="321"/>
      <c r="L41" s="321"/>
      <c r="M41" s="321"/>
      <c r="N41" s="321"/>
      <c r="O41" s="321"/>
      <c r="P41" s="321"/>
      <c r="Q41" s="321"/>
      <c r="R41" s="321"/>
      <c r="S41" s="321"/>
      <c r="T41" s="321"/>
      <c r="U41" s="321"/>
      <c r="V41" s="321"/>
    </row>
    <row r="42" spans="1:22" ht="83.25" customHeight="1" x14ac:dyDescent="0.25">
      <c r="A42" s="27" t="s">
        <v>482</v>
      </c>
      <c r="B42" s="160" t="s">
        <v>530</v>
      </c>
      <c r="C42" s="323" t="s">
        <v>672</v>
      </c>
      <c r="D42" s="321" t="s">
        <v>664</v>
      </c>
      <c r="E42" s="321"/>
      <c r="F42" s="321"/>
      <c r="G42" s="321"/>
      <c r="H42" s="321"/>
      <c r="I42" s="321"/>
      <c r="J42" s="321"/>
      <c r="K42" s="321"/>
      <c r="L42" s="321"/>
      <c r="M42" s="321"/>
      <c r="N42" s="321"/>
      <c r="O42" s="321"/>
      <c r="P42" s="321"/>
      <c r="Q42" s="321"/>
      <c r="R42" s="321"/>
      <c r="S42" s="321"/>
      <c r="T42" s="321"/>
      <c r="U42" s="321"/>
      <c r="V42" s="321"/>
    </row>
    <row r="43" spans="1:22" ht="186" customHeight="1" x14ac:dyDescent="0.25">
      <c r="A43" s="27" t="s">
        <v>495</v>
      </c>
      <c r="B43" s="160" t="s">
        <v>496</v>
      </c>
      <c r="C43" s="323" t="s">
        <v>672</v>
      </c>
      <c r="D43" s="321"/>
      <c r="E43" s="321"/>
      <c r="F43" s="321"/>
      <c r="G43" s="321"/>
      <c r="H43" s="321"/>
      <c r="I43" s="321"/>
      <c r="J43" s="321"/>
      <c r="K43" s="321"/>
      <c r="L43" s="321"/>
      <c r="M43" s="321"/>
      <c r="N43" s="321"/>
      <c r="O43" s="321"/>
      <c r="P43" s="321"/>
      <c r="Q43" s="321"/>
      <c r="R43" s="321"/>
      <c r="S43" s="321"/>
      <c r="T43" s="321"/>
      <c r="U43" s="321"/>
      <c r="V43" s="321"/>
    </row>
    <row r="44" spans="1:22" ht="111" customHeight="1" x14ac:dyDescent="0.25">
      <c r="A44" s="27" t="s">
        <v>483</v>
      </c>
      <c r="B44" s="160" t="s">
        <v>521</v>
      </c>
      <c r="C44" s="323" t="s">
        <v>672</v>
      </c>
      <c r="D44" s="321"/>
      <c r="E44" s="321"/>
      <c r="F44" s="321"/>
      <c r="G44" s="321"/>
      <c r="H44" s="321"/>
      <c r="I44" s="321"/>
      <c r="J44" s="321"/>
      <c r="K44" s="321"/>
      <c r="L44" s="321"/>
      <c r="M44" s="321"/>
      <c r="N44" s="321"/>
      <c r="O44" s="321"/>
      <c r="P44" s="321"/>
      <c r="Q44" s="321"/>
      <c r="R44" s="321"/>
      <c r="S44" s="321"/>
      <c r="T44" s="321"/>
      <c r="U44" s="321"/>
      <c r="V44" s="321"/>
    </row>
    <row r="45" spans="1:22" ht="89.25" customHeight="1" x14ac:dyDescent="0.25">
      <c r="A45" s="27" t="s">
        <v>516</v>
      </c>
      <c r="B45" s="160" t="s">
        <v>522</v>
      </c>
      <c r="C45" s="323" t="s">
        <v>672</v>
      </c>
      <c r="D45" s="321"/>
      <c r="E45" s="321"/>
      <c r="F45" s="321"/>
      <c r="G45" s="321"/>
      <c r="H45" s="321"/>
      <c r="I45" s="321"/>
      <c r="J45" s="321"/>
      <c r="K45" s="321"/>
      <c r="L45" s="321"/>
      <c r="M45" s="321"/>
      <c r="N45" s="321"/>
      <c r="O45" s="321"/>
      <c r="P45" s="321"/>
      <c r="Q45" s="321"/>
      <c r="R45" s="321"/>
      <c r="S45" s="321"/>
      <c r="T45" s="321"/>
      <c r="U45" s="321"/>
      <c r="V45" s="321"/>
    </row>
    <row r="46" spans="1:22" ht="101.25" customHeight="1" x14ac:dyDescent="0.25">
      <c r="A46" s="27" t="s">
        <v>484</v>
      </c>
      <c r="B46" s="160" t="s">
        <v>523</v>
      </c>
      <c r="C46" s="323" t="s">
        <v>672</v>
      </c>
      <c r="D46" s="321"/>
      <c r="E46" s="321"/>
      <c r="F46" s="321"/>
      <c r="G46" s="321"/>
      <c r="H46" s="321"/>
      <c r="I46" s="321"/>
      <c r="J46" s="321"/>
      <c r="K46" s="321"/>
      <c r="L46" s="321"/>
      <c r="M46" s="321"/>
      <c r="N46" s="321"/>
      <c r="O46" s="321"/>
      <c r="P46" s="321"/>
      <c r="Q46" s="321"/>
      <c r="R46" s="321"/>
      <c r="S46" s="321"/>
      <c r="T46" s="321"/>
      <c r="U46" s="321"/>
      <c r="V46" s="321"/>
    </row>
    <row r="47" spans="1:22" ht="18.75" customHeight="1" x14ac:dyDescent="0.25">
      <c r="A47" s="403"/>
      <c r="B47" s="404"/>
      <c r="C47" s="405"/>
      <c r="D47" s="321"/>
      <c r="E47" s="321"/>
      <c r="F47" s="321"/>
      <c r="G47" s="321"/>
      <c r="H47" s="321"/>
      <c r="I47" s="321"/>
      <c r="J47" s="321"/>
      <c r="K47" s="321"/>
      <c r="L47" s="321"/>
      <c r="M47" s="321"/>
      <c r="N47" s="321"/>
      <c r="O47" s="321"/>
      <c r="P47" s="321"/>
      <c r="Q47" s="321"/>
      <c r="R47" s="321"/>
      <c r="S47" s="321"/>
      <c r="T47" s="321"/>
      <c r="U47" s="321"/>
      <c r="V47" s="321"/>
    </row>
    <row r="48" spans="1:22" ht="75.75" customHeight="1" x14ac:dyDescent="0.25">
      <c r="A48" s="27" t="s">
        <v>517</v>
      </c>
      <c r="B48" s="160" t="s">
        <v>531</v>
      </c>
      <c r="C48" s="324" t="str">
        <f>CONCATENATE('6.2. Паспорт фин осв ввод'!AB24," млн.руб.")</f>
        <v>0 млн.руб.</v>
      </c>
      <c r="D48" s="321"/>
      <c r="E48" s="321"/>
      <c r="F48" s="321"/>
      <c r="G48" s="321"/>
      <c r="H48" s="321"/>
      <c r="I48" s="321"/>
      <c r="J48" s="321"/>
      <c r="K48" s="321"/>
      <c r="L48" s="321"/>
      <c r="M48" s="321"/>
      <c r="N48" s="321"/>
      <c r="O48" s="321"/>
      <c r="P48" s="321"/>
      <c r="Q48" s="321"/>
      <c r="R48" s="321"/>
      <c r="S48" s="321"/>
      <c r="T48" s="321"/>
      <c r="U48" s="321"/>
      <c r="V48" s="321"/>
    </row>
    <row r="49" spans="1:22" ht="71.25" customHeight="1" x14ac:dyDescent="0.25">
      <c r="A49" s="27" t="s">
        <v>485</v>
      </c>
      <c r="B49" s="160" t="s">
        <v>532</v>
      </c>
      <c r="C49" s="324" t="str">
        <f>CONCATENATE('6.2. Паспорт фин осв ввод'!AB30," млн.руб.")</f>
        <v>0 млн.руб.</v>
      </c>
      <c r="D49" s="321"/>
      <c r="E49" s="321"/>
      <c r="F49" s="321"/>
      <c r="G49" s="321"/>
      <c r="H49" s="321"/>
      <c r="I49" s="321"/>
      <c r="J49" s="321"/>
      <c r="K49" s="321"/>
      <c r="L49" s="321"/>
      <c r="M49" s="321"/>
      <c r="N49" s="321"/>
      <c r="O49" s="321"/>
      <c r="P49" s="321"/>
      <c r="Q49" s="321"/>
      <c r="R49" s="321"/>
      <c r="S49" s="321"/>
      <c r="T49" s="321"/>
      <c r="U49" s="321"/>
      <c r="V49" s="321"/>
    </row>
    <row r="50" spans="1:22" x14ac:dyDescent="0.25">
      <c r="A50" s="321"/>
      <c r="B50" s="321"/>
      <c r="C50" s="321"/>
      <c r="D50" s="321"/>
      <c r="E50" s="321"/>
      <c r="F50" s="321"/>
      <c r="G50" s="321"/>
      <c r="H50" s="321"/>
      <c r="I50" s="321"/>
      <c r="J50" s="321"/>
      <c r="K50" s="321"/>
      <c r="L50" s="321"/>
      <c r="M50" s="321"/>
      <c r="N50" s="321"/>
      <c r="O50" s="321"/>
      <c r="P50" s="321"/>
      <c r="Q50" s="321"/>
      <c r="R50" s="321"/>
      <c r="S50" s="321"/>
      <c r="T50" s="321"/>
      <c r="U50" s="321"/>
      <c r="V50" s="321"/>
    </row>
    <row r="51" spans="1:22" x14ac:dyDescent="0.25">
      <c r="A51" s="321"/>
      <c r="B51" s="321"/>
      <c r="C51" s="321"/>
      <c r="D51" s="321"/>
      <c r="E51" s="321"/>
      <c r="F51" s="321"/>
      <c r="G51" s="321"/>
      <c r="H51" s="321"/>
      <c r="I51" s="321"/>
      <c r="J51" s="321"/>
      <c r="K51" s="321"/>
      <c r="L51" s="321"/>
      <c r="M51" s="321"/>
      <c r="N51" s="321"/>
      <c r="O51" s="321"/>
      <c r="P51" s="321"/>
      <c r="Q51" s="321"/>
      <c r="R51" s="321"/>
      <c r="S51" s="321"/>
      <c r="T51" s="321"/>
      <c r="U51" s="321"/>
      <c r="V51" s="321"/>
    </row>
    <row r="52" spans="1:22" x14ac:dyDescent="0.25">
      <c r="A52" s="321"/>
      <c r="B52" s="321"/>
      <c r="C52" s="321"/>
      <c r="D52" s="321"/>
      <c r="E52" s="321"/>
      <c r="F52" s="321"/>
      <c r="G52" s="321"/>
      <c r="H52" s="321"/>
      <c r="I52" s="321"/>
      <c r="J52" s="321"/>
      <c r="K52" s="321"/>
      <c r="L52" s="321"/>
      <c r="M52" s="321"/>
      <c r="N52" s="321"/>
      <c r="O52" s="321"/>
      <c r="P52" s="321"/>
      <c r="Q52" s="321"/>
      <c r="R52" s="321"/>
      <c r="S52" s="321"/>
      <c r="T52" s="321"/>
      <c r="U52" s="321"/>
      <c r="V52" s="321"/>
    </row>
    <row r="53" spans="1:22" x14ac:dyDescent="0.25">
      <c r="A53" s="321"/>
      <c r="B53" s="321"/>
      <c r="C53" s="321"/>
      <c r="D53" s="321"/>
      <c r="E53" s="321"/>
      <c r="F53" s="321"/>
      <c r="G53" s="321"/>
      <c r="H53" s="321"/>
      <c r="I53" s="321"/>
      <c r="J53" s="321"/>
      <c r="K53" s="321"/>
      <c r="L53" s="321"/>
      <c r="M53" s="321"/>
      <c r="N53" s="321"/>
      <c r="O53" s="321"/>
      <c r="P53" s="321"/>
      <c r="Q53" s="321"/>
      <c r="R53" s="321"/>
      <c r="S53" s="321"/>
      <c r="T53" s="321"/>
      <c r="U53" s="321"/>
      <c r="V53" s="321"/>
    </row>
    <row r="54" spans="1:22" x14ac:dyDescent="0.25">
      <c r="A54" s="321"/>
      <c r="B54" s="321"/>
      <c r="C54" s="321"/>
      <c r="D54" s="321"/>
      <c r="E54" s="321"/>
      <c r="F54" s="321"/>
      <c r="G54" s="321"/>
      <c r="H54" s="321"/>
      <c r="I54" s="321"/>
      <c r="J54" s="321"/>
      <c r="K54" s="321"/>
      <c r="L54" s="321"/>
      <c r="M54" s="321"/>
      <c r="N54" s="321"/>
      <c r="O54" s="321"/>
      <c r="P54" s="321"/>
      <c r="Q54" s="321"/>
      <c r="R54" s="321"/>
      <c r="S54" s="321"/>
      <c r="T54" s="321"/>
      <c r="U54" s="321"/>
      <c r="V54" s="321"/>
    </row>
    <row r="55" spans="1:22" x14ac:dyDescent="0.25">
      <c r="A55" s="321"/>
      <c r="B55" s="321"/>
      <c r="C55" s="321"/>
      <c r="D55" s="321"/>
      <c r="E55" s="321"/>
      <c r="F55" s="321"/>
      <c r="G55" s="321"/>
      <c r="H55" s="321"/>
      <c r="I55" s="321"/>
      <c r="J55" s="321"/>
      <c r="K55" s="321"/>
      <c r="L55" s="321"/>
      <c r="M55" s="321"/>
      <c r="N55" s="321"/>
      <c r="O55" s="321"/>
      <c r="P55" s="321"/>
      <c r="Q55" s="321"/>
      <c r="R55" s="321"/>
      <c r="S55" s="321"/>
      <c r="T55" s="321"/>
      <c r="U55" s="321"/>
      <c r="V55" s="321"/>
    </row>
    <row r="56" spans="1:22" x14ac:dyDescent="0.25">
      <c r="A56" s="321"/>
      <c r="B56" s="321"/>
      <c r="C56" s="321"/>
      <c r="D56" s="321"/>
      <c r="E56" s="321"/>
      <c r="F56" s="321"/>
      <c r="G56" s="321"/>
      <c r="H56" s="321"/>
      <c r="I56" s="321"/>
      <c r="J56" s="321"/>
      <c r="K56" s="321"/>
      <c r="L56" s="321"/>
      <c r="M56" s="321"/>
      <c r="N56" s="321"/>
      <c r="O56" s="321"/>
      <c r="P56" s="321"/>
      <c r="Q56" s="321"/>
      <c r="R56" s="321"/>
      <c r="S56" s="321"/>
      <c r="T56" s="321"/>
      <c r="U56" s="321"/>
      <c r="V56" s="321"/>
    </row>
    <row r="57" spans="1:22" x14ac:dyDescent="0.25">
      <c r="A57" s="321"/>
      <c r="B57" s="321"/>
      <c r="C57" s="321"/>
      <c r="D57" s="321"/>
      <c r="E57" s="321"/>
      <c r="F57" s="321"/>
      <c r="G57" s="321"/>
      <c r="H57" s="321"/>
      <c r="I57" s="321"/>
      <c r="J57" s="321"/>
      <c r="K57" s="321"/>
      <c r="L57" s="321"/>
      <c r="M57" s="321"/>
      <c r="N57" s="321"/>
      <c r="O57" s="321"/>
      <c r="P57" s="321"/>
      <c r="Q57" s="321"/>
      <c r="R57" s="321"/>
      <c r="S57" s="321"/>
      <c r="T57" s="321"/>
      <c r="U57" s="321"/>
      <c r="V57" s="321"/>
    </row>
    <row r="58" spans="1:22" x14ac:dyDescent="0.25">
      <c r="A58" s="321"/>
      <c r="B58" s="321"/>
      <c r="C58" s="321"/>
      <c r="D58" s="321"/>
      <c r="E58" s="321"/>
      <c r="F58" s="321"/>
      <c r="G58" s="321"/>
      <c r="H58" s="321"/>
      <c r="I58" s="321"/>
      <c r="J58" s="321"/>
      <c r="K58" s="321"/>
      <c r="L58" s="321"/>
      <c r="M58" s="321"/>
      <c r="N58" s="321"/>
      <c r="O58" s="321"/>
      <c r="P58" s="321"/>
      <c r="Q58" s="321"/>
      <c r="R58" s="321"/>
      <c r="S58" s="321"/>
      <c r="T58" s="321"/>
      <c r="U58" s="321"/>
      <c r="V58" s="321"/>
    </row>
    <row r="59" spans="1:22" x14ac:dyDescent="0.25">
      <c r="A59" s="321"/>
      <c r="B59" s="321"/>
      <c r="C59" s="321"/>
      <c r="D59" s="321"/>
      <c r="E59" s="321"/>
      <c r="F59" s="321"/>
      <c r="G59" s="321"/>
      <c r="H59" s="321"/>
      <c r="I59" s="321"/>
      <c r="J59" s="321"/>
      <c r="K59" s="321"/>
      <c r="L59" s="321"/>
      <c r="M59" s="321"/>
      <c r="N59" s="321"/>
      <c r="O59" s="321"/>
      <c r="P59" s="321"/>
      <c r="Q59" s="321"/>
      <c r="R59" s="321"/>
      <c r="S59" s="321"/>
      <c r="T59" s="321"/>
      <c r="U59" s="321"/>
      <c r="V59" s="321"/>
    </row>
    <row r="60" spans="1:22" x14ac:dyDescent="0.25">
      <c r="A60" s="321"/>
      <c r="B60" s="321"/>
      <c r="C60" s="321"/>
      <c r="D60" s="321"/>
      <c r="E60" s="321"/>
      <c r="F60" s="321"/>
      <c r="G60" s="321"/>
      <c r="H60" s="321"/>
      <c r="I60" s="321"/>
      <c r="J60" s="321"/>
      <c r="K60" s="321"/>
      <c r="L60" s="321"/>
      <c r="M60" s="321"/>
      <c r="N60" s="321"/>
      <c r="O60" s="321"/>
      <c r="P60" s="321"/>
      <c r="Q60" s="321"/>
      <c r="R60" s="321"/>
      <c r="S60" s="321"/>
      <c r="T60" s="321"/>
      <c r="U60" s="321"/>
      <c r="V60" s="321"/>
    </row>
    <row r="61" spans="1:22" x14ac:dyDescent="0.25">
      <c r="A61" s="321"/>
      <c r="B61" s="321"/>
      <c r="C61" s="321"/>
      <c r="D61" s="321"/>
      <c r="E61" s="321"/>
      <c r="F61" s="321"/>
      <c r="G61" s="321"/>
      <c r="H61" s="321"/>
      <c r="I61" s="321"/>
      <c r="J61" s="321"/>
      <c r="K61" s="321"/>
      <c r="L61" s="321"/>
      <c r="M61" s="321"/>
      <c r="N61" s="321"/>
      <c r="O61" s="321"/>
      <c r="P61" s="321"/>
      <c r="Q61" s="321"/>
      <c r="R61" s="321"/>
      <c r="S61" s="321"/>
      <c r="T61" s="321"/>
      <c r="U61" s="321"/>
      <c r="V61" s="321"/>
    </row>
    <row r="62" spans="1:22" x14ac:dyDescent="0.25">
      <c r="A62" s="321"/>
      <c r="B62" s="321"/>
      <c r="C62" s="321"/>
      <c r="D62" s="321"/>
      <c r="E62" s="321"/>
      <c r="F62" s="321"/>
      <c r="G62" s="321"/>
      <c r="H62" s="321"/>
      <c r="I62" s="321"/>
      <c r="J62" s="321"/>
      <c r="K62" s="321"/>
      <c r="L62" s="321"/>
      <c r="M62" s="321"/>
      <c r="N62" s="321"/>
      <c r="O62" s="321"/>
      <c r="P62" s="321"/>
      <c r="Q62" s="321"/>
      <c r="R62" s="321"/>
      <c r="S62" s="321"/>
      <c r="T62" s="321"/>
      <c r="U62" s="321"/>
      <c r="V62" s="321"/>
    </row>
    <row r="63" spans="1:22" x14ac:dyDescent="0.25">
      <c r="A63" s="321"/>
      <c r="B63" s="321"/>
      <c r="C63" s="321"/>
      <c r="D63" s="321"/>
      <c r="E63" s="321"/>
      <c r="F63" s="321"/>
      <c r="G63" s="321"/>
      <c r="H63" s="321"/>
      <c r="I63" s="321"/>
      <c r="J63" s="321"/>
      <c r="K63" s="321"/>
      <c r="L63" s="321"/>
      <c r="M63" s="321"/>
      <c r="N63" s="321"/>
      <c r="O63" s="321"/>
      <c r="P63" s="321"/>
      <c r="Q63" s="321"/>
      <c r="R63" s="321"/>
      <c r="S63" s="321"/>
      <c r="T63" s="321"/>
      <c r="U63" s="321"/>
      <c r="V63" s="321"/>
    </row>
    <row r="64" spans="1:22" x14ac:dyDescent="0.25">
      <c r="A64" s="321"/>
      <c r="B64" s="321"/>
      <c r="C64" s="321"/>
      <c r="D64" s="321"/>
      <c r="E64" s="321"/>
      <c r="F64" s="321"/>
      <c r="G64" s="321"/>
      <c r="H64" s="321"/>
      <c r="I64" s="321"/>
      <c r="J64" s="321"/>
      <c r="K64" s="321"/>
      <c r="L64" s="321"/>
      <c r="M64" s="321"/>
      <c r="N64" s="321"/>
      <c r="O64" s="321"/>
      <c r="P64" s="321"/>
      <c r="Q64" s="321"/>
      <c r="R64" s="321"/>
      <c r="S64" s="321"/>
      <c r="T64" s="321"/>
      <c r="U64" s="321"/>
      <c r="V64" s="321"/>
    </row>
    <row r="65" spans="1:22" x14ac:dyDescent="0.25">
      <c r="A65" s="321"/>
      <c r="B65" s="321"/>
      <c r="C65" s="321"/>
      <c r="D65" s="321"/>
      <c r="E65" s="321"/>
      <c r="F65" s="321"/>
      <c r="G65" s="321"/>
      <c r="H65" s="321"/>
      <c r="I65" s="321"/>
      <c r="J65" s="321"/>
      <c r="K65" s="321"/>
      <c r="L65" s="321"/>
      <c r="M65" s="321"/>
      <c r="N65" s="321"/>
      <c r="O65" s="321"/>
      <c r="P65" s="321"/>
      <c r="Q65" s="321"/>
      <c r="R65" s="321"/>
      <c r="S65" s="321"/>
      <c r="T65" s="321"/>
      <c r="U65" s="321"/>
      <c r="V65" s="321"/>
    </row>
    <row r="66" spans="1:22" x14ac:dyDescent="0.25">
      <c r="A66" s="321"/>
      <c r="B66" s="321"/>
      <c r="C66" s="321"/>
      <c r="D66" s="321"/>
      <c r="E66" s="321"/>
      <c r="F66" s="321"/>
      <c r="G66" s="321"/>
      <c r="H66" s="321"/>
      <c r="I66" s="321"/>
      <c r="J66" s="321"/>
      <c r="K66" s="321"/>
      <c r="L66" s="321"/>
      <c r="M66" s="321"/>
      <c r="N66" s="321"/>
      <c r="O66" s="321"/>
      <c r="P66" s="321"/>
      <c r="Q66" s="321"/>
      <c r="R66" s="321"/>
      <c r="S66" s="321"/>
      <c r="T66" s="321"/>
      <c r="U66" s="321"/>
      <c r="V66" s="321"/>
    </row>
    <row r="67" spans="1:22" x14ac:dyDescent="0.25">
      <c r="A67" s="321"/>
      <c r="B67" s="321"/>
      <c r="C67" s="321"/>
      <c r="D67" s="321"/>
      <c r="E67" s="321"/>
      <c r="F67" s="321"/>
      <c r="G67" s="321"/>
      <c r="H67" s="321"/>
      <c r="I67" s="321"/>
      <c r="J67" s="321"/>
      <c r="K67" s="321"/>
      <c r="L67" s="321"/>
      <c r="M67" s="321"/>
      <c r="N67" s="321"/>
      <c r="O67" s="321"/>
      <c r="P67" s="321"/>
      <c r="Q67" s="321"/>
      <c r="R67" s="321"/>
      <c r="S67" s="321"/>
      <c r="T67" s="321"/>
      <c r="U67" s="321"/>
      <c r="V67" s="321"/>
    </row>
    <row r="68" spans="1:22" x14ac:dyDescent="0.25">
      <c r="A68" s="321"/>
      <c r="B68" s="321"/>
      <c r="C68" s="321"/>
      <c r="D68" s="321"/>
      <c r="E68" s="321"/>
      <c r="F68" s="321"/>
      <c r="G68" s="321"/>
      <c r="H68" s="321"/>
      <c r="I68" s="321"/>
      <c r="J68" s="321"/>
      <c r="K68" s="321"/>
      <c r="L68" s="321"/>
      <c r="M68" s="321"/>
      <c r="N68" s="321"/>
      <c r="O68" s="321"/>
      <c r="P68" s="321"/>
      <c r="Q68" s="321"/>
      <c r="R68" s="321"/>
      <c r="S68" s="321"/>
      <c r="T68" s="321"/>
      <c r="U68" s="321"/>
      <c r="V68" s="321"/>
    </row>
    <row r="69" spans="1:22" x14ac:dyDescent="0.25">
      <c r="A69" s="321"/>
      <c r="B69" s="321"/>
      <c r="C69" s="321"/>
      <c r="D69" s="321"/>
      <c r="E69" s="321"/>
      <c r="F69" s="321"/>
      <c r="G69" s="321"/>
      <c r="H69" s="321"/>
      <c r="I69" s="321"/>
      <c r="J69" s="321"/>
      <c r="K69" s="321"/>
      <c r="L69" s="321"/>
      <c r="M69" s="321"/>
      <c r="N69" s="321"/>
      <c r="O69" s="321"/>
      <c r="P69" s="321"/>
      <c r="Q69" s="321"/>
      <c r="R69" s="321"/>
      <c r="S69" s="321"/>
      <c r="T69" s="321"/>
      <c r="U69" s="321"/>
      <c r="V69" s="321"/>
    </row>
    <row r="70" spans="1:22" x14ac:dyDescent="0.25">
      <c r="A70" s="321"/>
      <c r="B70" s="321"/>
      <c r="C70" s="321"/>
      <c r="D70" s="321"/>
      <c r="E70" s="321"/>
      <c r="F70" s="321"/>
      <c r="G70" s="321"/>
      <c r="H70" s="321"/>
      <c r="I70" s="321"/>
      <c r="J70" s="321"/>
      <c r="K70" s="321"/>
      <c r="L70" s="321"/>
      <c r="M70" s="321"/>
      <c r="N70" s="321"/>
      <c r="O70" s="321"/>
      <c r="P70" s="321"/>
      <c r="Q70" s="321"/>
      <c r="R70" s="321"/>
      <c r="S70" s="321"/>
      <c r="T70" s="321"/>
      <c r="U70" s="321"/>
      <c r="V70" s="321"/>
    </row>
    <row r="71" spans="1:22" x14ac:dyDescent="0.25">
      <c r="A71" s="321"/>
      <c r="B71" s="321"/>
      <c r="C71" s="321"/>
      <c r="D71" s="321"/>
      <c r="E71" s="321"/>
      <c r="F71" s="321"/>
      <c r="G71" s="321"/>
      <c r="H71" s="321"/>
      <c r="I71" s="321"/>
      <c r="J71" s="321"/>
      <c r="K71" s="321"/>
      <c r="L71" s="321"/>
      <c r="M71" s="321"/>
      <c r="N71" s="321"/>
      <c r="O71" s="321"/>
      <c r="P71" s="321"/>
      <c r="Q71" s="321"/>
      <c r="R71" s="321"/>
      <c r="S71" s="321"/>
      <c r="T71" s="321"/>
      <c r="U71" s="321"/>
      <c r="V71" s="321"/>
    </row>
    <row r="72" spans="1:22" x14ac:dyDescent="0.25">
      <c r="A72" s="321"/>
      <c r="B72" s="321"/>
      <c r="C72" s="321"/>
      <c r="D72" s="321"/>
      <c r="E72" s="321"/>
      <c r="F72" s="321"/>
      <c r="G72" s="321"/>
      <c r="H72" s="321"/>
      <c r="I72" s="321"/>
      <c r="J72" s="321"/>
      <c r="K72" s="321"/>
      <c r="L72" s="321"/>
      <c r="M72" s="321"/>
      <c r="N72" s="321"/>
      <c r="O72" s="321"/>
      <c r="P72" s="321"/>
      <c r="Q72" s="321"/>
      <c r="R72" s="321"/>
      <c r="S72" s="321"/>
      <c r="T72" s="321"/>
      <c r="U72" s="321"/>
      <c r="V72" s="321"/>
    </row>
    <row r="73" spans="1:22" x14ac:dyDescent="0.25">
      <c r="A73" s="321"/>
      <c r="B73" s="321"/>
      <c r="C73" s="321"/>
      <c r="D73" s="321"/>
      <c r="E73" s="321"/>
      <c r="F73" s="321"/>
      <c r="G73" s="321"/>
      <c r="H73" s="321"/>
      <c r="I73" s="321"/>
      <c r="J73" s="321"/>
      <c r="K73" s="321"/>
      <c r="L73" s="321"/>
      <c r="M73" s="321"/>
      <c r="N73" s="321"/>
      <c r="O73" s="321"/>
      <c r="P73" s="321"/>
      <c r="Q73" s="321"/>
      <c r="R73" s="321"/>
      <c r="S73" s="321"/>
      <c r="T73" s="321"/>
      <c r="U73" s="321"/>
      <c r="V73" s="321"/>
    </row>
    <row r="74" spans="1:22" x14ac:dyDescent="0.25">
      <c r="A74" s="321"/>
      <c r="B74" s="321"/>
      <c r="C74" s="321"/>
      <c r="D74" s="321"/>
      <c r="E74" s="321"/>
      <c r="F74" s="321"/>
      <c r="G74" s="321"/>
      <c r="H74" s="321"/>
      <c r="I74" s="321"/>
      <c r="J74" s="321"/>
      <c r="K74" s="321"/>
      <c r="L74" s="321"/>
      <c r="M74" s="321"/>
      <c r="N74" s="321"/>
      <c r="O74" s="321"/>
      <c r="P74" s="321"/>
      <c r="Q74" s="321"/>
      <c r="R74" s="321"/>
      <c r="S74" s="321"/>
      <c r="T74" s="321"/>
      <c r="U74" s="321"/>
      <c r="V74" s="321"/>
    </row>
    <row r="75" spans="1:22" x14ac:dyDescent="0.25">
      <c r="A75" s="321"/>
      <c r="B75" s="321"/>
      <c r="C75" s="321"/>
      <c r="D75" s="321"/>
      <c r="E75" s="321"/>
      <c r="F75" s="321"/>
      <c r="G75" s="321"/>
      <c r="H75" s="321"/>
      <c r="I75" s="321"/>
      <c r="J75" s="321"/>
      <c r="K75" s="321"/>
      <c r="L75" s="321"/>
      <c r="M75" s="321"/>
      <c r="N75" s="321"/>
      <c r="O75" s="321"/>
      <c r="P75" s="321"/>
      <c r="Q75" s="321"/>
      <c r="R75" s="321"/>
      <c r="S75" s="321"/>
      <c r="T75" s="321"/>
      <c r="U75" s="321"/>
      <c r="V75" s="321"/>
    </row>
    <row r="76" spans="1:22" x14ac:dyDescent="0.25">
      <c r="A76" s="321"/>
      <c r="B76" s="321"/>
      <c r="C76" s="321"/>
      <c r="D76" s="321"/>
      <c r="E76" s="321"/>
      <c r="F76" s="321"/>
      <c r="G76" s="321"/>
      <c r="H76" s="321"/>
      <c r="I76" s="321"/>
      <c r="J76" s="321"/>
      <c r="K76" s="321"/>
      <c r="L76" s="321"/>
      <c r="M76" s="321"/>
      <c r="N76" s="321"/>
      <c r="O76" s="321"/>
      <c r="P76" s="321"/>
      <c r="Q76" s="321"/>
      <c r="R76" s="321"/>
      <c r="S76" s="321"/>
      <c r="T76" s="321"/>
      <c r="U76" s="321"/>
      <c r="V76" s="321"/>
    </row>
    <row r="77" spans="1:22" x14ac:dyDescent="0.25">
      <c r="A77" s="321"/>
      <c r="B77" s="321"/>
      <c r="C77" s="321"/>
      <c r="D77" s="321"/>
      <c r="E77" s="321"/>
      <c r="F77" s="321"/>
      <c r="G77" s="321"/>
      <c r="H77" s="321"/>
      <c r="I77" s="321"/>
      <c r="J77" s="321"/>
      <c r="K77" s="321"/>
      <c r="L77" s="321"/>
      <c r="M77" s="321"/>
      <c r="N77" s="321"/>
      <c r="O77" s="321"/>
      <c r="P77" s="321"/>
      <c r="Q77" s="321"/>
      <c r="R77" s="321"/>
      <c r="S77" s="321"/>
      <c r="T77" s="321"/>
      <c r="U77" s="321"/>
      <c r="V77" s="321"/>
    </row>
    <row r="78" spans="1:22" x14ac:dyDescent="0.25">
      <c r="A78" s="321"/>
      <c r="B78" s="321"/>
      <c r="C78" s="321"/>
      <c r="D78" s="321"/>
      <c r="E78" s="321"/>
      <c r="F78" s="321"/>
      <c r="G78" s="321"/>
      <c r="H78" s="321"/>
      <c r="I78" s="321"/>
      <c r="J78" s="321"/>
      <c r="K78" s="321"/>
      <c r="L78" s="321"/>
      <c r="M78" s="321"/>
      <c r="N78" s="321"/>
      <c r="O78" s="321"/>
      <c r="P78" s="321"/>
      <c r="Q78" s="321"/>
      <c r="R78" s="321"/>
      <c r="S78" s="321"/>
      <c r="T78" s="321"/>
      <c r="U78" s="321"/>
      <c r="V78" s="321"/>
    </row>
    <row r="79" spans="1:22" x14ac:dyDescent="0.25">
      <c r="A79" s="321"/>
      <c r="B79" s="321"/>
      <c r="C79" s="321"/>
      <c r="D79" s="321"/>
      <c r="E79" s="321"/>
      <c r="F79" s="321"/>
      <c r="G79" s="321"/>
      <c r="H79" s="321"/>
      <c r="I79" s="321"/>
      <c r="J79" s="321"/>
      <c r="K79" s="321"/>
      <c r="L79" s="321"/>
      <c r="M79" s="321"/>
      <c r="N79" s="321"/>
      <c r="O79" s="321"/>
      <c r="P79" s="321"/>
      <c r="Q79" s="321"/>
      <c r="R79" s="321"/>
      <c r="S79" s="321"/>
      <c r="T79" s="321"/>
      <c r="U79" s="321"/>
      <c r="V79" s="321"/>
    </row>
    <row r="80" spans="1:22" x14ac:dyDescent="0.25">
      <c r="A80" s="321"/>
      <c r="B80" s="321"/>
      <c r="C80" s="321"/>
      <c r="D80" s="321"/>
      <c r="E80" s="321"/>
      <c r="F80" s="321"/>
      <c r="G80" s="321"/>
      <c r="H80" s="321"/>
      <c r="I80" s="321"/>
      <c r="J80" s="321"/>
      <c r="K80" s="321"/>
      <c r="L80" s="321"/>
      <c r="M80" s="321"/>
      <c r="N80" s="321"/>
      <c r="O80" s="321"/>
      <c r="P80" s="321"/>
      <c r="Q80" s="321"/>
      <c r="R80" s="321"/>
      <c r="S80" s="321"/>
      <c r="T80" s="321"/>
      <c r="U80" s="321"/>
      <c r="V80" s="321"/>
    </row>
    <row r="81" spans="1:22" x14ac:dyDescent="0.25">
      <c r="A81" s="321"/>
      <c r="B81" s="321"/>
      <c r="C81" s="321"/>
      <c r="D81" s="321"/>
      <c r="E81" s="321"/>
      <c r="F81" s="321"/>
      <c r="G81" s="321"/>
      <c r="H81" s="321"/>
      <c r="I81" s="321"/>
      <c r="J81" s="321"/>
      <c r="K81" s="321"/>
      <c r="L81" s="321"/>
      <c r="M81" s="321"/>
      <c r="N81" s="321"/>
      <c r="O81" s="321"/>
      <c r="P81" s="321"/>
      <c r="Q81" s="321"/>
      <c r="R81" s="321"/>
      <c r="S81" s="321"/>
      <c r="T81" s="321"/>
      <c r="U81" s="321"/>
      <c r="V81" s="321"/>
    </row>
    <row r="82" spans="1:22" x14ac:dyDescent="0.25">
      <c r="A82" s="321"/>
      <c r="B82" s="321"/>
      <c r="C82" s="321"/>
      <c r="D82" s="321"/>
      <c r="E82" s="321"/>
      <c r="F82" s="321"/>
      <c r="G82" s="321"/>
      <c r="H82" s="321"/>
      <c r="I82" s="321"/>
      <c r="J82" s="321"/>
      <c r="K82" s="321"/>
      <c r="L82" s="321"/>
      <c r="M82" s="321"/>
      <c r="N82" s="321"/>
      <c r="O82" s="321"/>
      <c r="P82" s="321"/>
      <c r="Q82" s="321"/>
      <c r="R82" s="321"/>
      <c r="S82" s="321"/>
      <c r="T82" s="321"/>
      <c r="U82" s="321"/>
      <c r="V82" s="321"/>
    </row>
    <row r="83" spans="1:22" x14ac:dyDescent="0.25">
      <c r="A83" s="321"/>
      <c r="B83" s="321"/>
      <c r="C83" s="321"/>
      <c r="D83" s="321"/>
      <c r="E83" s="321"/>
      <c r="F83" s="321"/>
      <c r="G83" s="321"/>
      <c r="H83" s="321"/>
      <c r="I83" s="321"/>
      <c r="J83" s="321"/>
      <c r="K83" s="321"/>
      <c r="L83" s="321"/>
      <c r="M83" s="321"/>
      <c r="N83" s="321"/>
      <c r="O83" s="321"/>
      <c r="P83" s="321"/>
      <c r="Q83" s="321"/>
      <c r="R83" s="321"/>
      <c r="S83" s="321"/>
      <c r="T83" s="321"/>
      <c r="U83" s="321"/>
      <c r="V83" s="321"/>
    </row>
    <row r="84" spans="1:22" x14ac:dyDescent="0.25">
      <c r="A84" s="321"/>
      <c r="B84" s="321"/>
      <c r="C84" s="321"/>
      <c r="D84" s="321"/>
      <c r="E84" s="321"/>
      <c r="F84" s="321"/>
      <c r="G84" s="321"/>
      <c r="H84" s="321"/>
      <c r="I84" s="321"/>
      <c r="J84" s="321"/>
      <c r="K84" s="321"/>
      <c r="L84" s="321"/>
      <c r="M84" s="321"/>
      <c r="N84" s="321"/>
      <c r="O84" s="321"/>
      <c r="P84" s="321"/>
      <c r="Q84" s="321"/>
      <c r="R84" s="321"/>
      <c r="S84" s="321"/>
      <c r="T84" s="321"/>
      <c r="U84" s="321"/>
      <c r="V84" s="321"/>
    </row>
    <row r="85" spans="1:22" x14ac:dyDescent="0.25">
      <c r="A85" s="321"/>
      <c r="B85" s="321"/>
      <c r="C85" s="321"/>
      <c r="D85" s="321"/>
      <c r="E85" s="321"/>
      <c r="F85" s="321"/>
      <c r="G85" s="321"/>
      <c r="H85" s="321"/>
      <c r="I85" s="321"/>
      <c r="J85" s="321"/>
      <c r="K85" s="321"/>
      <c r="L85" s="321"/>
      <c r="M85" s="321"/>
      <c r="N85" s="321"/>
      <c r="O85" s="321"/>
      <c r="P85" s="321"/>
      <c r="Q85" s="321"/>
      <c r="R85" s="321"/>
      <c r="S85" s="321"/>
      <c r="T85" s="321"/>
      <c r="U85" s="321"/>
      <c r="V85" s="321"/>
    </row>
    <row r="86" spans="1:22" x14ac:dyDescent="0.25">
      <c r="A86" s="321"/>
      <c r="B86" s="321"/>
      <c r="C86" s="321"/>
      <c r="D86" s="321"/>
      <c r="E86" s="321"/>
      <c r="F86" s="321"/>
      <c r="G86" s="321"/>
      <c r="H86" s="321"/>
      <c r="I86" s="321"/>
      <c r="J86" s="321"/>
      <c r="K86" s="321"/>
      <c r="L86" s="321"/>
      <c r="M86" s="321"/>
      <c r="N86" s="321"/>
      <c r="O86" s="321"/>
      <c r="P86" s="321"/>
      <c r="Q86" s="321"/>
      <c r="R86" s="321"/>
      <c r="S86" s="321"/>
      <c r="T86" s="321"/>
      <c r="U86" s="321"/>
      <c r="V86" s="321"/>
    </row>
    <row r="87" spans="1:22" x14ac:dyDescent="0.25">
      <c r="A87" s="321"/>
      <c r="B87" s="321"/>
      <c r="C87" s="321"/>
      <c r="D87" s="321"/>
      <c r="E87" s="321"/>
      <c r="F87" s="321"/>
      <c r="G87" s="321"/>
      <c r="H87" s="321"/>
      <c r="I87" s="321"/>
      <c r="J87" s="321"/>
      <c r="K87" s="321"/>
      <c r="L87" s="321"/>
      <c r="M87" s="321"/>
      <c r="N87" s="321"/>
      <c r="O87" s="321"/>
      <c r="P87" s="321"/>
      <c r="Q87" s="321"/>
      <c r="R87" s="321"/>
      <c r="S87" s="321"/>
      <c r="T87" s="321"/>
      <c r="U87" s="321"/>
      <c r="V87" s="321"/>
    </row>
    <row r="88" spans="1:22" x14ac:dyDescent="0.25">
      <c r="A88" s="321"/>
      <c r="B88" s="321"/>
      <c r="C88" s="321"/>
      <c r="D88" s="321"/>
      <c r="E88" s="321"/>
      <c r="F88" s="321"/>
      <c r="G88" s="321"/>
      <c r="H88" s="321"/>
      <c r="I88" s="321"/>
      <c r="J88" s="321"/>
      <c r="K88" s="321"/>
      <c r="L88" s="321"/>
      <c r="M88" s="321"/>
      <c r="N88" s="321"/>
      <c r="O88" s="321"/>
      <c r="P88" s="321"/>
      <c r="Q88" s="321"/>
      <c r="R88" s="321"/>
      <c r="S88" s="321"/>
      <c r="T88" s="321"/>
      <c r="U88" s="321"/>
      <c r="V88" s="321"/>
    </row>
    <row r="89" spans="1:22" x14ac:dyDescent="0.25">
      <c r="A89" s="321"/>
      <c r="B89" s="321"/>
      <c r="C89" s="321"/>
      <c r="D89" s="321"/>
      <c r="E89" s="321"/>
      <c r="F89" s="321"/>
      <c r="G89" s="321"/>
      <c r="H89" s="321"/>
      <c r="I89" s="321"/>
      <c r="J89" s="321"/>
      <c r="K89" s="321"/>
      <c r="L89" s="321"/>
      <c r="M89" s="321"/>
      <c r="N89" s="321"/>
      <c r="O89" s="321"/>
      <c r="P89" s="321"/>
      <c r="Q89" s="321"/>
      <c r="R89" s="321"/>
      <c r="S89" s="321"/>
      <c r="T89" s="321"/>
      <c r="U89" s="321"/>
      <c r="V89" s="321"/>
    </row>
    <row r="90" spans="1:22" x14ac:dyDescent="0.25">
      <c r="A90" s="321"/>
      <c r="B90" s="321"/>
      <c r="C90" s="321"/>
      <c r="D90" s="321"/>
      <c r="E90" s="321"/>
      <c r="F90" s="321"/>
      <c r="G90" s="321"/>
      <c r="H90" s="321"/>
      <c r="I90" s="321"/>
      <c r="J90" s="321"/>
      <c r="K90" s="321"/>
      <c r="L90" s="321"/>
      <c r="M90" s="321"/>
      <c r="N90" s="321"/>
      <c r="O90" s="321"/>
      <c r="P90" s="321"/>
      <c r="Q90" s="321"/>
      <c r="R90" s="321"/>
      <c r="S90" s="321"/>
      <c r="T90" s="321"/>
      <c r="U90" s="321"/>
      <c r="V90" s="321"/>
    </row>
    <row r="91" spans="1:22" x14ac:dyDescent="0.25">
      <c r="A91" s="321"/>
      <c r="B91" s="321"/>
      <c r="C91" s="321"/>
      <c r="D91" s="321"/>
      <c r="E91" s="321"/>
      <c r="F91" s="321"/>
      <c r="G91" s="321"/>
      <c r="H91" s="321"/>
      <c r="I91" s="321"/>
      <c r="J91" s="321"/>
      <c r="K91" s="321"/>
      <c r="L91" s="321"/>
      <c r="M91" s="321"/>
      <c r="N91" s="321"/>
      <c r="O91" s="321"/>
      <c r="P91" s="321"/>
      <c r="Q91" s="321"/>
      <c r="R91" s="321"/>
      <c r="S91" s="321"/>
      <c r="T91" s="321"/>
      <c r="U91" s="321"/>
      <c r="V91" s="321"/>
    </row>
    <row r="92" spans="1:22" x14ac:dyDescent="0.25">
      <c r="A92" s="321"/>
      <c r="B92" s="321"/>
      <c r="C92" s="321"/>
      <c r="D92" s="321"/>
      <c r="E92" s="321"/>
      <c r="F92" s="321"/>
      <c r="G92" s="321"/>
      <c r="H92" s="321"/>
      <c r="I92" s="321"/>
      <c r="J92" s="321"/>
      <c r="K92" s="321"/>
      <c r="L92" s="321"/>
      <c r="M92" s="321"/>
      <c r="N92" s="321"/>
      <c r="O92" s="321"/>
      <c r="P92" s="321"/>
      <c r="Q92" s="321"/>
      <c r="R92" s="321"/>
      <c r="S92" s="321"/>
      <c r="T92" s="321"/>
      <c r="U92" s="321"/>
      <c r="V92" s="321"/>
    </row>
    <row r="93" spans="1:22" x14ac:dyDescent="0.25">
      <c r="A93" s="321"/>
      <c r="B93" s="321"/>
      <c r="C93" s="321"/>
      <c r="D93" s="321"/>
      <c r="E93" s="321"/>
      <c r="F93" s="321"/>
      <c r="G93" s="321"/>
      <c r="H93" s="321"/>
      <c r="I93" s="321"/>
      <c r="J93" s="321"/>
      <c r="K93" s="321"/>
      <c r="L93" s="321"/>
      <c r="M93" s="321"/>
      <c r="N93" s="321"/>
      <c r="O93" s="321"/>
      <c r="P93" s="321"/>
      <c r="Q93" s="321"/>
      <c r="R93" s="321"/>
      <c r="S93" s="321"/>
      <c r="T93" s="321"/>
      <c r="U93" s="321"/>
      <c r="V93" s="321"/>
    </row>
    <row r="94" spans="1:22" x14ac:dyDescent="0.25">
      <c r="A94" s="321"/>
      <c r="B94" s="321"/>
      <c r="C94" s="321"/>
      <c r="D94" s="321"/>
      <c r="E94" s="321"/>
      <c r="F94" s="321"/>
      <c r="G94" s="321"/>
      <c r="H94" s="321"/>
      <c r="I94" s="321"/>
      <c r="J94" s="321"/>
      <c r="K94" s="321"/>
      <c r="L94" s="321"/>
      <c r="M94" s="321"/>
      <c r="N94" s="321"/>
      <c r="O94" s="321"/>
      <c r="P94" s="321"/>
      <c r="Q94" s="321"/>
      <c r="R94" s="321"/>
      <c r="S94" s="321"/>
      <c r="T94" s="321"/>
      <c r="U94" s="321"/>
      <c r="V94" s="321"/>
    </row>
    <row r="95" spans="1:22" x14ac:dyDescent="0.25">
      <c r="A95" s="321"/>
      <c r="B95" s="321"/>
      <c r="C95" s="321"/>
      <c r="D95" s="321"/>
      <c r="E95" s="321"/>
      <c r="F95" s="321"/>
      <c r="G95" s="321"/>
      <c r="H95" s="321"/>
      <c r="I95" s="321"/>
      <c r="J95" s="321"/>
      <c r="K95" s="321"/>
      <c r="L95" s="321"/>
      <c r="M95" s="321"/>
      <c r="N95" s="321"/>
      <c r="O95" s="321"/>
      <c r="P95" s="321"/>
      <c r="Q95" s="321"/>
      <c r="R95" s="321"/>
      <c r="S95" s="321"/>
      <c r="T95" s="321"/>
      <c r="U95" s="321"/>
      <c r="V95" s="321"/>
    </row>
    <row r="96" spans="1:22" x14ac:dyDescent="0.25">
      <c r="A96" s="321"/>
      <c r="B96" s="321"/>
      <c r="C96" s="321"/>
      <c r="D96" s="321"/>
      <c r="E96" s="321"/>
      <c r="F96" s="321"/>
      <c r="G96" s="321"/>
      <c r="H96" s="321"/>
      <c r="I96" s="321"/>
      <c r="J96" s="321"/>
      <c r="K96" s="321"/>
      <c r="L96" s="321"/>
      <c r="M96" s="321"/>
      <c r="N96" s="321"/>
      <c r="O96" s="321"/>
      <c r="P96" s="321"/>
      <c r="Q96" s="321"/>
      <c r="R96" s="321"/>
      <c r="S96" s="321"/>
      <c r="T96" s="321"/>
      <c r="U96" s="321"/>
      <c r="V96" s="321"/>
    </row>
    <row r="97" spans="1:22" x14ac:dyDescent="0.25">
      <c r="A97" s="321"/>
      <c r="B97" s="321"/>
      <c r="C97" s="321"/>
      <c r="D97" s="321"/>
      <c r="E97" s="321"/>
      <c r="F97" s="321"/>
      <c r="G97" s="321"/>
      <c r="H97" s="321"/>
      <c r="I97" s="321"/>
      <c r="J97" s="321"/>
      <c r="K97" s="321"/>
      <c r="L97" s="321"/>
      <c r="M97" s="321"/>
      <c r="N97" s="321"/>
      <c r="O97" s="321"/>
      <c r="P97" s="321"/>
      <c r="Q97" s="321"/>
      <c r="R97" s="321"/>
      <c r="S97" s="321"/>
      <c r="T97" s="321"/>
      <c r="U97" s="321"/>
      <c r="V97" s="321"/>
    </row>
    <row r="98" spans="1:22" x14ac:dyDescent="0.25">
      <c r="A98" s="321"/>
      <c r="B98" s="321"/>
      <c r="C98" s="321"/>
      <c r="D98" s="321"/>
      <c r="E98" s="321"/>
      <c r="F98" s="321"/>
      <c r="G98" s="321"/>
      <c r="H98" s="321"/>
      <c r="I98" s="321"/>
      <c r="J98" s="321"/>
      <c r="K98" s="321"/>
      <c r="L98" s="321"/>
      <c r="M98" s="321"/>
      <c r="N98" s="321"/>
      <c r="O98" s="321"/>
      <c r="P98" s="321"/>
      <c r="Q98" s="321"/>
      <c r="R98" s="321"/>
      <c r="S98" s="321"/>
      <c r="T98" s="321"/>
      <c r="U98" s="321"/>
      <c r="V98" s="321"/>
    </row>
    <row r="99" spans="1:22" x14ac:dyDescent="0.25">
      <c r="A99" s="321"/>
      <c r="B99" s="321"/>
      <c r="C99" s="321"/>
      <c r="D99" s="321"/>
      <c r="E99" s="321"/>
      <c r="F99" s="321"/>
      <c r="G99" s="321"/>
      <c r="H99" s="321"/>
      <c r="I99" s="321"/>
      <c r="J99" s="321"/>
      <c r="K99" s="321"/>
      <c r="L99" s="321"/>
      <c r="M99" s="321"/>
      <c r="N99" s="321"/>
      <c r="O99" s="321"/>
      <c r="P99" s="321"/>
      <c r="Q99" s="321"/>
      <c r="R99" s="321"/>
      <c r="S99" s="321"/>
      <c r="T99" s="321"/>
      <c r="U99" s="321"/>
      <c r="V99" s="321"/>
    </row>
    <row r="100" spans="1:22" x14ac:dyDescent="0.25">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row>
    <row r="101" spans="1:22" x14ac:dyDescent="0.25">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row>
    <row r="102" spans="1:22" x14ac:dyDescent="0.25">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row>
    <row r="103" spans="1:22" x14ac:dyDescent="0.25">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row>
    <row r="104" spans="1:22" x14ac:dyDescent="0.25">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row>
    <row r="105" spans="1:22" x14ac:dyDescent="0.25">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row>
    <row r="106" spans="1:22" x14ac:dyDescent="0.25">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row>
    <row r="107" spans="1:22" x14ac:dyDescent="0.25">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row>
    <row r="108" spans="1:22" x14ac:dyDescent="0.25">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row>
    <row r="109" spans="1:22" x14ac:dyDescent="0.25">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row>
    <row r="110" spans="1:22" x14ac:dyDescent="0.25">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row>
    <row r="111" spans="1:22" x14ac:dyDescent="0.25">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row>
    <row r="112" spans="1:22" x14ac:dyDescent="0.25">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row>
    <row r="113" spans="1:22" x14ac:dyDescent="0.25">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row>
    <row r="114" spans="1:22" x14ac:dyDescent="0.25">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row>
    <row r="115" spans="1:22" x14ac:dyDescent="0.25">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row>
    <row r="116" spans="1:22" x14ac:dyDescent="0.25">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row>
    <row r="117" spans="1:22" x14ac:dyDescent="0.25">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row>
    <row r="118" spans="1:22" x14ac:dyDescent="0.25">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row>
    <row r="119" spans="1:22" x14ac:dyDescent="0.25">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row>
    <row r="120" spans="1:22" x14ac:dyDescent="0.25">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row>
    <row r="121" spans="1:22" x14ac:dyDescent="0.25">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row>
    <row r="122" spans="1:22" x14ac:dyDescent="0.25">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row>
    <row r="123" spans="1:22" x14ac:dyDescent="0.25">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row>
    <row r="124" spans="1:22" x14ac:dyDescent="0.25">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row>
    <row r="125" spans="1:22" x14ac:dyDescent="0.25">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row>
    <row r="126" spans="1:22" x14ac:dyDescent="0.25">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row>
    <row r="127" spans="1:22" x14ac:dyDescent="0.25">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row>
    <row r="128" spans="1:22" x14ac:dyDescent="0.25">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row>
    <row r="129" spans="1:22" x14ac:dyDescent="0.25">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row>
    <row r="130" spans="1:22" x14ac:dyDescent="0.25">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row>
    <row r="131" spans="1:22" x14ac:dyDescent="0.25">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row>
    <row r="132" spans="1:22" x14ac:dyDescent="0.25">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row>
    <row r="133" spans="1:22" x14ac:dyDescent="0.25">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row>
    <row r="134" spans="1:22" x14ac:dyDescent="0.25">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row>
    <row r="135" spans="1:22" x14ac:dyDescent="0.25">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row>
    <row r="136" spans="1:22" x14ac:dyDescent="0.25">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row>
    <row r="137" spans="1:22" x14ac:dyDescent="0.25">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row>
    <row r="138" spans="1:22" x14ac:dyDescent="0.25">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row>
    <row r="139" spans="1:22" x14ac:dyDescent="0.25">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row>
    <row r="140" spans="1:22" x14ac:dyDescent="0.25">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row>
    <row r="141" spans="1:22" x14ac:dyDescent="0.25">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row>
    <row r="142" spans="1:22" x14ac:dyDescent="0.25">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row>
    <row r="143" spans="1:22" x14ac:dyDescent="0.25">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row>
    <row r="144" spans="1:22" x14ac:dyDescent="0.25">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row>
    <row r="145" spans="1:22" x14ac:dyDescent="0.25">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row>
    <row r="146" spans="1:22" x14ac:dyDescent="0.25">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row>
    <row r="147" spans="1:22" x14ac:dyDescent="0.25">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row>
    <row r="148" spans="1:22" x14ac:dyDescent="0.25">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row>
    <row r="149" spans="1:22" x14ac:dyDescent="0.25">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row>
    <row r="150" spans="1:22" x14ac:dyDescent="0.25">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row>
    <row r="151" spans="1:22" x14ac:dyDescent="0.25">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row>
    <row r="152" spans="1:22" x14ac:dyDescent="0.25">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row>
    <row r="153" spans="1:22" x14ac:dyDescent="0.25">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row>
    <row r="154" spans="1:22" x14ac:dyDescent="0.25">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row>
    <row r="155" spans="1:22" x14ac:dyDescent="0.25">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row>
    <row r="156" spans="1:22" x14ac:dyDescent="0.25">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row>
    <row r="157" spans="1:22" x14ac:dyDescent="0.25">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row>
    <row r="158" spans="1:22" x14ac:dyDescent="0.25">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row>
    <row r="159" spans="1:22" x14ac:dyDescent="0.25">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row>
    <row r="160" spans="1:22" x14ac:dyDescent="0.25">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row>
    <row r="161" spans="1:22" x14ac:dyDescent="0.25">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row>
    <row r="162" spans="1:22" x14ac:dyDescent="0.25">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row>
    <row r="163" spans="1:22" x14ac:dyDescent="0.25">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row>
    <row r="164" spans="1:22" x14ac:dyDescent="0.25">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row>
    <row r="165" spans="1:22" x14ac:dyDescent="0.25">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row>
    <row r="166" spans="1:22" x14ac:dyDescent="0.25">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row>
    <row r="167" spans="1:22" x14ac:dyDescent="0.25">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row>
    <row r="168" spans="1:22" x14ac:dyDescent="0.25">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row>
    <row r="169" spans="1:22" x14ac:dyDescent="0.25">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row>
    <row r="170" spans="1:22" x14ac:dyDescent="0.25">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row>
    <row r="171" spans="1:22" x14ac:dyDescent="0.25">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row>
    <row r="172" spans="1:22" x14ac:dyDescent="0.25">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row>
    <row r="173" spans="1:22" x14ac:dyDescent="0.25">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row>
    <row r="174" spans="1:22" x14ac:dyDescent="0.25">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row>
    <row r="175" spans="1:22" x14ac:dyDescent="0.25">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row>
    <row r="176" spans="1:22" x14ac:dyDescent="0.25">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row>
    <row r="177" spans="1:22" x14ac:dyDescent="0.25">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row>
    <row r="178" spans="1:22" x14ac:dyDescent="0.25">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row>
    <row r="179" spans="1:22" x14ac:dyDescent="0.25">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row>
    <row r="180" spans="1:22" x14ac:dyDescent="0.25">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row>
    <row r="181" spans="1:22" x14ac:dyDescent="0.25">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row>
    <row r="182" spans="1:22" x14ac:dyDescent="0.25">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row>
    <row r="183" spans="1:22" x14ac:dyDescent="0.25">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row>
    <row r="184" spans="1:22" x14ac:dyDescent="0.25">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row>
    <row r="185" spans="1:22" x14ac:dyDescent="0.25">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row>
    <row r="186" spans="1:22" x14ac:dyDescent="0.25">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row>
    <row r="187" spans="1:22" x14ac:dyDescent="0.25">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row>
    <row r="188" spans="1:22" x14ac:dyDescent="0.25">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row>
    <row r="189" spans="1:22" x14ac:dyDescent="0.25">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row>
    <row r="190" spans="1:22" x14ac:dyDescent="0.25">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row>
    <row r="191" spans="1:22" x14ac:dyDescent="0.25">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row>
    <row r="192" spans="1:22" x14ac:dyDescent="0.25">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row>
    <row r="193" spans="1:22" x14ac:dyDescent="0.25">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row>
    <row r="194" spans="1:22" x14ac:dyDescent="0.25">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row>
    <row r="195" spans="1:22" x14ac:dyDescent="0.25">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row>
    <row r="196" spans="1:22" x14ac:dyDescent="0.25">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row>
    <row r="197" spans="1:22" x14ac:dyDescent="0.25">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row>
    <row r="198" spans="1:22" x14ac:dyDescent="0.25">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row>
    <row r="199" spans="1:22" x14ac:dyDescent="0.25">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row>
    <row r="200" spans="1:22" x14ac:dyDescent="0.25">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row>
    <row r="201" spans="1:22" x14ac:dyDescent="0.25">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row>
    <row r="202" spans="1:22" x14ac:dyDescent="0.25">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row>
    <row r="203" spans="1:22" x14ac:dyDescent="0.25">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row>
    <row r="204" spans="1:22" x14ac:dyDescent="0.25">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row>
    <row r="205" spans="1:22" x14ac:dyDescent="0.25">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row>
    <row r="206" spans="1:22" x14ac:dyDescent="0.25">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row>
    <row r="207" spans="1:22" x14ac:dyDescent="0.25">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row>
    <row r="208" spans="1:22" x14ac:dyDescent="0.25">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row>
    <row r="209" spans="1:22" x14ac:dyDescent="0.25">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row>
    <row r="210" spans="1:22" x14ac:dyDescent="0.25">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row>
    <row r="211" spans="1:22" x14ac:dyDescent="0.25">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row>
    <row r="212" spans="1:22" x14ac:dyDescent="0.25">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row>
    <row r="213" spans="1:22" x14ac:dyDescent="0.25">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row>
    <row r="214" spans="1:22" x14ac:dyDescent="0.25">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row>
    <row r="215" spans="1:22" x14ac:dyDescent="0.25">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row>
    <row r="216" spans="1:22" x14ac:dyDescent="0.25">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row>
    <row r="217" spans="1:22" x14ac:dyDescent="0.25">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row>
    <row r="218" spans="1:22" x14ac:dyDescent="0.25">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row>
    <row r="219" spans="1:22" x14ac:dyDescent="0.25">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row>
    <row r="220" spans="1:22" x14ac:dyDescent="0.25">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row>
    <row r="221" spans="1:22" x14ac:dyDescent="0.25">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row>
    <row r="222" spans="1:22" x14ac:dyDescent="0.25">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row>
    <row r="223" spans="1:22" x14ac:dyDescent="0.25">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row>
    <row r="224" spans="1:22" x14ac:dyDescent="0.25">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row>
    <row r="225" spans="1:22" x14ac:dyDescent="0.25">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row>
    <row r="226" spans="1:22" x14ac:dyDescent="0.25">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row>
    <row r="227" spans="1:22" x14ac:dyDescent="0.25">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row>
    <row r="228" spans="1:22" x14ac:dyDescent="0.25">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row>
    <row r="229" spans="1:22" x14ac:dyDescent="0.25">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row>
    <row r="230" spans="1:22" x14ac:dyDescent="0.25">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row>
    <row r="231" spans="1:22" x14ac:dyDescent="0.25">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row>
    <row r="232" spans="1:22" x14ac:dyDescent="0.25">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row>
    <row r="233" spans="1:22" x14ac:dyDescent="0.25">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row>
    <row r="234" spans="1:22" x14ac:dyDescent="0.25">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row>
    <row r="235" spans="1:22" x14ac:dyDescent="0.25">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row>
    <row r="236" spans="1:22" x14ac:dyDescent="0.25">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row>
    <row r="237" spans="1:22" x14ac:dyDescent="0.25">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row>
    <row r="238" spans="1:22" x14ac:dyDescent="0.25">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row>
    <row r="239" spans="1:22" x14ac:dyDescent="0.25">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row>
    <row r="240" spans="1:22" x14ac:dyDescent="0.25">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row>
    <row r="241" spans="1:22" x14ac:dyDescent="0.25">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row>
    <row r="242" spans="1:22" x14ac:dyDescent="0.25">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row>
    <row r="243" spans="1:22" x14ac:dyDescent="0.25">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row>
    <row r="244" spans="1:22" x14ac:dyDescent="0.25">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row>
    <row r="245" spans="1:22" x14ac:dyDescent="0.25">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row>
    <row r="246" spans="1:22" x14ac:dyDescent="0.25">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row>
    <row r="247" spans="1:22" x14ac:dyDescent="0.25">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row>
    <row r="248" spans="1:22" x14ac:dyDescent="0.25">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row>
    <row r="249" spans="1:22" x14ac:dyDescent="0.25">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row>
    <row r="250" spans="1:22" x14ac:dyDescent="0.25">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row>
    <row r="251" spans="1:22" x14ac:dyDescent="0.25">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row>
    <row r="252" spans="1:22" x14ac:dyDescent="0.25">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row>
    <row r="253" spans="1:22" x14ac:dyDescent="0.25">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row>
    <row r="254" spans="1:22" x14ac:dyDescent="0.25">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row>
    <row r="255" spans="1:22" x14ac:dyDescent="0.25">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row>
    <row r="256" spans="1:22" x14ac:dyDescent="0.25">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row>
    <row r="257" spans="1:22" x14ac:dyDescent="0.25">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row>
    <row r="258" spans="1:22" x14ac:dyDescent="0.25">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row>
    <row r="259" spans="1:22" x14ac:dyDescent="0.25">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row>
    <row r="260" spans="1:22" x14ac:dyDescent="0.25">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row>
    <row r="261" spans="1:22" x14ac:dyDescent="0.25">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row>
    <row r="262" spans="1:22" x14ac:dyDescent="0.25">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row>
    <row r="263" spans="1:22" x14ac:dyDescent="0.25">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row>
    <row r="264" spans="1:22" x14ac:dyDescent="0.25">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row>
    <row r="265" spans="1:22" x14ac:dyDescent="0.25">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row>
    <row r="266" spans="1:22" x14ac:dyDescent="0.25">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row>
    <row r="267" spans="1:22" x14ac:dyDescent="0.25">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row>
    <row r="268" spans="1:22" x14ac:dyDescent="0.25">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row>
    <row r="269" spans="1:22" x14ac:dyDescent="0.25">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row>
    <row r="270" spans="1:22" x14ac:dyDescent="0.25">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row>
    <row r="271" spans="1:22" x14ac:dyDescent="0.25">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row>
    <row r="272" spans="1:22" x14ac:dyDescent="0.25">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row>
    <row r="273" spans="1:22" x14ac:dyDescent="0.25">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row>
    <row r="274" spans="1:22" x14ac:dyDescent="0.25">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row>
    <row r="275" spans="1:22" x14ac:dyDescent="0.25">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row>
    <row r="276" spans="1:22" x14ac:dyDescent="0.25">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row>
    <row r="277" spans="1:22" x14ac:dyDescent="0.25">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row>
    <row r="278" spans="1:22" x14ac:dyDescent="0.25">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row>
    <row r="279" spans="1:22" x14ac:dyDescent="0.25">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row>
    <row r="280" spans="1:22" x14ac:dyDescent="0.25">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row>
    <row r="281" spans="1:22" x14ac:dyDescent="0.25">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row>
    <row r="282" spans="1:22" x14ac:dyDescent="0.25">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row>
    <row r="283" spans="1:22" x14ac:dyDescent="0.25">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row>
    <row r="284" spans="1:22" x14ac:dyDescent="0.25">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row>
    <row r="285" spans="1:22" x14ac:dyDescent="0.25">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row>
    <row r="286" spans="1:22" x14ac:dyDescent="0.25">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row>
    <row r="287" spans="1:22" x14ac:dyDescent="0.25">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row>
    <row r="288" spans="1:22" x14ac:dyDescent="0.25">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row>
    <row r="289" spans="1:22" x14ac:dyDescent="0.25">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row>
    <row r="290" spans="1:22" x14ac:dyDescent="0.25">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row>
    <row r="291" spans="1:22" x14ac:dyDescent="0.25">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row>
    <row r="292" spans="1:22" x14ac:dyDescent="0.25">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row>
    <row r="293" spans="1:22" x14ac:dyDescent="0.25">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row>
    <row r="294" spans="1:22" x14ac:dyDescent="0.25">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row>
    <row r="295" spans="1:22" x14ac:dyDescent="0.25">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row>
    <row r="296" spans="1:22" x14ac:dyDescent="0.25">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row>
    <row r="297" spans="1:22" x14ac:dyDescent="0.25">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row>
    <row r="298" spans="1:22" x14ac:dyDescent="0.25">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row>
    <row r="299" spans="1:22" x14ac:dyDescent="0.25">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row>
    <row r="300" spans="1:22" x14ac:dyDescent="0.25">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row>
    <row r="301" spans="1:22" x14ac:dyDescent="0.25">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row>
    <row r="302" spans="1:22" x14ac:dyDescent="0.25">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row>
    <row r="303" spans="1:22" x14ac:dyDescent="0.25">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row>
    <row r="304" spans="1:22" x14ac:dyDescent="0.25">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row>
    <row r="305" spans="1:22" x14ac:dyDescent="0.25">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row>
    <row r="306" spans="1:22" x14ac:dyDescent="0.25">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row>
    <row r="307" spans="1:22" x14ac:dyDescent="0.25">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row>
    <row r="308" spans="1:22" x14ac:dyDescent="0.25">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row>
    <row r="309" spans="1:22" x14ac:dyDescent="0.25">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row>
    <row r="310" spans="1:22" x14ac:dyDescent="0.25">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row>
    <row r="311" spans="1:22" x14ac:dyDescent="0.25">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row>
    <row r="312" spans="1:22" x14ac:dyDescent="0.25">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row>
    <row r="313" spans="1:22" x14ac:dyDescent="0.25">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row>
    <row r="314" spans="1:22" x14ac:dyDescent="0.25">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row>
    <row r="315" spans="1:22" x14ac:dyDescent="0.25">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row>
    <row r="316" spans="1:22" x14ac:dyDescent="0.25">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row>
    <row r="317" spans="1:22" x14ac:dyDescent="0.25">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row>
    <row r="318" spans="1:22" x14ac:dyDescent="0.25">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row>
    <row r="319" spans="1:22" x14ac:dyDescent="0.25">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row>
    <row r="320" spans="1:22" x14ac:dyDescent="0.25">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row>
    <row r="321" spans="1:22" x14ac:dyDescent="0.25">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row>
    <row r="322" spans="1:22" x14ac:dyDescent="0.25">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row>
    <row r="323" spans="1:22" x14ac:dyDescent="0.25">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row>
    <row r="324" spans="1:22" x14ac:dyDescent="0.25">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row>
    <row r="325" spans="1:22" x14ac:dyDescent="0.25">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row>
    <row r="326" spans="1:22" x14ac:dyDescent="0.25">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row>
    <row r="327" spans="1:22" x14ac:dyDescent="0.25">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row>
    <row r="328" spans="1:22" x14ac:dyDescent="0.25">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row>
    <row r="329" spans="1:22" x14ac:dyDescent="0.25">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row>
    <row r="330" spans="1:22" x14ac:dyDescent="0.25">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row>
    <row r="331" spans="1:22" x14ac:dyDescent="0.25">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row>
    <row r="332" spans="1:22" x14ac:dyDescent="0.25">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row>
    <row r="333" spans="1:22" x14ac:dyDescent="0.25">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row>
    <row r="334" spans="1:22" x14ac:dyDescent="0.25">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row>
    <row r="335" spans="1:22" x14ac:dyDescent="0.25">
      <c r="A335" s="321"/>
      <c r="B335" s="321"/>
      <c r="C335" s="321"/>
      <c r="D335" s="321"/>
      <c r="E335" s="321"/>
      <c r="F335" s="321"/>
      <c r="G335" s="321"/>
      <c r="H335" s="321"/>
      <c r="I335" s="321"/>
      <c r="J335" s="321"/>
      <c r="K335" s="321"/>
      <c r="L335" s="321"/>
      <c r="M335" s="321"/>
      <c r="N335" s="321"/>
      <c r="O335" s="321"/>
      <c r="P335" s="321"/>
      <c r="Q335" s="321"/>
      <c r="R335" s="321"/>
      <c r="S335" s="321"/>
      <c r="T335" s="321"/>
      <c r="U335" s="321"/>
      <c r="V335" s="321"/>
    </row>
    <row r="336" spans="1:22" x14ac:dyDescent="0.25">
      <c r="A336" s="321"/>
      <c r="B336" s="321"/>
      <c r="C336" s="321"/>
      <c r="D336" s="321"/>
      <c r="E336" s="321"/>
      <c r="F336" s="321"/>
      <c r="G336" s="321"/>
      <c r="H336" s="321"/>
      <c r="I336" s="321"/>
      <c r="J336" s="321"/>
      <c r="K336" s="321"/>
      <c r="L336" s="321"/>
      <c r="M336" s="321"/>
      <c r="N336" s="321"/>
      <c r="O336" s="321"/>
      <c r="P336" s="321"/>
      <c r="Q336" s="321"/>
      <c r="R336" s="321"/>
      <c r="S336" s="321"/>
      <c r="T336" s="321"/>
      <c r="U336" s="321"/>
      <c r="V336" s="321"/>
    </row>
    <row r="337" spans="1:22" x14ac:dyDescent="0.25">
      <c r="A337" s="321"/>
      <c r="B337" s="321"/>
      <c r="C337" s="321"/>
      <c r="D337" s="321"/>
      <c r="E337" s="321"/>
      <c r="F337" s="321"/>
      <c r="G337" s="321"/>
      <c r="H337" s="321"/>
      <c r="I337" s="321"/>
      <c r="J337" s="321"/>
      <c r="K337" s="321"/>
      <c r="L337" s="321"/>
      <c r="M337" s="321"/>
      <c r="N337" s="321"/>
      <c r="O337" s="321"/>
      <c r="P337" s="321"/>
      <c r="Q337" s="321"/>
      <c r="R337" s="321"/>
      <c r="S337" s="321"/>
      <c r="T337" s="321"/>
      <c r="U337" s="321"/>
      <c r="V337" s="321"/>
    </row>
    <row r="338" spans="1:22" x14ac:dyDescent="0.25">
      <c r="A338" s="321"/>
      <c r="B338" s="321"/>
      <c r="C338" s="321"/>
      <c r="D338" s="321"/>
      <c r="E338" s="321"/>
      <c r="F338" s="321"/>
      <c r="G338" s="321"/>
      <c r="H338" s="321"/>
      <c r="I338" s="321"/>
      <c r="J338" s="321"/>
      <c r="K338" s="321"/>
      <c r="L338" s="321"/>
      <c r="M338" s="321"/>
      <c r="N338" s="321"/>
      <c r="O338" s="321"/>
      <c r="P338" s="321"/>
      <c r="Q338" s="321"/>
      <c r="R338" s="321"/>
      <c r="S338" s="321"/>
      <c r="T338" s="321"/>
      <c r="U338" s="321"/>
      <c r="V338" s="3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5" width="8.28515625" style="62" customWidth="1"/>
    <col min="16" max="17" width="6.7109375" style="62" customWidth="1"/>
    <col min="18" max="19" width="8.28515625" style="62" customWidth="1"/>
    <col min="20" max="27" width="6.710937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68</v>
      </c>
    </row>
    <row r="2" spans="1:29" ht="18.75" x14ac:dyDescent="0.3">
      <c r="A2" s="63"/>
      <c r="B2" s="63"/>
      <c r="C2" s="63"/>
      <c r="D2" s="63"/>
      <c r="E2" s="63"/>
      <c r="F2" s="63"/>
      <c r="L2" s="63"/>
      <c r="M2" s="63"/>
      <c r="AC2" s="15" t="s">
        <v>10</v>
      </c>
    </row>
    <row r="3" spans="1:29" ht="18.75" x14ac:dyDescent="0.3">
      <c r="A3" s="63"/>
      <c r="B3" s="63"/>
      <c r="C3" s="63"/>
      <c r="D3" s="63"/>
      <c r="E3" s="63"/>
      <c r="F3" s="63"/>
      <c r="L3" s="63"/>
      <c r="M3" s="63"/>
      <c r="AC3" s="15" t="s">
        <v>67</v>
      </c>
    </row>
    <row r="4" spans="1:29" ht="18.75" customHeight="1" x14ac:dyDescent="0.25">
      <c r="A4" s="406" t="str">
        <f>'1. паспорт местоположение'!A5:C5</f>
        <v>Год раскрытия информации: 2018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row>
    <row r="5" spans="1:29" ht="18.75" x14ac:dyDescent="0.3">
      <c r="A5" s="63"/>
      <c r="B5" s="63"/>
      <c r="C5" s="63"/>
      <c r="D5" s="63"/>
      <c r="E5" s="63"/>
      <c r="F5" s="63"/>
      <c r="L5" s="63"/>
      <c r="M5" s="63"/>
      <c r="AC5" s="15"/>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416" t="str">
        <f>'1. паспорт местоположение'!A12:C12</f>
        <v>H_17-0737</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420" t="s">
        <v>7</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416" t="str">
        <f>'1. паспорт местоположение'!A15</f>
        <v>Строительство КТП 10/0,4 кВ (новой), 4-х КЛ-10 кВ и 2-х КЛ-1 кВ от КТП (новой) по ул. А. Невского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420" t="s">
        <v>6</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99" t="s">
        <v>505</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96" t="s">
        <v>190</v>
      </c>
      <c r="B20" s="496" t="s">
        <v>189</v>
      </c>
      <c r="C20" s="478" t="s">
        <v>188</v>
      </c>
      <c r="D20" s="478"/>
      <c r="E20" s="498" t="s">
        <v>187</v>
      </c>
      <c r="F20" s="498"/>
      <c r="G20" s="496" t="s">
        <v>665</v>
      </c>
      <c r="H20" s="489" t="s">
        <v>667</v>
      </c>
      <c r="I20" s="490"/>
      <c r="J20" s="490"/>
      <c r="K20" s="490"/>
      <c r="L20" s="489" t="s">
        <v>668</v>
      </c>
      <c r="M20" s="490"/>
      <c r="N20" s="490"/>
      <c r="O20" s="490"/>
      <c r="P20" s="489" t="s">
        <v>669</v>
      </c>
      <c r="Q20" s="490"/>
      <c r="R20" s="490"/>
      <c r="S20" s="490"/>
      <c r="T20" s="489" t="s">
        <v>670</v>
      </c>
      <c r="U20" s="490"/>
      <c r="V20" s="490"/>
      <c r="W20" s="490"/>
      <c r="X20" s="489" t="s">
        <v>671</v>
      </c>
      <c r="Y20" s="490"/>
      <c r="Z20" s="490"/>
      <c r="AA20" s="490"/>
      <c r="AB20" s="500" t="s">
        <v>186</v>
      </c>
      <c r="AC20" s="501"/>
      <c r="AD20" s="84"/>
      <c r="AE20" s="84"/>
      <c r="AF20" s="84"/>
    </row>
    <row r="21" spans="1:32" ht="99.75" customHeight="1" x14ac:dyDescent="0.25">
      <c r="A21" s="497"/>
      <c r="B21" s="497"/>
      <c r="C21" s="478"/>
      <c r="D21" s="478"/>
      <c r="E21" s="498"/>
      <c r="F21" s="498"/>
      <c r="G21" s="497"/>
      <c r="H21" s="478" t="s">
        <v>2</v>
      </c>
      <c r="I21" s="478"/>
      <c r="J21" s="478" t="s">
        <v>666</v>
      </c>
      <c r="K21" s="478"/>
      <c r="L21" s="478" t="s">
        <v>2</v>
      </c>
      <c r="M21" s="478"/>
      <c r="N21" s="478" t="s">
        <v>666</v>
      </c>
      <c r="O21" s="478"/>
      <c r="P21" s="478" t="s">
        <v>2</v>
      </c>
      <c r="Q21" s="478"/>
      <c r="R21" s="478" t="s">
        <v>666</v>
      </c>
      <c r="S21" s="478"/>
      <c r="T21" s="478" t="s">
        <v>2</v>
      </c>
      <c r="U21" s="478"/>
      <c r="V21" s="478" t="s">
        <v>666</v>
      </c>
      <c r="W21" s="478"/>
      <c r="X21" s="478" t="s">
        <v>2</v>
      </c>
      <c r="Y21" s="478"/>
      <c r="Z21" s="478" t="s">
        <v>666</v>
      </c>
      <c r="AA21" s="478"/>
      <c r="AB21" s="502"/>
      <c r="AC21" s="503"/>
    </row>
    <row r="22" spans="1:32" ht="89.25" customHeight="1" x14ac:dyDescent="0.25">
      <c r="A22" s="485"/>
      <c r="B22" s="485"/>
      <c r="C22" s="81" t="s">
        <v>2</v>
      </c>
      <c r="D22" s="81" t="s">
        <v>184</v>
      </c>
      <c r="E22" s="83" t="s">
        <v>673</v>
      </c>
      <c r="F22" s="83" t="s">
        <v>677</v>
      </c>
      <c r="G22" s="485"/>
      <c r="H22" s="82" t="s">
        <v>486</v>
      </c>
      <c r="I22" s="82" t="s">
        <v>487</v>
      </c>
      <c r="J22" s="82" t="s">
        <v>486</v>
      </c>
      <c r="K22" s="82" t="s">
        <v>487</v>
      </c>
      <c r="L22" s="82" t="s">
        <v>486</v>
      </c>
      <c r="M22" s="82" t="s">
        <v>487</v>
      </c>
      <c r="N22" s="82" t="s">
        <v>486</v>
      </c>
      <c r="O22" s="82" t="s">
        <v>487</v>
      </c>
      <c r="P22" s="82" t="s">
        <v>486</v>
      </c>
      <c r="Q22" s="82" t="s">
        <v>487</v>
      </c>
      <c r="R22" s="82" t="s">
        <v>486</v>
      </c>
      <c r="S22" s="82" t="s">
        <v>487</v>
      </c>
      <c r="T22" s="171" t="s">
        <v>486</v>
      </c>
      <c r="U22" s="171" t="s">
        <v>487</v>
      </c>
      <c r="V22" s="171" t="s">
        <v>486</v>
      </c>
      <c r="W22" s="171" t="s">
        <v>487</v>
      </c>
      <c r="X22" s="171" t="s">
        <v>486</v>
      </c>
      <c r="Y22" s="171" t="s">
        <v>487</v>
      </c>
      <c r="Z22" s="171" t="s">
        <v>486</v>
      </c>
      <c r="AA22" s="171" t="s">
        <v>487</v>
      </c>
      <c r="AB22" s="81" t="s">
        <v>185</v>
      </c>
      <c r="AC22" s="288" t="s">
        <v>676</v>
      </c>
    </row>
    <row r="23" spans="1:32" ht="19.5" customHeight="1" x14ac:dyDescent="0.25">
      <c r="A23" s="74">
        <v>1</v>
      </c>
      <c r="B23" s="74">
        <v>2</v>
      </c>
      <c r="C23" s="74">
        <v>3</v>
      </c>
      <c r="D23" s="74">
        <v>4</v>
      </c>
      <c r="E23" s="74">
        <v>5</v>
      </c>
      <c r="F23" s="74">
        <v>6</v>
      </c>
      <c r="G23" s="155">
        <v>7</v>
      </c>
      <c r="H23" s="155">
        <v>8</v>
      </c>
      <c r="I23" s="155">
        <v>9</v>
      </c>
      <c r="J23" s="155">
        <v>10</v>
      </c>
      <c r="K23" s="155">
        <v>11</v>
      </c>
      <c r="L23" s="155">
        <v>12</v>
      </c>
      <c r="M23" s="155">
        <v>13</v>
      </c>
      <c r="N23" s="155">
        <v>14</v>
      </c>
      <c r="O23" s="155">
        <v>15</v>
      </c>
      <c r="P23" s="155">
        <v>16</v>
      </c>
      <c r="Q23" s="155">
        <v>17</v>
      </c>
      <c r="R23" s="155">
        <v>18</v>
      </c>
      <c r="S23" s="155">
        <v>19</v>
      </c>
      <c r="T23" s="170">
        <f>S23+1</f>
        <v>20</v>
      </c>
      <c r="U23" s="170">
        <f t="shared" ref="U23:AA23" si="0">T23+1</f>
        <v>21</v>
      </c>
      <c r="V23" s="170">
        <f t="shared" si="0"/>
        <v>22</v>
      </c>
      <c r="W23" s="170">
        <f t="shared" si="0"/>
        <v>23</v>
      </c>
      <c r="X23" s="170">
        <f t="shared" si="0"/>
        <v>24</v>
      </c>
      <c r="Y23" s="170">
        <f t="shared" si="0"/>
        <v>25</v>
      </c>
      <c r="Z23" s="170">
        <f t="shared" si="0"/>
        <v>26</v>
      </c>
      <c r="AA23" s="170">
        <f t="shared" si="0"/>
        <v>27</v>
      </c>
      <c r="AB23" s="325">
        <f t="shared" ref="AB23" si="1">AA23+1</f>
        <v>28</v>
      </c>
      <c r="AC23" s="325">
        <f t="shared" ref="AC23" si="2">AB23+1</f>
        <v>29</v>
      </c>
    </row>
    <row r="24" spans="1:32" ht="47.25" customHeight="1" x14ac:dyDescent="0.25">
      <c r="A24" s="79">
        <v>1</v>
      </c>
      <c r="B24" s="78" t="s">
        <v>183</v>
      </c>
      <c r="C24" s="289">
        <f>SUM(C25:C29)</f>
        <v>0</v>
      </c>
      <c r="D24" s="289">
        <f t="shared" ref="D24:AA24" si="3">SUM(D25:D29)</f>
        <v>0</v>
      </c>
      <c r="E24" s="289">
        <f t="shared" si="3"/>
        <v>0</v>
      </c>
      <c r="F24" s="289">
        <f t="shared" si="3"/>
        <v>0</v>
      </c>
      <c r="G24" s="289">
        <f t="shared" si="3"/>
        <v>0</v>
      </c>
      <c r="H24" s="289">
        <f t="shared" si="3"/>
        <v>0</v>
      </c>
      <c r="I24" s="289">
        <f t="shared" si="3"/>
        <v>0</v>
      </c>
      <c r="J24" s="289">
        <f t="shared" si="3"/>
        <v>0</v>
      </c>
      <c r="K24" s="289">
        <f t="shared" si="3"/>
        <v>0</v>
      </c>
      <c r="L24" s="289">
        <f t="shared" si="3"/>
        <v>0</v>
      </c>
      <c r="M24" s="289">
        <f t="shared" si="3"/>
        <v>0</v>
      </c>
      <c r="N24" s="289">
        <f t="shared" si="3"/>
        <v>0</v>
      </c>
      <c r="O24" s="289">
        <f t="shared" si="3"/>
        <v>0</v>
      </c>
      <c r="P24" s="289">
        <f t="shared" si="3"/>
        <v>0</v>
      </c>
      <c r="Q24" s="289">
        <f t="shared" si="3"/>
        <v>0</v>
      </c>
      <c r="R24" s="289">
        <f t="shared" si="3"/>
        <v>4.5584294799998898E-2</v>
      </c>
      <c r="S24" s="289">
        <f t="shared" si="3"/>
        <v>4.5584294799998898E-2</v>
      </c>
      <c r="T24" s="289">
        <f t="shared" si="3"/>
        <v>0</v>
      </c>
      <c r="U24" s="289">
        <f t="shared" si="3"/>
        <v>0</v>
      </c>
      <c r="V24" s="289">
        <f t="shared" si="3"/>
        <v>0</v>
      </c>
      <c r="W24" s="289">
        <f t="shared" si="3"/>
        <v>0</v>
      </c>
      <c r="X24" s="289">
        <f t="shared" si="3"/>
        <v>0</v>
      </c>
      <c r="Y24" s="289">
        <f t="shared" si="3"/>
        <v>0</v>
      </c>
      <c r="Z24" s="289">
        <f t="shared" si="3"/>
        <v>0</v>
      </c>
      <c r="AA24" s="289">
        <f t="shared" si="3"/>
        <v>0</v>
      </c>
      <c r="AB24" s="289">
        <f>H24+L24+P24+T24+X24</f>
        <v>0</v>
      </c>
      <c r="AC24" s="297">
        <f>J24+N24+R24+V24+Z24</f>
        <v>4.5584294799998898E-2</v>
      </c>
    </row>
    <row r="25" spans="1:32" ht="24" customHeight="1" x14ac:dyDescent="0.25">
      <c r="A25" s="76" t="s">
        <v>182</v>
      </c>
      <c r="B25" s="49" t="s">
        <v>181</v>
      </c>
      <c r="C25" s="289">
        <v>0</v>
      </c>
      <c r="D25" s="289">
        <v>0</v>
      </c>
      <c r="E25" s="291">
        <v>0</v>
      </c>
      <c r="F25" s="291">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90">
        <v>0</v>
      </c>
      <c r="Y25" s="290">
        <v>0</v>
      </c>
      <c r="Z25" s="290">
        <v>0</v>
      </c>
      <c r="AA25" s="290">
        <v>0</v>
      </c>
      <c r="AB25" s="289">
        <f t="shared" ref="AB25:AB64" si="4">H25+L25+P25+T25+X25</f>
        <v>0</v>
      </c>
      <c r="AC25" s="297">
        <f t="shared" ref="AC25:AC64" si="5">J25+N25+R25+V25+Z25</f>
        <v>0</v>
      </c>
    </row>
    <row r="26" spans="1:32" x14ac:dyDescent="0.25">
      <c r="A26" s="76" t="s">
        <v>180</v>
      </c>
      <c r="B26" s="49" t="s">
        <v>179</v>
      </c>
      <c r="C26" s="289">
        <v>0</v>
      </c>
      <c r="D26" s="289">
        <v>0</v>
      </c>
      <c r="E26" s="290">
        <v>0</v>
      </c>
      <c r="F26" s="290">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90">
        <v>0</v>
      </c>
      <c r="Y26" s="290">
        <v>0</v>
      </c>
      <c r="Z26" s="290">
        <v>0</v>
      </c>
      <c r="AA26" s="290">
        <v>0</v>
      </c>
      <c r="AB26" s="289">
        <f t="shared" si="4"/>
        <v>0</v>
      </c>
      <c r="AC26" s="297">
        <f t="shared" si="5"/>
        <v>0</v>
      </c>
    </row>
    <row r="27" spans="1:32" ht="31.5" x14ac:dyDescent="0.25">
      <c r="A27" s="76" t="s">
        <v>178</v>
      </c>
      <c r="B27" s="49" t="s">
        <v>443</v>
      </c>
      <c r="C27" s="289">
        <v>0</v>
      </c>
      <c r="D27" s="289">
        <v>0</v>
      </c>
      <c r="E27" s="290">
        <v>0</v>
      </c>
      <c r="F27" s="290">
        <v>0</v>
      </c>
      <c r="G27" s="290">
        <v>0</v>
      </c>
      <c r="H27" s="290">
        <v>0</v>
      </c>
      <c r="I27" s="290">
        <v>0</v>
      </c>
      <c r="J27" s="290">
        <v>0</v>
      </c>
      <c r="K27" s="290">
        <v>0</v>
      </c>
      <c r="L27" s="290">
        <v>0</v>
      </c>
      <c r="M27" s="290">
        <v>0</v>
      </c>
      <c r="N27" s="292">
        <v>0</v>
      </c>
      <c r="O27" s="290">
        <v>0</v>
      </c>
      <c r="P27" s="290">
        <v>0</v>
      </c>
      <c r="Q27" s="290">
        <v>0</v>
      </c>
      <c r="R27" s="290">
        <v>0</v>
      </c>
      <c r="S27" s="290">
        <v>0</v>
      </c>
      <c r="T27" s="290">
        <v>0</v>
      </c>
      <c r="U27" s="290">
        <v>0</v>
      </c>
      <c r="V27" s="290">
        <v>0</v>
      </c>
      <c r="W27" s="290">
        <v>0</v>
      </c>
      <c r="X27" s="290">
        <v>0</v>
      </c>
      <c r="Y27" s="290">
        <v>0</v>
      </c>
      <c r="Z27" s="290">
        <v>0</v>
      </c>
      <c r="AA27" s="290">
        <v>0</v>
      </c>
      <c r="AB27" s="289">
        <f t="shared" si="4"/>
        <v>0</v>
      </c>
      <c r="AC27" s="297">
        <f t="shared" si="5"/>
        <v>0</v>
      </c>
    </row>
    <row r="28" spans="1:32" x14ac:dyDescent="0.25">
      <c r="A28" s="76" t="s">
        <v>177</v>
      </c>
      <c r="B28" s="49" t="s">
        <v>176</v>
      </c>
      <c r="C28" s="289">
        <v>0</v>
      </c>
      <c r="D28" s="289">
        <v>0</v>
      </c>
      <c r="E28" s="290">
        <v>0</v>
      </c>
      <c r="F28" s="290">
        <v>0</v>
      </c>
      <c r="G28" s="290">
        <v>0</v>
      </c>
      <c r="H28" s="290">
        <v>0</v>
      </c>
      <c r="I28" s="290">
        <v>0</v>
      </c>
      <c r="J28" s="290">
        <v>0</v>
      </c>
      <c r="K28" s="290">
        <v>0</v>
      </c>
      <c r="L28" s="290">
        <v>0</v>
      </c>
      <c r="M28" s="290">
        <v>0</v>
      </c>
      <c r="N28" s="290">
        <v>0</v>
      </c>
      <c r="O28" s="290">
        <v>0</v>
      </c>
      <c r="P28" s="290">
        <v>0</v>
      </c>
      <c r="Q28" s="290">
        <v>0</v>
      </c>
      <c r="R28" s="290">
        <v>4.5584294799998898E-2</v>
      </c>
      <c r="S28" s="290">
        <v>4.5584294799998898E-2</v>
      </c>
      <c r="T28" s="290">
        <v>0</v>
      </c>
      <c r="U28" s="290">
        <v>0</v>
      </c>
      <c r="V28" s="290">
        <v>0</v>
      </c>
      <c r="W28" s="290">
        <v>0</v>
      </c>
      <c r="X28" s="290">
        <v>0</v>
      </c>
      <c r="Y28" s="290">
        <v>0</v>
      </c>
      <c r="Z28" s="290">
        <v>0</v>
      </c>
      <c r="AA28" s="290">
        <v>0</v>
      </c>
      <c r="AB28" s="289">
        <f t="shared" si="4"/>
        <v>0</v>
      </c>
      <c r="AC28" s="297">
        <f t="shared" si="5"/>
        <v>4.5584294799998898E-2</v>
      </c>
    </row>
    <row r="29" spans="1:32" x14ac:dyDescent="0.25">
      <c r="A29" s="76" t="s">
        <v>175</v>
      </c>
      <c r="B29" s="80" t="s">
        <v>174</v>
      </c>
      <c r="C29" s="289">
        <v>0</v>
      </c>
      <c r="D29" s="289">
        <v>0</v>
      </c>
      <c r="E29" s="290">
        <v>0</v>
      </c>
      <c r="F29" s="290">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90">
        <v>0</v>
      </c>
      <c r="Y29" s="290">
        <v>0</v>
      </c>
      <c r="Z29" s="290">
        <v>0</v>
      </c>
      <c r="AA29" s="290">
        <v>0</v>
      </c>
      <c r="AB29" s="289">
        <f t="shared" si="4"/>
        <v>0</v>
      </c>
      <c r="AC29" s="297">
        <f t="shared" si="5"/>
        <v>0</v>
      </c>
    </row>
    <row r="30" spans="1:32" ht="47.25" x14ac:dyDescent="0.25">
      <c r="A30" s="79" t="s">
        <v>63</v>
      </c>
      <c r="B30" s="78" t="s">
        <v>173</v>
      </c>
      <c r="C30" s="289">
        <v>0</v>
      </c>
      <c r="D30" s="289">
        <v>0</v>
      </c>
      <c r="E30" s="293">
        <v>0</v>
      </c>
      <c r="F30" s="293">
        <v>0</v>
      </c>
      <c r="G30" s="289">
        <v>0</v>
      </c>
      <c r="H30" s="289">
        <f t="shared" ref="H30:M30" si="6">SUM(H31:H34)</f>
        <v>0</v>
      </c>
      <c r="I30" s="289">
        <f t="shared" si="6"/>
        <v>0</v>
      </c>
      <c r="J30" s="289">
        <f t="shared" si="6"/>
        <v>0</v>
      </c>
      <c r="K30" s="289">
        <f t="shared" si="6"/>
        <v>0</v>
      </c>
      <c r="L30" s="289">
        <f t="shared" si="6"/>
        <v>0</v>
      </c>
      <c r="M30" s="289">
        <f t="shared" si="6"/>
        <v>0</v>
      </c>
      <c r="N30" s="289">
        <f>SUM(N31:N34)</f>
        <v>0</v>
      </c>
      <c r="O30" s="289">
        <f>SUM(O31:O34)</f>
        <v>0</v>
      </c>
      <c r="P30" s="289">
        <f t="shared" ref="P30:AA30" si="7">SUM(P31:P34)</f>
        <v>0</v>
      </c>
      <c r="Q30" s="289">
        <f t="shared" si="7"/>
        <v>0</v>
      </c>
      <c r="R30" s="289">
        <f t="shared" si="7"/>
        <v>5.9118029999999999</v>
      </c>
      <c r="S30" s="289">
        <f t="shared" si="7"/>
        <v>5.9118029999999999</v>
      </c>
      <c r="T30" s="289">
        <f t="shared" si="7"/>
        <v>0</v>
      </c>
      <c r="U30" s="289">
        <f t="shared" si="7"/>
        <v>0</v>
      </c>
      <c r="V30" s="289">
        <f t="shared" si="7"/>
        <v>0</v>
      </c>
      <c r="W30" s="289">
        <f t="shared" si="7"/>
        <v>0</v>
      </c>
      <c r="X30" s="289">
        <f t="shared" si="7"/>
        <v>0</v>
      </c>
      <c r="Y30" s="289">
        <f t="shared" si="7"/>
        <v>0</v>
      </c>
      <c r="Z30" s="289">
        <f t="shared" si="7"/>
        <v>0</v>
      </c>
      <c r="AA30" s="289">
        <f t="shared" si="7"/>
        <v>0</v>
      </c>
      <c r="AB30" s="289">
        <f t="shared" si="4"/>
        <v>0</v>
      </c>
      <c r="AC30" s="297">
        <f t="shared" si="5"/>
        <v>5.9118029999999999</v>
      </c>
    </row>
    <row r="31" spans="1:32" x14ac:dyDescent="0.25">
      <c r="A31" s="79" t="s">
        <v>172</v>
      </c>
      <c r="B31" s="49" t="s">
        <v>171</v>
      </c>
      <c r="C31" s="289">
        <v>0</v>
      </c>
      <c r="D31" s="289">
        <v>0</v>
      </c>
      <c r="E31" s="290">
        <v>0</v>
      </c>
      <c r="F31" s="290">
        <v>0</v>
      </c>
      <c r="G31" s="290">
        <v>0</v>
      </c>
      <c r="H31" s="290">
        <v>0</v>
      </c>
      <c r="I31" s="290">
        <v>0</v>
      </c>
      <c r="J31" s="290">
        <v>0</v>
      </c>
      <c r="K31" s="290">
        <v>0</v>
      </c>
      <c r="L31" s="290">
        <v>0</v>
      </c>
      <c r="M31" s="290">
        <v>0</v>
      </c>
      <c r="N31" s="290">
        <v>0</v>
      </c>
      <c r="O31" s="290">
        <v>0</v>
      </c>
      <c r="P31" s="290">
        <v>0</v>
      </c>
      <c r="Q31" s="290">
        <v>0</v>
      </c>
      <c r="R31" s="290">
        <v>0.131629</v>
      </c>
      <c r="S31" s="290">
        <v>0.131629</v>
      </c>
      <c r="T31" s="290">
        <v>0</v>
      </c>
      <c r="U31" s="290">
        <v>0</v>
      </c>
      <c r="V31" s="290">
        <v>0</v>
      </c>
      <c r="W31" s="290">
        <v>0</v>
      </c>
      <c r="X31" s="290">
        <v>0</v>
      </c>
      <c r="Y31" s="290">
        <v>0</v>
      </c>
      <c r="Z31" s="290">
        <v>0</v>
      </c>
      <c r="AA31" s="290">
        <v>0</v>
      </c>
      <c r="AB31" s="289">
        <f t="shared" si="4"/>
        <v>0</v>
      </c>
      <c r="AC31" s="297">
        <f t="shared" si="5"/>
        <v>0.131629</v>
      </c>
    </row>
    <row r="32" spans="1:32" ht="31.5" x14ac:dyDescent="0.25">
      <c r="A32" s="79" t="s">
        <v>170</v>
      </c>
      <c r="B32" s="49" t="s">
        <v>169</v>
      </c>
      <c r="C32" s="289">
        <v>0</v>
      </c>
      <c r="D32" s="289">
        <v>0</v>
      </c>
      <c r="E32" s="290">
        <v>0</v>
      </c>
      <c r="F32" s="290">
        <v>0</v>
      </c>
      <c r="G32" s="290">
        <v>0</v>
      </c>
      <c r="H32" s="290">
        <v>0</v>
      </c>
      <c r="I32" s="290">
        <v>0</v>
      </c>
      <c r="J32" s="290">
        <v>0</v>
      </c>
      <c r="K32" s="290">
        <v>0</v>
      </c>
      <c r="L32" s="290">
        <v>0</v>
      </c>
      <c r="M32" s="290">
        <v>0</v>
      </c>
      <c r="N32" s="290">
        <v>0</v>
      </c>
      <c r="O32" s="290">
        <v>0</v>
      </c>
      <c r="P32" s="290">
        <v>0</v>
      </c>
      <c r="Q32" s="290">
        <v>0</v>
      </c>
      <c r="R32" s="290">
        <v>1.607362</v>
      </c>
      <c r="S32" s="290">
        <v>1.607362</v>
      </c>
      <c r="T32" s="290">
        <v>0</v>
      </c>
      <c r="U32" s="290">
        <v>0</v>
      </c>
      <c r="V32" s="290">
        <v>0</v>
      </c>
      <c r="W32" s="290">
        <v>0</v>
      </c>
      <c r="X32" s="290">
        <v>0</v>
      </c>
      <c r="Y32" s="290">
        <v>0</v>
      </c>
      <c r="Z32" s="290">
        <v>0</v>
      </c>
      <c r="AA32" s="290">
        <v>0</v>
      </c>
      <c r="AB32" s="289">
        <f t="shared" si="4"/>
        <v>0</v>
      </c>
      <c r="AC32" s="297">
        <f t="shared" si="5"/>
        <v>1.607362</v>
      </c>
    </row>
    <row r="33" spans="1:29" x14ac:dyDescent="0.25">
      <c r="A33" s="79" t="s">
        <v>168</v>
      </c>
      <c r="B33" s="49" t="s">
        <v>167</v>
      </c>
      <c r="C33" s="289">
        <v>0</v>
      </c>
      <c r="D33" s="289">
        <v>0</v>
      </c>
      <c r="E33" s="290">
        <v>0</v>
      </c>
      <c r="F33" s="290">
        <v>0</v>
      </c>
      <c r="G33" s="290">
        <v>0</v>
      </c>
      <c r="H33" s="290">
        <v>0</v>
      </c>
      <c r="I33" s="290">
        <v>0</v>
      </c>
      <c r="J33" s="290">
        <v>0</v>
      </c>
      <c r="K33" s="290">
        <v>0</v>
      </c>
      <c r="L33" s="290">
        <v>0</v>
      </c>
      <c r="M33" s="290">
        <v>0</v>
      </c>
      <c r="N33" s="290">
        <v>0</v>
      </c>
      <c r="O33" s="290">
        <v>0</v>
      </c>
      <c r="P33" s="290">
        <v>0</v>
      </c>
      <c r="Q33" s="290">
        <v>0</v>
      </c>
      <c r="R33" s="290">
        <v>3.8639039999999998</v>
      </c>
      <c r="S33" s="290">
        <v>3.8639039999999998</v>
      </c>
      <c r="T33" s="290">
        <v>0</v>
      </c>
      <c r="U33" s="290">
        <v>0</v>
      </c>
      <c r="V33" s="290">
        <v>0</v>
      </c>
      <c r="W33" s="290">
        <v>0</v>
      </c>
      <c r="X33" s="290">
        <v>0</v>
      </c>
      <c r="Y33" s="290">
        <v>0</v>
      </c>
      <c r="Z33" s="290">
        <v>0</v>
      </c>
      <c r="AA33" s="290">
        <v>0</v>
      </c>
      <c r="AB33" s="289">
        <f t="shared" si="4"/>
        <v>0</v>
      </c>
      <c r="AC33" s="297">
        <f t="shared" si="5"/>
        <v>3.8639039999999998</v>
      </c>
    </row>
    <row r="34" spans="1:29" x14ac:dyDescent="0.25">
      <c r="A34" s="79" t="s">
        <v>166</v>
      </c>
      <c r="B34" s="49" t="s">
        <v>165</v>
      </c>
      <c r="C34" s="289">
        <v>0</v>
      </c>
      <c r="D34" s="289">
        <v>0</v>
      </c>
      <c r="E34" s="290">
        <v>0</v>
      </c>
      <c r="F34" s="290">
        <v>0</v>
      </c>
      <c r="G34" s="290">
        <v>0</v>
      </c>
      <c r="H34" s="290">
        <v>0</v>
      </c>
      <c r="I34" s="290">
        <v>0</v>
      </c>
      <c r="J34" s="290">
        <v>0</v>
      </c>
      <c r="K34" s="290">
        <v>0</v>
      </c>
      <c r="L34" s="290">
        <v>0</v>
      </c>
      <c r="M34" s="290">
        <v>0</v>
      </c>
      <c r="N34" s="290">
        <v>0</v>
      </c>
      <c r="O34" s="290">
        <v>0</v>
      </c>
      <c r="P34" s="290">
        <v>0</v>
      </c>
      <c r="Q34" s="290">
        <v>0</v>
      </c>
      <c r="R34" s="290">
        <v>0.30890800000000002</v>
      </c>
      <c r="S34" s="290">
        <v>0.30890800000000002</v>
      </c>
      <c r="T34" s="290">
        <v>0</v>
      </c>
      <c r="U34" s="290">
        <v>0</v>
      </c>
      <c r="V34" s="290">
        <v>0</v>
      </c>
      <c r="W34" s="290">
        <v>0</v>
      </c>
      <c r="X34" s="290">
        <v>0</v>
      </c>
      <c r="Y34" s="290">
        <v>0</v>
      </c>
      <c r="Z34" s="290">
        <v>0</v>
      </c>
      <c r="AA34" s="290">
        <v>0</v>
      </c>
      <c r="AB34" s="289">
        <f t="shared" si="4"/>
        <v>0</v>
      </c>
      <c r="AC34" s="297">
        <f t="shared" si="5"/>
        <v>0.30890800000000002</v>
      </c>
    </row>
    <row r="35" spans="1:29" ht="31.5" x14ac:dyDescent="0.25">
      <c r="A35" s="79" t="s">
        <v>62</v>
      </c>
      <c r="B35" s="78" t="s">
        <v>164</v>
      </c>
      <c r="C35" s="289">
        <v>0</v>
      </c>
      <c r="D35" s="289">
        <v>0</v>
      </c>
      <c r="E35" s="293">
        <v>0</v>
      </c>
      <c r="F35" s="293">
        <v>0</v>
      </c>
      <c r="G35" s="289">
        <v>0</v>
      </c>
      <c r="H35" s="289">
        <v>0</v>
      </c>
      <c r="I35" s="289">
        <v>0</v>
      </c>
      <c r="J35" s="289">
        <v>0</v>
      </c>
      <c r="K35" s="289">
        <v>0</v>
      </c>
      <c r="L35" s="289">
        <v>0</v>
      </c>
      <c r="M35" s="289">
        <v>0</v>
      </c>
      <c r="N35" s="294">
        <v>0</v>
      </c>
      <c r="O35" s="289">
        <v>0</v>
      </c>
      <c r="P35" s="289">
        <v>0</v>
      </c>
      <c r="Q35" s="289">
        <v>0</v>
      </c>
      <c r="R35" s="289">
        <v>0</v>
      </c>
      <c r="S35" s="289">
        <v>0</v>
      </c>
      <c r="T35" s="289">
        <v>0</v>
      </c>
      <c r="U35" s="289">
        <v>0</v>
      </c>
      <c r="V35" s="289">
        <v>0</v>
      </c>
      <c r="W35" s="289">
        <v>0</v>
      </c>
      <c r="X35" s="289">
        <v>0</v>
      </c>
      <c r="Y35" s="289">
        <v>0</v>
      </c>
      <c r="Z35" s="289">
        <v>0</v>
      </c>
      <c r="AA35" s="289">
        <v>0</v>
      </c>
      <c r="AB35" s="289">
        <f t="shared" si="4"/>
        <v>0</v>
      </c>
      <c r="AC35" s="297">
        <f t="shared" si="5"/>
        <v>0</v>
      </c>
    </row>
    <row r="36" spans="1:29" ht="31.5" x14ac:dyDescent="0.25">
      <c r="A36" s="76" t="s">
        <v>163</v>
      </c>
      <c r="B36" s="75" t="s">
        <v>162</v>
      </c>
      <c r="C36" s="295">
        <v>0</v>
      </c>
      <c r="D36" s="289">
        <v>0</v>
      </c>
      <c r="E36" s="290">
        <v>0</v>
      </c>
      <c r="F36" s="290">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90">
        <v>0</v>
      </c>
      <c r="Y36" s="290">
        <v>0</v>
      </c>
      <c r="Z36" s="290">
        <v>0</v>
      </c>
      <c r="AA36" s="290">
        <v>0</v>
      </c>
      <c r="AB36" s="289">
        <f t="shared" si="4"/>
        <v>0</v>
      </c>
      <c r="AC36" s="297">
        <f t="shared" si="5"/>
        <v>0</v>
      </c>
    </row>
    <row r="37" spans="1:29" x14ac:dyDescent="0.25">
      <c r="A37" s="76" t="s">
        <v>161</v>
      </c>
      <c r="B37" s="75" t="s">
        <v>151</v>
      </c>
      <c r="C37" s="295">
        <v>0</v>
      </c>
      <c r="D37" s="289">
        <v>0</v>
      </c>
      <c r="E37" s="290">
        <v>0</v>
      </c>
      <c r="F37" s="290">
        <v>0</v>
      </c>
      <c r="G37" s="290">
        <v>0</v>
      </c>
      <c r="H37" s="290">
        <v>0</v>
      </c>
      <c r="I37" s="290">
        <v>0</v>
      </c>
      <c r="J37" s="290">
        <v>0</v>
      </c>
      <c r="K37" s="290">
        <v>0</v>
      </c>
      <c r="L37" s="290">
        <v>0</v>
      </c>
      <c r="M37" s="290">
        <v>0</v>
      </c>
      <c r="N37" s="292">
        <v>0</v>
      </c>
      <c r="O37" s="290">
        <v>0</v>
      </c>
      <c r="P37" s="290">
        <v>0</v>
      </c>
      <c r="Q37" s="290">
        <v>0</v>
      </c>
      <c r="R37" s="290">
        <v>0.8</v>
      </c>
      <c r="S37" s="290">
        <v>0.8</v>
      </c>
      <c r="T37" s="290">
        <v>0</v>
      </c>
      <c r="U37" s="290">
        <v>0</v>
      </c>
      <c r="V37" s="290">
        <v>0</v>
      </c>
      <c r="W37" s="290">
        <v>0</v>
      </c>
      <c r="X37" s="290">
        <v>0</v>
      </c>
      <c r="Y37" s="290">
        <v>0</v>
      </c>
      <c r="Z37" s="290">
        <v>0</v>
      </c>
      <c r="AA37" s="290">
        <v>0</v>
      </c>
      <c r="AB37" s="289">
        <f t="shared" si="4"/>
        <v>0</v>
      </c>
      <c r="AC37" s="297">
        <f t="shared" si="5"/>
        <v>0.8</v>
      </c>
    </row>
    <row r="38" spans="1:29" x14ac:dyDescent="0.25">
      <c r="A38" s="76" t="s">
        <v>160</v>
      </c>
      <c r="B38" s="75" t="s">
        <v>149</v>
      </c>
      <c r="C38" s="295">
        <v>0</v>
      </c>
      <c r="D38" s="289">
        <v>0</v>
      </c>
      <c r="E38" s="290">
        <v>0</v>
      </c>
      <c r="F38" s="290">
        <v>0</v>
      </c>
      <c r="G38" s="290">
        <v>0</v>
      </c>
      <c r="H38" s="290">
        <v>0</v>
      </c>
      <c r="I38" s="290">
        <v>0</v>
      </c>
      <c r="J38" s="290">
        <v>0</v>
      </c>
      <c r="K38" s="290">
        <v>0</v>
      </c>
      <c r="L38" s="290">
        <v>0</v>
      </c>
      <c r="M38" s="290">
        <v>0</v>
      </c>
      <c r="N38" s="290">
        <v>0</v>
      </c>
      <c r="O38" s="290">
        <v>0</v>
      </c>
      <c r="P38" s="290">
        <v>0</v>
      </c>
      <c r="Q38" s="290">
        <v>0</v>
      </c>
      <c r="R38" s="290">
        <v>0</v>
      </c>
      <c r="S38" s="290">
        <v>0</v>
      </c>
      <c r="T38" s="290">
        <v>0</v>
      </c>
      <c r="U38" s="290">
        <v>0</v>
      </c>
      <c r="V38" s="290">
        <v>0</v>
      </c>
      <c r="W38" s="290">
        <v>0</v>
      </c>
      <c r="X38" s="290">
        <v>0</v>
      </c>
      <c r="Y38" s="290">
        <v>0</v>
      </c>
      <c r="Z38" s="290">
        <v>0</v>
      </c>
      <c r="AA38" s="290">
        <v>0</v>
      </c>
      <c r="AB38" s="289">
        <f t="shared" si="4"/>
        <v>0</v>
      </c>
      <c r="AC38" s="297">
        <f t="shared" si="5"/>
        <v>0</v>
      </c>
    </row>
    <row r="39" spans="1:29" ht="31.5" x14ac:dyDescent="0.25">
      <c r="A39" s="76" t="s">
        <v>159</v>
      </c>
      <c r="B39" s="49" t="s">
        <v>147</v>
      </c>
      <c r="C39" s="289">
        <v>0</v>
      </c>
      <c r="D39" s="289">
        <v>0</v>
      </c>
      <c r="E39" s="290">
        <v>0</v>
      </c>
      <c r="F39" s="290">
        <v>0</v>
      </c>
      <c r="G39" s="290">
        <v>0</v>
      </c>
      <c r="H39" s="290">
        <v>0</v>
      </c>
      <c r="I39" s="290">
        <v>0</v>
      </c>
      <c r="J39" s="290">
        <v>0</v>
      </c>
      <c r="K39" s="290">
        <v>0</v>
      </c>
      <c r="L39" s="290">
        <v>0</v>
      </c>
      <c r="M39" s="290">
        <v>0</v>
      </c>
      <c r="N39" s="290">
        <v>0</v>
      </c>
      <c r="O39" s="290">
        <v>0</v>
      </c>
      <c r="P39" s="290">
        <v>0</v>
      </c>
      <c r="Q39" s="290">
        <v>0</v>
      </c>
      <c r="R39" s="290">
        <v>0</v>
      </c>
      <c r="S39" s="290">
        <v>0</v>
      </c>
      <c r="T39" s="290">
        <v>0</v>
      </c>
      <c r="U39" s="290">
        <v>0</v>
      </c>
      <c r="V39" s="290">
        <v>0</v>
      </c>
      <c r="W39" s="290">
        <v>0</v>
      </c>
      <c r="X39" s="290">
        <v>0</v>
      </c>
      <c r="Y39" s="290">
        <v>0</v>
      </c>
      <c r="Z39" s="290">
        <v>0</v>
      </c>
      <c r="AA39" s="290">
        <v>0</v>
      </c>
      <c r="AB39" s="289">
        <f t="shared" si="4"/>
        <v>0</v>
      </c>
      <c r="AC39" s="297">
        <f t="shared" si="5"/>
        <v>0</v>
      </c>
    </row>
    <row r="40" spans="1:29" ht="31.5" x14ac:dyDescent="0.25">
      <c r="A40" s="76" t="s">
        <v>158</v>
      </c>
      <c r="B40" s="49" t="s">
        <v>145</v>
      </c>
      <c r="C40" s="289">
        <v>0</v>
      </c>
      <c r="D40" s="289">
        <v>0</v>
      </c>
      <c r="E40" s="290">
        <v>0</v>
      </c>
      <c r="F40" s="290">
        <v>0</v>
      </c>
      <c r="G40" s="290">
        <v>0</v>
      </c>
      <c r="H40" s="290">
        <v>0</v>
      </c>
      <c r="I40" s="290">
        <v>0</v>
      </c>
      <c r="J40" s="290">
        <v>0</v>
      </c>
      <c r="K40" s="290">
        <v>0</v>
      </c>
      <c r="L40" s="290">
        <v>0</v>
      </c>
      <c r="M40" s="290">
        <v>0</v>
      </c>
      <c r="N40" s="290">
        <v>0</v>
      </c>
      <c r="O40" s="290">
        <v>0</v>
      </c>
      <c r="P40" s="290">
        <v>0</v>
      </c>
      <c r="Q40" s="290">
        <v>0</v>
      </c>
      <c r="R40" s="290">
        <v>0</v>
      </c>
      <c r="S40" s="290">
        <v>0</v>
      </c>
      <c r="T40" s="290">
        <v>0</v>
      </c>
      <c r="U40" s="290">
        <v>0</v>
      </c>
      <c r="V40" s="290">
        <v>0</v>
      </c>
      <c r="W40" s="290">
        <v>0</v>
      </c>
      <c r="X40" s="290">
        <v>0</v>
      </c>
      <c r="Y40" s="290">
        <v>0</v>
      </c>
      <c r="Z40" s="290">
        <v>0</v>
      </c>
      <c r="AA40" s="290">
        <v>0</v>
      </c>
      <c r="AB40" s="289">
        <f t="shared" si="4"/>
        <v>0</v>
      </c>
      <c r="AC40" s="297">
        <f t="shared" si="5"/>
        <v>0</v>
      </c>
    </row>
    <row r="41" spans="1:29" x14ac:dyDescent="0.25">
      <c r="A41" s="76" t="s">
        <v>157</v>
      </c>
      <c r="B41" s="49" t="s">
        <v>143</v>
      </c>
      <c r="C41" s="289">
        <v>0</v>
      </c>
      <c r="D41" s="289">
        <v>0</v>
      </c>
      <c r="E41" s="290">
        <v>0</v>
      </c>
      <c r="F41" s="290">
        <v>0</v>
      </c>
      <c r="G41" s="290">
        <v>0</v>
      </c>
      <c r="H41" s="290">
        <v>0</v>
      </c>
      <c r="I41" s="290">
        <v>0</v>
      </c>
      <c r="J41" s="290">
        <v>0</v>
      </c>
      <c r="K41" s="290">
        <v>0</v>
      </c>
      <c r="L41" s="290">
        <v>0</v>
      </c>
      <c r="M41" s="290">
        <v>0</v>
      </c>
      <c r="N41" s="290">
        <v>0</v>
      </c>
      <c r="O41" s="290">
        <v>0</v>
      </c>
      <c r="P41" s="290">
        <v>0</v>
      </c>
      <c r="Q41" s="290">
        <v>0</v>
      </c>
      <c r="R41" s="290">
        <v>0.38600000000000001</v>
      </c>
      <c r="S41" s="290">
        <v>0.38600000000000001</v>
      </c>
      <c r="T41" s="290">
        <v>0</v>
      </c>
      <c r="U41" s="290">
        <v>0</v>
      </c>
      <c r="V41" s="290">
        <v>0</v>
      </c>
      <c r="W41" s="290">
        <v>0</v>
      </c>
      <c r="X41" s="290">
        <v>0</v>
      </c>
      <c r="Y41" s="290">
        <v>0</v>
      </c>
      <c r="Z41" s="290">
        <v>0</v>
      </c>
      <c r="AA41" s="290">
        <v>0</v>
      </c>
      <c r="AB41" s="289">
        <f t="shared" si="4"/>
        <v>0</v>
      </c>
      <c r="AC41" s="297">
        <f t="shared" si="5"/>
        <v>0.38600000000000001</v>
      </c>
    </row>
    <row r="42" spans="1:29" ht="18.75" x14ac:dyDescent="0.25">
      <c r="A42" s="76" t="s">
        <v>156</v>
      </c>
      <c r="B42" s="75" t="s">
        <v>141</v>
      </c>
      <c r="C42" s="295">
        <v>0</v>
      </c>
      <c r="D42" s="289">
        <v>0</v>
      </c>
      <c r="E42" s="290">
        <v>0</v>
      </c>
      <c r="F42" s="290">
        <v>0</v>
      </c>
      <c r="G42" s="290">
        <v>0</v>
      </c>
      <c r="H42" s="290">
        <v>0</v>
      </c>
      <c r="I42" s="290">
        <v>0</v>
      </c>
      <c r="J42" s="290">
        <v>0</v>
      </c>
      <c r="K42" s="290">
        <v>0</v>
      </c>
      <c r="L42" s="290">
        <v>0</v>
      </c>
      <c r="M42" s="290">
        <v>0</v>
      </c>
      <c r="N42" s="290">
        <v>0</v>
      </c>
      <c r="O42" s="290">
        <v>0</v>
      </c>
      <c r="P42" s="290">
        <v>0</v>
      </c>
      <c r="Q42" s="290">
        <v>0</v>
      </c>
      <c r="R42" s="290">
        <v>0</v>
      </c>
      <c r="S42" s="290">
        <v>0</v>
      </c>
      <c r="T42" s="290">
        <v>0</v>
      </c>
      <c r="U42" s="290">
        <v>0</v>
      </c>
      <c r="V42" s="290">
        <v>0</v>
      </c>
      <c r="W42" s="290">
        <v>0</v>
      </c>
      <c r="X42" s="290">
        <v>0</v>
      </c>
      <c r="Y42" s="290">
        <v>0</v>
      </c>
      <c r="Z42" s="290">
        <v>0</v>
      </c>
      <c r="AA42" s="290">
        <v>0</v>
      </c>
      <c r="AB42" s="289">
        <f t="shared" si="4"/>
        <v>0</v>
      </c>
      <c r="AC42" s="297">
        <f t="shared" si="5"/>
        <v>0</v>
      </c>
    </row>
    <row r="43" spans="1:29" x14ac:dyDescent="0.25">
      <c r="A43" s="79" t="s">
        <v>61</v>
      </c>
      <c r="B43" s="78" t="s">
        <v>155</v>
      </c>
      <c r="C43" s="289">
        <v>0</v>
      </c>
      <c r="D43" s="289">
        <v>0</v>
      </c>
      <c r="E43" s="293">
        <v>0</v>
      </c>
      <c r="F43" s="293">
        <v>0</v>
      </c>
      <c r="G43" s="289">
        <v>0</v>
      </c>
      <c r="H43" s="289">
        <v>0</v>
      </c>
      <c r="I43" s="289">
        <v>0</v>
      </c>
      <c r="J43" s="289">
        <v>0</v>
      </c>
      <c r="K43" s="289">
        <v>0</v>
      </c>
      <c r="L43" s="289">
        <v>0</v>
      </c>
      <c r="M43" s="289">
        <v>0</v>
      </c>
      <c r="N43" s="294">
        <v>0</v>
      </c>
      <c r="O43" s="289">
        <v>0</v>
      </c>
      <c r="P43" s="289">
        <v>0</v>
      </c>
      <c r="Q43" s="289">
        <v>0</v>
      </c>
      <c r="R43" s="289">
        <v>0</v>
      </c>
      <c r="S43" s="289">
        <v>0</v>
      </c>
      <c r="T43" s="289">
        <v>0</v>
      </c>
      <c r="U43" s="289">
        <v>0</v>
      </c>
      <c r="V43" s="289">
        <v>0</v>
      </c>
      <c r="W43" s="289">
        <v>0</v>
      </c>
      <c r="X43" s="289">
        <v>0</v>
      </c>
      <c r="Y43" s="289">
        <v>0</v>
      </c>
      <c r="Z43" s="289">
        <v>0</v>
      </c>
      <c r="AA43" s="289">
        <v>0</v>
      </c>
      <c r="AB43" s="289">
        <f t="shared" si="4"/>
        <v>0</v>
      </c>
      <c r="AC43" s="297">
        <f t="shared" si="5"/>
        <v>0</v>
      </c>
    </row>
    <row r="44" spans="1:29" x14ac:dyDescent="0.25">
      <c r="A44" s="76" t="s">
        <v>154</v>
      </c>
      <c r="B44" s="49" t="s">
        <v>153</v>
      </c>
      <c r="C44" s="289">
        <v>0</v>
      </c>
      <c r="D44" s="289">
        <v>0</v>
      </c>
      <c r="E44" s="290">
        <v>0</v>
      </c>
      <c r="F44" s="290">
        <v>0</v>
      </c>
      <c r="G44" s="290">
        <v>0</v>
      </c>
      <c r="H44" s="290">
        <v>0</v>
      </c>
      <c r="I44" s="290">
        <v>0</v>
      </c>
      <c r="J44" s="290">
        <v>0</v>
      </c>
      <c r="K44" s="290">
        <v>0</v>
      </c>
      <c r="L44" s="290">
        <v>0</v>
      </c>
      <c r="M44" s="290">
        <v>0</v>
      </c>
      <c r="N44" s="290">
        <v>0</v>
      </c>
      <c r="O44" s="290">
        <v>0</v>
      </c>
      <c r="P44" s="290">
        <v>0</v>
      </c>
      <c r="Q44" s="290">
        <v>0</v>
      </c>
      <c r="R44" s="290">
        <f>R36</f>
        <v>0</v>
      </c>
      <c r="S44" s="290">
        <f>S36</f>
        <v>0</v>
      </c>
      <c r="T44" s="290">
        <v>0</v>
      </c>
      <c r="U44" s="290">
        <v>0</v>
      </c>
      <c r="V44" s="290">
        <v>0</v>
      </c>
      <c r="W44" s="290">
        <v>0</v>
      </c>
      <c r="X44" s="290">
        <v>0</v>
      </c>
      <c r="Y44" s="290">
        <v>0</v>
      </c>
      <c r="Z44" s="290">
        <v>0</v>
      </c>
      <c r="AA44" s="290">
        <v>0</v>
      </c>
      <c r="AB44" s="289">
        <f t="shared" si="4"/>
        <v>0</v>
      </c>
      <c r="AC44" s="297">
        <f t="shared" si="5"/>
        <v>0</v>
      </c>
    </row>
    <row r="45" spans="1:29" x14ac:dyDescent="0.25">
      <c r="A45" s="76" t="s">
        <v>152</v>
      </c>
      <c r="B45" s="49" t="s">
        <v>151</v>
      </c>
      <c r="C45" s="289">
        <v>0</v>
      </c>
      <c r="D45" s="289">
        <v>0</v>
      </c>
      <c r="E45" s="290">
        <v>0</v>
      </c>
      <c r="F45" s="290">
        <v>0</v>
      </c>
      <c r="G45" s="290">
        <v>0</v>
      </c>
      <c r="H45" s="290">
        <v>0</v>
      </c>
      <c r="I45" s="290">
        <v>0</v>
      </c>
      <c r="J45" s="290">
        <v>0</v>
      </c>
      <c r="K45" s="290">
        <v>0</v>
      </c>
      <c r="L45" s="290">
        <v>0</v>
      </c>
      <c r="M45" s="290">
        <v>0</v>
      </c>
      <c r="N45" s="292">
        <v>0</v>
      </c>
      <c r="O45" s="290">
        <v>0</v>
      </c>
      <c r="P45" s="290">
        <v>0</v>
      </c>
      <c r="Q45" s="290">
        <v>0</v>
      </c>
      <c r="R45" s="290">
        <f t="shared" ref="R45:S45" si="8">R37</f>
        <v>0.8</v>
      </c>
      <c r="S45" s="290">
        <f t="shared" si="8"/>
        <v>0.8</v>
      </c>
      <c r="T45" s="290">
        <v>0</v>
      </c>
      <c r="U45" s="290">
        <v>0</v>
      </c>
      <c r="V45" s="290">
        <v>0</v>
      </c>
      <c r="W45" s="290">
        <v>0</v>
      </c>
      <c r="X45" s="290">
        <v>0</v>
      </c>
      <c r="Y45" s="290">
        <v>0</v>
      </c>
      <c r="Z45" s="290">
        <v>0</v>
      </c>
      <c r="AA45" s="290">
        <v>0</v>
      </c>
      <c r="AB45" s="289">
        <f t="shared" si="4"/>
        <v>0</v>
      </c>
      <c r="AC45" s="297">
        <f t="shared" si="5"/>
        <v>0.8</v>
      </c>
    </row>
    <row r="46" spans="1:29" x14ac:dyDescent="0.25">
      <c r="A46" s="76" t="s">
        <v>150</v>
      </c>
      <c r="B46" s="49" t="s">
        <v>149</v>
      </c>
      <c r="C46" s="289">
        <v>0</v>
      </c>
      <c r="D46" s="289">
        <v>0</v>
      </c>
      <c r="E46" s="290">
        <v>0</v>
      </c>
      <c r="F46" s="290">
        <v>0</v>
      </c>
      <c r="G46" s="290">
        <v>0</v>
      </c>
      <c r="H46" s="290">
        <v>0</v>
      </c>
      <c r="I46" s="290">
        <v>0</v>
      </c>
      <c r="J46" s="290">
        <v>0</v>
      </c>
      <c r="K46" s="290">
        <v>0</v>
      </c>
      <c r="L46" s="290">
        <v>0</v>
      </c>
      <c r="M46" s="290">
        <v>0</v>
      </c>
      <c r="N46" s="290">
        <v>0</v>
      </c>
      <c r="O46" s="290">
        <v>0</v>
      </c>
      <c r="P46" s="290">
        <v>0</v>
      </c>
      <c r="Q46" s="290">
        <v>0</v>
      </c>
      <c r="R46" s="290">
        <f t="shared" ref="R46:S46" si="9">R38</f>
        <v>0</v>
      </c>
      <c r="S46" s="290">
        <f t="shared" si="9"/>
        <v>0</v>
      </c>
      <c r="T46" s="290">
        <v>0</v>
      </c>
      <c r="U46" s="290">
        <v>0</v>
      </c>
      <c r="V46" s="290">
        <v>0</v>
      </c>
      <c r="W46" s="290">
        <v>0</v>
      </c>
      <c r="X46" s="290">
        <v>0</v>
      </c>
      <c r="Y46" s="290">
        <v>0</v>
      </c>
      <c r="Z46" s="290">
        <v>0</v>
      </c>
      <c r="AA46" s="290">
        <v>0</v>
      </c>
      <c r="AB46" s="289">
        <f t="shared" si="4"/>
        <v>0</v>
      </c>
      <c r="AC46" s="297">
        <f t="shared" si="5"/>
        <v>0</v>
      </c>
    </row>
    <row r="47" spans="1:29" ht="31.5" x14ac:dyDescent="0.25">
      <c r="A47" s="76" t="s">
        <v>148</v>
      </c>
      <c r="B47" s="49" t="s">
        <v>147</v>
      </c>
      <c r="C47" s="289">
        <v>0</v>
      </c>
      <c r="D47" s="289">
        <v>0</v>
      </c>
      <c r="E47" s="290">
        <v>0</v>
      </c>
      <c r="F47" s="290">
        <v>0</v>
      </c>
      <c r="G47" s="290">
        <v>0</v>
      </c>
      <c r="H47" s="290">
        <v>0</v>
      </c>
      <c r="I47" s="290">
        <v>0</v>
      </c>
      <c r="J47" s="290">
        <v>0</v>
      </c>
      <c r="K47" s="290">
        <v>0</v>
      </c>
      <c r="L47" s="290">
        <v>0</v>
      </c>
      <c r="M47" s="290">
        <v>0</v>
      </c>
      <c r="N47" s="290">
        <v>0</v>
      </c>
      <c r="O47" s="290">
        <v>0</v>
      </c>
      <c r="P47" s="290">
        <v>0</v>
      </c>
      <c r="Q47" s="290">
        <v>0</v>
      </c>
      <c r="R47" s="290">
        <f t="shared" ref="R47:S47" si="10">R39</f>
        <v>0</v>
      </c>
      <c r="S47" s="290">
        <f t="shared" si="10"/>
        <v>0</v>
      </c>
      <c r="T47" s="290">
        <v>0</v>
      </c>
      <c r="U47" s="290">
        <v>0</v>
      </c>
      <c r="V47" s="290">
        <v>0</v>
      </c>
      <c r="W47" s="290">
        <v>0</v>
      </c>
      <c r="X47" s="290">
        <v>0</v>
      </c>
      <c r="Y47" s="290">
        <v>0</v>
      </c>
      <c r="Z47" s="290">
        <v>0</v>
      </c>
      <c r="AA47" s="290">
        <v>0</v>
      </c>
      <c r="AB47" s="289">
        <f t="shared" si="4"/>
        <v>0</v>
      </c>
      <c r="AC47" s="297">
        <f t="shared" si="5"/>
        <v>0</v>
      </c>
    </row>
    <row r="48" spans="1:29" ht="31.5" x14ac:dyDescent="0.25">
      <c r="A48" s="76" t="s">
        <v>146</v>
      </c>
      <c r="B48" s="49" t="s">
        <v>145</v>
      </c>
      <c r="C48" s="289">
        <v>0</v>
      </c>
      <c r="D48" s="289">
        <v>0</v>
      </c>
      <c r="E48" s="290">
        <v>0</v>
      </c>
      <c r="F48" s="290">
        <v>0</v>
      </c>
      <c r="G48" s="290">
        <v>0</v>
      </c>
      <c r="H48" s="290">
        <v>0</v>
      </c>
      <c r="I48" s="290">
        <v>0</v>
      </c>
      <c r="J48" s="290">
        <v>0</v>
      </c>
      <c r="K48" s="290">
        <v>0</v>
      </c>
      <c r="L48" s="290">
        <v>0</v>
      </c>
      <c r="M48" s="290">
        <v>0</v>
      </c>
      <c r="N48" s="290">
        <v>0</v>
      </c>
      <c r="O48" s="290">
        <v>0</v>
      </c>
      <c r="P48" s="290">
        <v>0</v>
      </c>
      <c r="Q48" s="290">
        <v>0</v>
      </c>
      <c r="R48" s="290">
        <f t="shared" ref="R48:S48" si="11">R40</f>
        <v>0</v>
      </c>
      <c r="S48" s="290">
        <f t="shared" si="11"/>
        <v>0</v>
      </c>
      <c r="T48" s="290">
        <v>0</v>
      </c>
      <c r="U48" s="290">
        <v>0</v>
      </c>
      <c r="V48" s="290">
        <v>0</v>
      </c>
      <c r="W48" s="290">
        <v>0</v>
      </c>
      <c r="X48" s="290">
        <v>0</v>
      </c>
      <c r="Y48" s="290">
        <v>0</v>
      </c>
      <c r="Z48" s="290">
        <v>0</v>
      </c>
      <c r="AA48" s="290">
        <v>0</v>
      </c>
      <c r="AB48" s="289">
        <f t="shared" si="4"/>
        <v>0</v>
      </c>
      <c r="AC48" s="297">
        <f t="shared" si="5"/>
        <v>0</v>
      </c>
    </row>
    <row r="49" spans="1:29" x14ac:dyDescent="0.25">
      <c r="A49" s="76" t="s">
        <v>144</v>
      </c>
      <c r="B49" s="49" t="s">
        <v>143</v>
      </c>
      <c r="C49" s="289">
        <v>0</v>
      </c>
      <c r="D49" s="289">
        <v>0</v>
      </c>
      <c r="E49" s="290">
        <v>0</v>
      </c>
      <c r="F49" s="290">
        <v>0</v>
      </c>
      <c r="G49" s="290">
        <v>0</v>
      </c>
      <c r="H49" s="290">
        <v>0</v>
      </c>
      <c r="I49" s="290">
        <v>0</v>
      </c>
      <c r="J49" s="290">
        <v>0</v>
      </c>
      <c r="K49" s="290">
        <v>0</v>
      </c>
      <c r="L49" s="290">
        <v>0</v>
      </c>
      <c r="M49" s="290">
        <v>0</v>
      </c>
      <c r="N49" s="290">
        <v>0</v>
      </c>
      <c r="O49" s="290">
        <v>0</v>
      </c>
      <c r="P49" s="290">
        <v>0</v>
      </c>
      <c r="Q49" s="290">
        <v>0</v>
      </c>
      <c r="R49" s="290">
        <f t="shared" ref="R49:S49" si="12">R41</f>
        <v>0.38600000000000001</v>
      </c>
      <c r="S49" s="290">
        <f t="shared" si="12"/>
        <v>0.38600000000000001</v>
      </c>
      <c r="T49" s="290">
        <v>0</v>
      </c>
      <c r="U49" s="290">
        <v>0</v>
      </c>
      <c r="V49" s="290">
        <v>0</v>
      </c>
      <c r="W49" s="290">
        <v>0</v>
      </c>
      <c r="X49" s="290">
        <v>0</v>
      </c>
      <c r="Y49" s="290">
        <v>0</v>
      </c>
      <c r="Z49" s="290">
        <v>0</v>
      </c>
      <c r="AA49" s="290">
        <v>0</v>
      </c>
      <c r="AB49" s="289">
        <f t="shared" si="4"/>
        <v>0</v>
      </c>
      <c r="AC49" s="297">
        <f t="shared" si="5"/>
        <v>0.38600000000000001</v>
      </c>
    </row>
    <row r="50" spans="1:29" ht="18.75" x14ac:dyDescent="0.25">
      <c r="A50" s="76" t="s">
        <v>142</v>
      </c>
      <c r="B50" s="75" t="s">
        <v>141</v>
      </c>
      <c r="C50" s="295">
        <v>0</v>
      </c>
      <c r="D50" s="289">
        <v>0</v>
      </c>
      <c r="E50" s="290">
        <v>0</v>
      </c>
      <c r="F50" s="290">
        <v>0</v>
      </c>
      <c r="G50" s="290">
        <v>0</v>
      </c>
      <c r="H50" s="290">
        <v>0</v>
      </c>
      <c r="I50" s="290">
        <v>0</v>
      </c>
      <c r="J50" s="290">
        <v>0</v>
      </c>
      <c r="K50" s="290">
        <v>0</v>
      </c>
      <c r="L50" s="290">
        <v>0</v>
      </c>
      <c r="M50" s="290">
        <v>0</v>
      </c>
      <c r="N50" s="290">
        <v>0</v>
      </c>
      <c r="O50" s="290">
        <v>0</v>
      </c>
      <c r="P50" s="290">
        <v>0</v>
      </c>
      <c r="Q50" s="290">
        <v>0</v>
      </c>
      <c r="R50" s="290">
        <f t="shared" ref="R50:S50" si="13">R42</f>
        <v>0</v>
      </c>
      <c r="S50" s="290">
        <f t="shared" si="13"/>
        <v>0</v>
      </c>
      <c r="T50" s="290">
        <v>0</v>
      </c>
      <c r="U50" s="290">
        <v>0</v>
      </c>
      <c r="V50" s="290">
        <v>0</v>
      </c>
      <c r="W50" s="290">
        <v>0</v>
      </c>
      <c r="X50" s="290">
        <v>0</v>
      </c>
      <c r="Y50" s="290">
        <v>0</v>
      </c>
      <c r="Z50" s="290">
        <v>0</v>
      </c>
      <c r="AA50" s="290">
        <v>0</v>
      </c>
      <c r="AB50" s="289">
        <f t="shared" si="4"/>
        <v>0</v>
      </c>
      <c r="AC50" s="297">
        <f t="shared" si="5"/>
        <v>0</v>
      </c>
    </row>
    <row r="51" spans="1:29" ht="35.25" customHeight="1" x14ac:dyDescent="0.25">
      <c r="A51" s="79" t="s">
        <v>59</v>
      </c>
      <c r="B51" s="78" t="s">
        <v>140</v>
      </c>
      <c r="C51" s="289">
        <v>0</v>
      </c>
      <c r="D51" s="289">
        <v>0</v>
      </c>
      <c r="E51" s="293">
        <v>0</v>
      </c>
      <c r="F51" s="293">
        <v>0</v>
      </c>
      <c r="G51" s="289">
        <v>0</v>
      </c>
      <c r="H51" s="289">
        <v>0</v>
      </c>
      <c r="I51" s="289">
        <v>0</v>
      </c>
      <c r="J51" s="289">
        <v>0</v>
      </c>
      <c r="K51" s="289">
        <v>0</v>
      </c>
      <c r="L51" s="289">
        <v>0</v>
      </c>
      <c r="M51" s="289">
        <v>0</v>
      </c>
      <c r="N51" s="294">
        <v>0</v>
      </c>
      <c r="O51" s="289">
        <v>0</v>
      </c>
      <c r="P51" s="289">
        <v>0</v>
      </c>
      <c r="Q51" s="289">
        <v>0</v>
      </c>
      <c r="R51" s="289">
        <v>0</v>
      </c>
      <c r="S51" s="289">
        <v>0</v>
      </c>
      <c r="T51" s="289">
        <v>0</v>
      </c>
      <c r="U51" s="289">
        <v>0</v>
      </c>
      <c r="V51" s="289">
        <v>0</v>
      </c>
      <c r="W51" s="289">
        <v>0</v>
      </c>
      <c r="X51" s="289">
        <v>0</v>
      </c>
      <c r="Y51" s="289">
        <v>0</v>
      </c>
      <c r="Z51" s="289">
        <v>0</v>
      </c>
      <c r="AA51" s="289">
        <v>0</v>
      </c>
      <c r="AB51" s="289">
        <f t="shared" si="4"/>
        <v>0</v>
      </c>
      <c r="AC51" s="297">
        <f t="shared" si="5"/>
        <v>0</v>
      </c>
    </row>
    <row r="52" spans="1:29" x14ac:dyDescent="0.25">
      <c r="A52" s="76" t="s">
        <v>139</v>
      </c>
      <c r="B52" s="49" t="s">
        <v>138</v>
      </c>
      <c r="C52" s="289">
        <v>0</v>
      </c>
      <c r="D52" s="289">
        <v>0</v>
      </c>
      <c r="E52" s="290">
        <v>0</v>
      </c>
      <c r="F52" s="290">
        <v>0</v>
      </c>
      <c r="G52" s="290">
        <v>0</v>
      </c>
      <c r="H52" s="290">
        <v>0</v>
      </c>
      <c r="I52" s="290">
        <v>0</v>
      </c>
      <c r="J52" s="290">
        <v>0</v>
      </c>
      <c r="K52" s="290">
        <v>0</v>
      </c>
      <c r="L52" s="290">
        <v>0</v>
      </c>
      <c r="M52" s="290">
        <v>0</v>
      </c>
      <c r="N52" s="290">
        <v>0</v>
      </c>
      <c r="O52" s="290">
        <v>0</v>
      </c>
      <c r="P52" s="290">
        <v>0</v>
      </c>
      <c r="Q52" s="290">
        <v>0</v>
      </c>
      <c r="R52" s="290">
        <v>5.9118029999999999</v>
      </c>
      <c r="S52" s="290">
        <v>5.9118029999999999</v>
      </c>
      <c r="T52" s="290">
        <v>0</v>
      </c>
      <c r="U52" s="290">
        <v>0</v>
      </c>
      <c r="V52" s="290">
        <v>0</v>
      </c>
      <c r="W52" s="290">
        <v>0</v>
      </c>
      <c r="X52" s="290">
        <v>0</v>
      </c>
      <c r="Y52" s="290">
        <v>0</v>
      </c>
      <c r="Z52" s="290">
        <v>0</v>
      </c>
      <c r="AA52" s="290">
        <v>0</v>
      </c>
      <c r="AB52" s="289">
        <f t="shared" si="4"/>
        <v>0</v>
      </c>
      <c r="AC52" s="297">
        <f t="shared" si="5"/>
        <v>5.9118029999999999</v>
      </c>
    </row>
    <row r="53" spans="1:29" x14ac:dyDescent="0.25">
      <c r="A53" s="76" t="s">
        <v>137</v>
      </c>
      <c r="B53" s="49" t="s">
        <v>131</v>
      </c>
      <c r="C53" s="289">
        <v>0</v>
      </c>
      <c r="D53" s="289">
        <v>0</v>
      </c>
      <c r="E53" s="290">
        <v>0</v>
      </c>
      <c r="F53" s="290">
        <v>0</v>
      </c>
      <c r="G53" s="290">
        <v>0</v>
      </c>
      <c r="H53" s="290">
        <v>0</v>
      </c>
      <c r="I53" s="290">
        <v>0</v>
      </c>
      <c r="J53" s="290">
        <v>0</v>
      </c>
      <c r="K53" s="290">
        <v>0</v>
      </c>
      <c r="L53" s="290">
        <v>0</v>
      </c>
      <c r="M53" s="290">
        <v>0</v>
      </c>
      <c r="N53" s="292">
        <v>0</v>
      </c>
      <c r="O53" s="290">
        <v>0</v>
      </c>
      <c r="P53" s="290">
        <v>0</v>
      </c>
      <c r="Q53" s="290">
        <v>0</v>
      </c>
      <c r="R53" s="290">
        <f>R44</f>
        <v>0</v>
      </c>
      <c r="S53" s="290">
        <f>S44</f>
        <v>0</v>
      </c>
      <c r="T53" s="290">
        <v>0</v>
      </c>
      <c r="U53" s="290">
        <v>0</v>
      </c>
      <c r="V53" s="290">
        <v>0</v>
      </c>
      <c r="W53" s="290">
        <v>0</v>
      </c>
      <c r="X53" s="290">
        <v>0</v>
      </c>
      <c r="Y53" s="290">
        <v>0</v>
      </c>
      <c r="Z53" s="290">
        <v>0</v>
      </c>
      <c r="AA53" s="290">
        <v>0</v>
      </c>
      <c r="AB53" s="289">
        <f t="shared" si="4"/>
        <v>0</v>
      </c>
      <c r="AC53" s="297">
        <f t="shared" si="5"/>
        <v>0</v>
      </c>
    </row>
    <row r="54" spans="1:29" x14ac:dyDescent="0.25">
      <c r="A54" s="76" t="s">
        <v>136</v>
      </c>
      <c r="B54" s="75" t="s">
        <v>130</v>
      </c>
      <c r="C54" s="295">
        <v>0</v>
      </c>
      <c r="D54" s="289">
        <v>0</v>
      </c>
      <c r="E54" s="290">
        <v>0</v>
      </c>
      <c r="F54" s="290">
        <v>0</v>
      </c>
      <c r="G54" s="290">
        <v>0</v>
      </c>
      <c r="H54" s="290">
        <v>0</v>
      </c>
      <c r="I54" s="290">
        <v>0</v>
      </c>
      <c r="J54" s="290">
        <v>0</v>
      </c>
      <c r="K54" s="290">
        <v>0</v>
      </c>
      <c r="L54" s="290">
        <v>0</v>
      </c>
      <c r="M54" s="290">
        <v>0</v>
      </c>
      <c r="N54" s="290">
        <v>0</v>
      </c>
      <c r="O54" s="290">
        <v>0</v>
      </c>
      <c r="P54" s="290">
        <v>0</v>
      </c>
      <c r="Q54" s="290">
        <v>0</v>
      </c>
      <c r="R54" s="290">
        <f t="shared" ref="R54:S55" si="14">R45</f>
        <v>0.8</v>
      </c>
      <c r="S54" s="290">
        <f t="shared" si="14"/>
        <v>0.8</v>
      </c>
      <c r="T54" s="290">
        <v>0</v>
      </c>
      <c r="U54" s="290">
        <v>0</v>
      </c>
      <c r="V54" s="290">
        <v>0</v>
      </c>
      <c r="W54" s="290">
        <v>0</v>
      </c>
      <c r="X54" s="290">
        <v>0</v>
      </c>
      <c r="Y54" s="290">
        <v>0</v>
      </c>
      <c r="Z54" s="290">
        <v>0</v>
      </c>
      <c r="AA54" s="290">
        <v>0</v>
      </c>
      <c r="AB54" s="289">
        <f t="shared" si="4"/>
        <v>0</v>
      </c>
      <c r="AC54" s="297">
        <f t="shared" si="5"/>
        <v>0.8</v>
      </c>
    </row>
    <row r="55" spans="1:29" x14ac:dyDescent="0.25">
      <c r="A55" s="76" t="s">
        <v>135</v>
      </c>
      <c r="B55" s="75" t="s">
        <v>129</v>
      </c>
      <c r="C55" s="295">
        <v>0</v>
      </c>
      <c r="D55" s="289">
        <v>0</v>
      </c>
      <c r="E55" s="290">
        <v>0</v>
      </c>
      <c r="F55" s="290">
        <v>0</v>
      </c>
      <c r="G55" s="290">
        <v>0</v>
      </c>
      <c r="H55" s="290">
        <v>0</v>
      </c>
      <c r="I55" s="290">
        <v>0</v>
      </c>
      <c r="J55" s="290">
        <v>0</v>
      </c>
      <c r="K55" s="290">
        <v>0</v>
      </c>
      <c r="L55" s="290">
        <v>0</v>
      </c>
      <c r="M55" s="290">
        <v>0</v>
      </c>
      <c r="N55" s="290">
        <v>0</v>
      </c>
      <c r="O55" s="290">
        <v>0</v>
      </c>
      <c r="P55" s="290">
        <v>0</v>
      </c>
      <c r="Q55" s="290">
        <v>0</v>
      </c>
      <c r="R55" s="290">
        <f t="shared" si="14"/>
        <v>0</v>
      </c>
      <c r="S55" s="290">
        <f t="shared" si="14"/>
        <v>0</v>
      </c>
      <c r="T55" s="290">
        <v>0</v>
      </c>
      <c r="U55" s="290">
        <v>0</v>
      </c>
      <c r="V55" s="290">
        <v>0</v>
      </c>
      <c r="W55" s="290">
        <v>0</v>
      </c>
      <c r="X55" s="290">
        <v>0</v>
      </c>
      <c r="Y55" s="290">
        <v>0</v>
      </c>
      <c r="Z55" s="290">
        <v>0</v>
      </c>
      <c r="AA55" s="290">
        <v>0</v>
      </c>
      <c r="AB55" s="289">
        <f t="shared" si="4"/>
        <v>0</v>
      </c>
      <c r="AC55" s="297">
        <f t="shared" si="5"/>
        <v>0</v>
      </c>
    </row>
    <row r="56" spans="1:29" x14ac:dyDescent="0.25">
      <c r="A56" s="76" t="s">
        <v>134</v>
      </c>
      <c r="B56" s="75" t="s">
        <v>128</v>
      </c>
      <c r="C56" s="295">
        <v>0</v>
      </c>
      <c r="D56" s="289">
        <v>0</v>
      </c>
      <c r="E56" s="290">
        <v>0</v>
      </c>
      <c r="F56" s="290">
        <v>0</v>
      </c>
      <c r="G56" s="290">
        <v>0</v>
      </c>
      <c r="H56" s="290">
        <v>0</v>
      </c>
      <c r="I56" s="290">
        <v>0</v>
      </c>
      <c r="J56" s="290">
        <v>0</v>
      </c>
      <c r="K56" s="290">
        <v>0</v>
      </c>
      <c r="L56" s="290">
        <v>0</v>
      </c>
      <c r="M56" s="290">
        <v>0</v>
      </c>
      <c r="N56" s="290">
        <v>0</v>
      </c>
      <c r="O56" s="290">
        <v>0</v>
      </c>
      <c r="P56" s="290">
        <v>0</v>
      </c>
      <c r="Q56" s="290">
        <v>0</v>
      </c>
      <c r="R56" s="290">
        <f>R47+R48+R49</f>
        <v>0.38600000000000001</v>
      </c>
      <c r="S56" s="290">
        <f>S47+S48+S49</f>
        <v>0.38600000000000001</v>
      </c>
      <c r="T56" s="290">
        <v>0</v>
      </c>
      <c r="U56" s="290">
        <v>0</v>
      </c>
      <c r="V56" s="290">
        <v>0</v>
      </c>
      <c r="W56" s="290">
        <v>0</v>
      </c>
      <c r="X56" s="290">
        <v>0</v>
      </c>
      <c r="Y56" s="290">
        <v>0</v>
      </c>
      <c r="Z56" s="290">
        <v>0</v>
      </c>
      <c r="AA56" s="290">
        <v>0</v>
      </c>
      <c r="AB56" s="289">
        <f t="shared" si="4"/>
        <v>0</v>
      </c>
      <c r="AC56" s="297">
        <f t="shared" si="5"/>
        <v>0.38600000000000001</v>
      </c>
    </row>
    <row r="57" spans="1:29" ht="18.75" x14ac:dyDescent="0.25">
      <c r="A57" s="76" t="s">
        <v>133</v>
      </c>
      <c r="B57" s="75" t="s">
        <v>127</v>
      </c>
      <c r="C57" s="295">
        <v>0</v>
      </c>
      <c r="D57" s="289">
        <v>0</v>
      </c>
      <c r="E57" s="290">
        <v>0</v>
      </c>
      <c r="F57" s="290">
        <v>0</v>
      </c>
      <c r="G57" s="290">
        <v>0</v>
      </c>
      <c r="H57" s="290">
        <v>0</v>
      </c>
      <c r="I57" s="290">
        <v>0</v>
      </c>
      <c r="J57" s="290">
        <v>0</v>
      </c>
      <c r="K57" s="290">
        <v>0</v>
      </c>
      <c r="L57" s="290">
        <v>0</v>
      </c>
      <c r="M57" s="290">
        <v>0</v>
      </c>
      <c r="N57" s="290">
        <v>0</v>
      </c>
      <c r="O57" s="290">
        <v>0</v>
      </c>
      <c r="P57" s="290">
        <v>0</v>
      </c>
      <c r="Q57" s="290">
        <v>0</v>
      </c>
      <c r="R57" s="290">
        <f>R50</f>
        <v>0</v>
      </c>
      <c r="S57" s="290">
        <f>S50</f>
        <v>0</v>
      </c>
      <c r="T57" s="290">
        <v>0</v>
      </c>
      <c r="U57" s="290">
        <v>0</v>
      </c>
      <c r="V57" s="290">
        <v>0</v>
      </c>
      <c r="W57" s="290">
        <v>0</v>
      </c>
      <c r="X57" s="290">
        <v>0</v>
      </c>
      <c r="Y57" s="290">
        <v>0</v>
      </c>
      <c r="Z57" s="290">
        <v>0</v>
      </c>
      <c r="AA57" s="290">
        <v>0</v>
      </c>
      <c r="AB57" s="289">
        <f t="shared" si="4"/>
        <v>0</v>
      </c>
      <c r="AC57" s="297">
        <f t="shared" si="5"/>
        <v>0</v>
      </c>
    </row>
    <row r="58" spans="1:29" ht="36.75" customHeight="1" x14ac:dyDescent="0.25">
      <c r="A58" s="79" t="s">
        <v>58</v>
      </c>
      <c r="B58" s="100" t="s">
        <v>232</v>
      </c>
      <c r="C58" s="295">
        <v>0</v>
      </c>
      <c r="D58" s="289">
        <v>0</v>
      </c>
      <c r="E58" s="293">
        <v>0</v>
      </c>
      <c r="F58" s="293">
        <v>0</v>
      </c>
      <c r="G58" s="289">
        <v>0</v>
      </c>
      <c r="H58" s="289">
        <v>0</v>
      </c>
      <c r="I58" s="289">
        <v>0</v>
      </c>
      <c r="J58" s="289">
        <v>0</v>
      </c>
      <c r="K58" s="289">
        <v>0</v>
      </c>
      <c r="L58" s="289">
        <v>0</v>
      </c>
      <c r="M58" s="289">
        <v>0</v>
      </c>
      <c r="N58" s="294">
        <v>0</v>
      </c>
      <c r="O58" s="289">
        <v>0</v>
      </c>
      <c r="P58" s="289">
        <v>0</v>
      </c>
      <c r="Q58" s="289">
        <v>0</v>
      </c>
      <c r="R58" s="289">
        <v>0</v>
      </c>
      <c r="S58" s="289">
        <v>0</v>
      </c>
      <c r="T58" s="289">
        <v>0</v>
      </c>
      <c r="U58" s="289">
        <v>0</v>
      </c>
      <c r="V58" s="289">
        <v>0</v>
      </c>
      <c r="W58" s="289">
        <v>0</v>
      </c>
      <c r="X58" s="289">
        <v>0</v>
      </c>
      <c r="Y58" s="289">
        <v>0</v>
      </c>
      <c r="Z58" s="289">
        <v>0</v>
      </c>
      <c r="AA58" s="289">
        <v>0</v>
      </c>
      <c r="AB58" s="289">
        <f t="shared" si="4"/>
        <v>0</v>
      </c>
      <c r="AC58" s="297">
        <f t="shared" si="5"/>
        <v>0</v>
      </c>
    </row>
    <row r="59" spans="1:29" x14ac:dyDescent="0.25">
      <c r="A59" s="79" t="s">
        <v>56</v>
      </c>
      <c r="B59" s="78" t="s">
        <v>132</v>
      </c>
      <c r="C59" s="289">
        <v>0</v>
      </c>
      <c r="D59" s="289">
        <v>0</v>
      </c>
      <c r="E59" s="293">
        <v>0</v>
      </c>
      <c r="F59" s="293">
        <v>0</v>
      </c>
      <c r="G59" s="289">
        <v>0</v>
      </c>
      <c r="H59" s="289">
        <v>0</v>
      </c>
      <c r="I59" s="289">
        <v>0</v>
      </c>
      <c r="J59" s="289">
        <v>0</v>
      </c>
      <c r="K59" s="289">
        <v>0</v>
      </c>
      <c r="L59" s="289">
        <v>0</v>
      </c>
      <c r="M59" s="289">
        <v>0</v>
      </c>
      <c r="N59" s="294">
        <v>0</v>
      </c>
      <c r="O59" s="289">
        <v>0</v>
      </c>
      <c r="P59" s="289">
        <v>0</v>
      </c>
      <c r="Q59" s="289">
        <v>0</v>
      </c>
      <c r="R59" s="289">
        <v>0</v>
      </c>
      <c r="S59" s="289">
        <v>0</v>
      </c>
      <c r="T59" s="289">
        <v>0</v>
      </c>
      <c r="U59" s="289">
        <v>0</v>
      </c>
      <c r="V59" s="289">
        <v>0</v>
      </c>
      <c r="W59" s="289">
        <v>0</v>
      </c>
      <c r="X59" s="289">
        <v>0</v>
      </c>
      <c r="Y59" s="289">
        <v>0</v>
      </c>
      <c r="Z59" s="289">
        <v>0</v>
      </c>
      <c r="AA59" s="289">
        <v>0</v>
      </c>
      <c r="AB59" s="289">
        <f t="shared" si="4"/>
        <v>0</v>
      </c>
      <c r="AC59" s="297">
        <f t="shared" si="5"/>
        <v>0</v>
      </c>
    </row>
    <row r="60" spans="1:29" x14ac:dyDescent="0.25">
      <c r="A60" s="76" t="s">
        <v>226</v>
      </c>
      <c r="B60" s="77" t="s">
        <v>153</v>
      </c>
      <c r="C60" s="296">
        <v>0</v>
      </c>
      <c r="D60" s="289">
        <v>0</v>
      </c>
      <c r="E60" s="290">
        <v>0</v>
      </c>
      <c r="F60" s="290">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289">
        <f t="shared" si="4"/>
        <v>0</v>
      </c>
      <c r="AC60" s="297">
        <f t="shared" si="5"/>
        <v>0</v>
      </c>
    </row>
    <row r="61" spans="1:29" x14ac:dyDescent="0.25">
      <c r="A61" s="76" t="s">
        <v>227</v>
      </c>
      <c r="B61" s="77" t="s">
        <v>151</v>
      </c>
      <c r="C61" s="296">
        <v>0</v>
      </c>
      <c r="D61" s="289">
        <v>0</v>
      </c>
      <c r="E61" s="290">
        <v>0</v>
      </c>
      <c r="F61" s="290">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289">
        <f t="shared" si="4"/>
        <v>0</v>
      </c>
      <c r="AC61" s="297">
        <f t="shared" si="5"/>
        <v>0</v>
      </c>
    </row>
    <row r="62" spans="1:29" x14ac:dyDescent="0.25">
      <c r="A62" s="76" t="s">
        <v>228</v>
      </c>
      <c r="B62" s="77" t="s">
        <v>149</v>
      </c>
      <c r="C62" s="296">
        <v>0</v>
      </c>
      <c r="D62" s="289">
        <v>0</v>
      </c>
      <c r="E62" s="290">
        <v>0</v>
      </c>
      <c r="F62" s="290">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289">
        <f t="shared" si="4"/>
        <v>0</v>
      </c>
      <c r="AC62" s="297">
        <f t="shared" si="5"/>
        <v>0</v>
      </c>
    </row>
    <row r="63" spans="1:29" x14ac:dyDescent="0.25">
      <c r="A63" s="76" t="s">
        <v>229</v>
      </c>
      <c r="B63" s="77" t="s">
        <v>231</v>
      </c>
      <c r="C63" s="296">
        <v>0</v>
      </c>
      <c r="D63" s="289">
        <v>0</v>
      </c>
      <c r="E63" s="290">
        <v>0</v>
      </c>
      <c r="F63" s="290">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89">
        <f t="shared" si="4"/>
        <v>0</v>
      </c>
      <c r="AC63" s="297">
        <f t="shared" si="5"/>
        <v>0</v>
      </c>
    </row>
    <row r="64" spans="1:29" ht="18.75" x14ac:dyDescent="0.25">
      <c r="A64" s="76" t="s">
        <v>230</v>
      </c>
      <c r="B64" s="75" t="s">
        <v>127</v>
      </c>
      <c r="C64" s="295">
        <v>0</v>
      </c>
      <c r="D64" s="289">
        <v>0</v>
      </c>
      <c r="E64" s="290">
        <v>0</v>
      </c>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89">
        <f t="shared" si="4"/>
        <v>0</v>
      </c>
      <c r="AC64" s="297">
        <f t="shared" si="5"/>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93"/>
      <c r="C66" s="493"/>
      <c r="D66" s="493"/>
      <c r="E66" s="493"/>
      <c r="F66" s="493"/>
      <c r="G66" s="493"/>
      <c r="H66" s="493"/>
      <c r="I66" s="493"/>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94"/>
      <c r="C68" s="494"/>
      <c r="D68" s="494"/>
      <c r="E68" s="494"/>
      <c r="F68" s="494"/>
      <c r="G68" s="494"/>
      <c r="H68" s="494"/>
      <c r="I68" s="494"/>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93"/>
      <c r="C70" s="493"/>
      <c r="D70" s="493"/>
      <c r="E70" s="493"/>
      <c r="F70" s="493"/>
      <c r="G70" s="493"/>
      <c r="H70" s="493"/>
      <c r="I70" s="493"/>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93"/>
      <c r="C72" s="493"/>
      <c r="D72" s="493"/>
      <c r="E72" s="493"/>
      <c r="F72" s="493"/>
      <c r="G72" s="493"/>
      <c r="H72" s="493"/>
      <c r="I72" s="493"/>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494"/>
      <c r="C73" s="494"/>
      <c r="D73" s="494"/>
      <c r="E73" s="494"/>
      <c r="F73" s="494"/>
      <c r="G73" s="494"/>
      <c r="H73" s="494"/>
      <c r="I73" s="494"/>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93"/>
      <c r="C74" s="493"/>
      <c r="D74" s="493"/>
      <c r="E74" s="493"/>
      <c r="F74" s="493"/>
      <c r="G74" s="493"/>
      <c r="H74" s="493"/>
      <c r="I74" s="493"/>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91"/>
      <c r="C75" s="491"/>
      <c r="D75" s="491"/>
      <c r="E75" s="491"/>
      <c r="F75" s="491"/>
      <c r="G75" s="491"/>
      <c r="H75" s="491"/>
      <c r="I75" s="491"/>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92"/>
      <c r="C77" s="492"/>
      <c r="D77" s="492"/>
      <c r="E77" s="492"/>
      <c r="F77" s="492"/>
      <c r="G77" s="492"/>
      <c r="H77" s="492"/>
      <c r="I77" s="492"/>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06" t="str">
        <f>'1. паспорт местоположение'!A5:C5</f>
        <v>Год раскрытия информации: 2018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5"/>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8</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H_17-0737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7</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Строительство КТП 10/0,4 кВ (новой), 4-х КЛ-10 кВ и 2-х КЛ-1 кВ от КТП (новой) по ул. А. Невского в г. Калининграде</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6</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18" t="s">
        <v>518</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09" t="s">
        <v>52</v>
      </c>
      <c r="B22" s="520" t="s">
        <v>24</v>
      </c>
      <c r="C22" s="509" t="s">
        <v>51</v>
      </c>
      <c r="D22" s="509" t="s">
        <v>50</v>
      </c>
      <c r="E22" s="523" t="s">
        <v>529</v>
      </c>
      <c r="F22" s="524"/>
      <c r="G22" s="524"/>
      <c r="H22" s="524"/>
      <c r="I22" s="524"/>
      <c r="J22" s="524"/>
      <c r="K22" s="524"/>
      <c r="L22" s="525"/>
      <c r="M22" s="509" t="s">
        <v>49</v>
      </c>
      <c r="N22" s="509" t="s">
        <v>48</v>
      </c>
      <c r="O22" s="509" t="s">
        <v>47</v>
      </c>
      <c r="P22" s="504" t="s">
        <v>262</v>
      </c>
      <c r="Q22" s="504" t="s">
        <v>46</v>
      </c>
      <c r="R22" s="504" t="s">
        <v>45</v>
      </c>
      <c r="S22" s="504" t="s">
        <v>44</v>
      </c>
      <c r="T22" s="504"/>
      <c r="U22" s="526" t="s">
        <v>43</v>
      </c>
      <c r="V22" s="526" t="s">
        <v>42</v>
      </c>
      <c r="W22" s="504" t="s">
        <v>41</v>
      </c>
      <c r="X22" s="504" t="s">
        <v>40</v>
      </c>
      <c r="Y22" s="504" t="s">
        <v>39</v>
      </c>
      <c r="Z22" s="511" t="s">
        <v>38</v>
      </c>
      <c r="AA22" s="504" t="s">
        <v>37</v>
      </c>
      <c r="AB22" s="504" t="s">
        <v>36</v>
      </c>
      <c r="AC22" s="504" t="s">
        <v>35</v>
      </c>
      <c r="AD22" s="504" t="s">
        <v>34</v>
      </c>
      <c r="AE22" s="504" t="s">
        <v>33</v>
      </c>
      <c r="AF22" s="504" t="s">
        <v>32</v>
      </c>
      <c r="AG22" s="504"/>
      <c r="AH22" s="504"/>
      <c r="AI22" s="504"/>
      <c r="AJ22" s="504"/>
      <c r="AK22" s="504"/>
      <c r="AL22" s="504" t="s">
        <v>31</v>
      </c>
      <c r="AM22" s="504"/>
      <c r="AN22" s="504"/>
      <c r="AO22" s="504"/>
      <c r="AP22" s="504" t="s">
        <v>30</v>
      </c>
      <c r="AQ22" s="504"/>
      <c r="AR22" s="504" t="s">
        <v>29</v>
      </c>
      <c r="AS22" s="504" t="s">
        <v>28</v>
      </c>
      <c r="AT22" s="504" t="s">
        <v>27</v>
      </c>
      <c r="AU22" s="504" t="s">
        <v>26</v>
      </c>
      <c r="AV22" s="512" t="s">
        <v>25</v>
      </c>
    </row>
    <row r="23" spans="1:48" s="25" customFormat="1" ht="64.5" customHeight="1" x14ac:dyDescent="0.25">
      <c r="A23" s="519"/>
      <c r="B23" s="521"/>
      <c r="C23" s="519"/>
      <c r="D23" s="519"/>
      <c r="E23" s="514" t="s">
        <v>23</v>
      </c>
      <c r="F23" s="505" t="s">
        <v>131</v>
      </c>
      <c r="G23" s="505" t="s">
        <v>130</v>
      </c>
      <c r="H23" s="505" t="s">
        <v>129</v>
      </c>
      <c r="I23" s="507" t="s">
        <v>440</v>
      </c>
      <c r="J23" s="507" t="s">
        <v>441</v>
      </c>
      <c r="K23" s="507" t="s">
        <v>442</v>
      </c>
      <c r="L23" s="505" t="s">
        <v>79</v>
      </c>
      <c r="M23" s="519"/>
      <c r="N23" s="519"/>
      <c r="O23" s="519"/>
      <c r="P23" s="504"/>
      <c r="Q23" s="504"/>
      <c r="R23" s="504"/>
      <c r="S23" s="516" t="s">
        <v>2</v>
      </c>
      <c r="T23" s="516" t="s">
        <v>11</v>
      </c>
      <c r="U23" s="526"/>
      <c r="V23" s="526"/>
      <c r="W23" s="504"/>
      <c r="X23" s="504"/>
      <c r="Y23" s="504"/>
      <c r="Z23" s="504"/>
      <c r="AA23" s="504"/>
      <c r="AB23" s="504"/>
      <c r="AC23" s="504"/>
      <c r="AD23" s="504"/>
      <c r="AE23" s="504"/>
      <c r="AF23" s="504" t="s">
        <v>22</v>
      </c>
      <c r="AG23" s="504"/>
      <c r="AH23" s="504" t="s">
        <v>21</v>
      </c>
      <c r="AI23" s="504"/>
      <c r="AJ23" s="509" t="s">
        <v>20</v>
      </c>
      <c r="AK23" s="509" t="s">
        <v>19</v>
      </c>
      <c r="AL23" s="509" t="s">
        <v>18</v>
      </c>
      <c r="AM23" s="509" t="s">
        <v>17</v>
      </c>
      <c r="AN23" s="509" t="s">
        <v>16</v>
      </c>
      <c r="AO23" s="509" t="s">
        <v>15</v>
      </c>
      <c r="AP23" s="509" t="s">
        <v>14</v>
      </c>
      <c r="AQ23" s="527" t="s">
        <v>11</v>
      </c>
      <c r="AR23" s="504"/>
      <c r="AS23" s="504"/>
      <c r="AT23" s="504"/>
      <c r="AU23" s="504"/>
      <c r="AV23" s="513"/>
    </row>
    <row r="24" spans="1:48" s="25"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50" t="s">
        <v>13</v>
      </c>
      <c r="AG24" s="150" t="s">
        <v>12</v>
      </c>
      <c r="AH24" s="151" t="s">
        <v>2</v>
      </c>
      <c r="AI24" s="151" t="s">
        <v>11</v>
      </c>
      <c r="AJ24" s="510"/>
      <c r="AK24" s="510"/>
      <c r="AL24" s="510"/>
      <c r="AM24" s="510"/>
      <c r="AN24" s="510"/>
      <c r="AO24" s="510"/>
      <c r="AP24" s="510"/>
      <c r="AQ24" s="528"/>
      <c r="AR24" s="504"/>
      <c r="AS24" s="504"/>
      <c r="AT24" s="504"/>
      <c r="AU24" s="504"/>
      <c r="AV24" s="513"/>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335" t="s">
        <v>683</v>
      </c>
      <c r="C26" s="21" t="s">
        <v>64</v>
      </c>
      <c r="D26" s="22" t="s">
        <v>672</v>
      </c>
      <c r="E26" s="334"/>
      <c r="F26" s="334"/>
      <c r="G26" s="334">
        <f>'3.1. паспорт Техсостояние ПС'!O25</f>
        <v>0.8</v>
      </c>
      <c r="H26" s="334"/>
      <c r="I26" s="334"/>
      <c r="J26" s="334"/>
      <c r="K26" s="334">
        <f>'3.2 паспорт Техсостояние ЛЭП'!R35</f>
        <v>0.51300000000000001</v>
      </c>
      <c r="L26" s="23"/>
      <c r="M26" s="343" t="s">
        <v>725</v>
      </c>
      <c r="N26" s="343" t="s">
        <v>726</v>
      </c>
      <c r="O26" s="343" t="s">
        <v>539</v>
      </c>
      <c r="P26" s="344">
        <v>6802</v>
      </c>
      <c r="Q26" s="343" t="s">
        <v>727</v>
      </c>
      <c r="R26" s="344">
        <v>5959.94</v>
      </c>
      <c r="S26" s="343" t="s">
        <v>728</v>
      </c>
      <c r="T26" s="343" t="s">
        <v>729</v>
      </c>
      <c r="U26" s="345" t="s">
        <v>64</v>
      </c>
      <c r="V26" s="345">
        <v>1</v>
      </c>
      <c r="W26" s="343" t="s">
        <v>730</v>
      </c>
      <c r="X26" s="344">
        <v>5954</v>
      </c>
      <c r="Y26" s="343"/>
      <c r="Z26" s="335"/>
      <c r="AA26" s="344"/>
      <c r="AB26" s="344"/>
      <c r="AC26" s="344" t="s">
        <v>730</v>
      </c>
      <c r="AD26" s="344">
        <v>5954</v>
      </c>
      <c r="AE26" s="344">
        <v>5954</v>
      </c>
      <c r="AF26" s="345" t="s">
        <v>731</v>
      </c>
      <c r="AG26" s="343" t="s">
        <v>732</v>
      </c>
      <c r="AH26" s="346">
        <v>42943</v>
      </c>
      <c r="AI26" s="346">
        <v>42943</v>
      </c>
      <c r="AJ26" s="346">
        <v>42961</v>
      </c>
      <c r="AK26" s="346">
        <v>42996</v>
      </c>
      <c r="AL26" s="343"/>
      <c r="AM26" s="343"/>
      <c r="AN26" s="346"/>
      <c r="AO26" s="343"/>
      <c r="AP26" s="346">
        <v>43011</v>
      </c>
      <c r="AQ26" s="346">
        <v>43011</v>
      </c>
      <c r="AR26" s="346"/>
      <c r="AS26" s="346"/>
      <c r="AT26" s="346"/>
      <c r="AU26" s="343"/>
      <c r="AV26" s="343"/>
    </row>
    <row r="27" spans="1:48" s="20" customFormat="1" ht="11.25" x14ac:dyDescent="0.2">
      <c r="A27" s="23"/>
      <c r="B27" s="335"/>
      <c r="C27" s="21"/>
      <c r="D27" s="22"/>
      <c r="E27" s="334"/>
      <c r="F27" s="334"/>
      <c r="G27" s="334"/>
      <c r="H27" s="334"/>
      <c r="I27" s="334"/>
      <c r="J27" s="334"/>
      <c r="K27" s="334"/>
      <c r="L27" s="23"/>
      <c r="M27" s="343"/>
      <c r="N27" s="343"/>
      <c r="O27" s="343"/>
      <c r="P27" s="344"/>
      <c r="Q27" s="343"/>
      <c r="R27" s="344"/>
      <c r="S27" s="343"/>
      <c r="T27" s="343"/>
      <c r="U27" s="345"/>
      <c r="V27" s="345"/>
      <c r="W27" s="343"/>
      <c r="X27" s="344"/>
      <c r="Y27" s="343"/>
      <c r="Z27" s="335"/>
      <c r="AA27" s="344"/>
      <c r="AB27" s="344"/>
      <c r="AC27" s="344"/>
      <c r="AD27" s="344"/>
      <c r="AE27" s="344"/>
      <c r="AF27" s="345"/>
      <c r="AG27" s="343"/>
      <c r="AH27" s="346"/>
      <c r="AI27" s="346"/>
      <c r="AJ27" s="346"/>
      <c r="AK27" s="346"/>
      <c r="AL27" s="343"/>
      <c r="AM27" s="343"/>
      <c r="AN27" s="346"/>
      <c r="AO27" s="343"/>
      <c r="AP27" s="346"/>
      <c r="AQ27" s="346"/>
      <c r="AR27" s="346"/>
      <c r="AS27" s="346"/>
      <c r="AT27" s="346"/>
      <c r="AU27" s="343"/>
      <c r="AV27" s="343"/>
    </row>
    <row r="28" spans="1:48" s="20" customFormat="1" ht="11.25" x14ac:dyDescent="0.2">
      <c r="A28" s="23"/>
      <c r="B28" s="335"/>
      <c r="C28" s="21"/>
      <c r="D28" s="22"/>
      <c r="E28" s="334"/>
      <c r="F28" s="334"/>
      <c r="G28" s="334"/>
      <c r="H28" s="334"/>
      <c r="I28" s="334"/>
      <c r="J28" s="334"/>
      <c r="K28" s="334"/>
      <c r="L28" s="23"/>
      <c r="M28" s="343"/>
      <c r="N28" s="343"/>
      <c r="O28" s="343"/>
      <c r="P28" s="344"/>
      <c r="Q28" s="343"/>
      <c r="R28" s="344"/>
      <c r="S28" s="343"/>
      <c r="T28" s="343"/>
      <c r="U28" s="345"/>
      <c r="V28" s="345"/>
      <c r="W28" s="343"/>
      <c r="X28" s="344"/>
      <c r="Y28" s="343"/>
      <c r="Z28" s="335"/>
      <c r="AA28" s="344"/>
      <c r="AB28" s="344"/>
      <c r="AC28" s="344"/>
      <c r="AD28" s="344"/>
      <c r="AE28" s="344"/>
      <c r="AF28" s="345"/>
      <c r="AG28" s="343"/>
      <c r="AH28" s="346"/>
      <c r="AI28" s="346"/>
      <c r="AJ28" s="346"/>
      <c r="AK28" s="346"/>
      <c r="AL28" s="343"/>
      <c r="AM28" s="343"/>
      <c r="AN28" s="346"/>
      <c r="AO28" s="343"/>
      <c r="AP28" s="346"/>
      <c r="AQ28" s="346"/>
      <c r="AR28" s="346"/>
      <c r="AS28" s="346"/>
      <c r="AT28" s="346"/>
      <c r="AU28" s="343"/>
      <c r="AV28" s="3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35" t="str">
        <f>'1. паспорт местоположение'!A5:C5</f>
        <v>Год раскрытия информации: 2018 год</v>
      </c>
      <c r="B5" s="535"/>
      <c r="C5" s="87"/>
      <c r="D5" s="87"/>
      <c r="E5" s="87"/>
      <c r="F5" s="87"/>
      <c r="G5" s="87"/>
      <c r="H5" s="87"/>
    </row>
    <row r="6" spans="1:8" ht="18.75" x14ac:dyDescent="0.3">
      <c r="A6" s="279"/>
      <c r="B6" s="279"/>
      <c r="C6" s="279"/>
      <c r="D6" s="279"/>
      <c r="E6" s="279"/>
      <c r="F6" s="279"/>
      <c r="G6" s="279"/>
      <c r="H6" s="279"/>
    </row>
    <row r="7" spans="1:8" ht="18.75" x14ac:dyDescent="0.25">
      <c r="A7" s="415" t="s">
        <v>9</v>
      </c>
      <c r="B7" s="415"/>
      <c r="C7" s="156"/>
      <c r="D7" s="156"/>
      <c r="E7" s="156"/>
      <c r="F7" s="156"/>
      <c r="G7" s="156"/>
      <c r="H7" s="156"/>
    </row>
    <row r="8" spans="1:8" ht="18.75" x14ac:dyDescent="0.25">
      <c r="A8" s="156"/>
      <c r="B8" s="156"/>
      <c r="C8" s="156"/>
      <c r="D8" s="156"/>
      <c r="E8" s="156"/>
      <c r="F8" s="156"/>
      <c r="G8" s="156"/>
      <c r="H8" s="156"/>
    </row>
    <row r="9" spans="1:8" x14ac:dyDescent="0.25">
      <c r="A9" s="416" t="str">
        <f>'1. паспорт местоположение'!A9:C9</f>
        <v>Акционерное общество "Янтарьэнерго" ДЗО  ПАО "Россети"</v>
      </c>
      <c r="B9" s="416"/>
      <c r="C9" s="172"/>
      <c r="D9" s="172"/>
      <c r="E9" s="172"/>
      <c r="F9" s="172"/>
      <c r="G9" s="172"/>
      <c r="H9" s="172"/>
    </row>
    <row r="10" spans="1:8" x14ac:dyDescent="0.25">
      <c r="A10" s="420" t="s">
        <v>8</v>
      </c>
      <c r="B10" s="420"/>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416" t="str">
        <f>'1. паспорт местоположение'!A12:C12</f>
        <v>H_17-0737</v>
      </c>
      <c r="B12" s="416"/>
      <c r="C12" s="172"/>
      <c r="D12" s="172"/>
      <c r="E12" s="172"/>
      <c r="F12" s="172"/>
      <c r="G12" s="172"/>
      <c r="H12" s="172"/>
    </row>
    <row r="13" spans="1:8" x14ac:dyDescent="0.25">
      <c r="A13" s="420" t="s">
        <v>7</v>
      </c>
      <c r="B13" s="420"/>
      <c r="C13" s="158"/>
      <c r="D13" s="158"/>
      <c r="E13" s="158"/>
      <c r="F13" s="158"/>
      <c r="G13" s="158"/>
      <c r="H13" s="158"/>
    </row>
    <row r="14" spans="1:8" ht="18.75" x14ac:dyDescent="0.25">
      <c r="A14" s="11"/>
      <c r="B14" s="11"/>
      <c r="C14" s="11"/>
      <c r="D14" s="11"/>
      <c r="E14" s="11"/>
      <c r="F14" s="11"/>
      <c r="G14" s="11"/>
      <c r="H14" s="11"/>
    </row>
    <row r="15" spans="1:8" ht="39" customHeight="1" x14ac:dyDescent="0.25">
      <c r="A15" s="529" t="str">
        <f>'1. паспорт местоположение'!A15:C15</f>
        <v>Строительство КТП 10/0,4 кВ (новой), 4-х КЛ-10 кВ и 2-х КЛ-1 кВ от КТП (новой) по ул. А. Невского в г. Калининграде</v>
      </c>
      <c r="B15" s="449"/>
      <c r="C15" s="172"/>
      <c r="D15" s="172"/>
      <c r="E15" s="172"/>
      <c r="F15" s="172"/>
      <c r="G15" s="172"/>
      <c r="H15" s="172"/>
    </row>
    <row r="16" spans="1:8" x14ac:dyDescent="0.25">
      <c r="A16" s="420" t="s">
        <v>6</v>
      </c>
      <c r="B16" s="420"/>
      <c r="C16" s="158"/>
      <c r="D16" s="158"/>
      <c r="E16" s="158"/>
      <c r="F16" s="158"/>
      <c r="G16" s="158"/>
      <c r="H16" s="158"/>
    </row>
    <row r="17" spans="1:2" x14ac:dyDescent="0.25">
      <c r="B17" s="125"/>
    </row>
    <row r="18" spans="1:2" ht="33.75" customHeight="1" x14ac:dyDescent="0.25">
      <c r="A18" s="530" t="s">
        <v>519</v>
      </c>
      <c r="B18" s="531"/>
    </row>
    <row r="19" spans="1:2" x14ac:dyDescent="0.25">
      <c r="B19" s="42"/>
    </row>
    <row r="20" spans="1:2" ht="16.5" thickBot="1" x14ac:dyDescent="0.3">
      <c r="B20" s="126"/>
    </row>
    <row r="21" spans="1:2" ht="63.75" customHeight="1" thickBot="1" x14ac:dyDescent="0.3">
      <c r="A21" s="127" t="s">
        <v>387</v>
      </c>
      <c r="B21" s="276" t="str">
        <f>A15</f>
        <v>Строительство КТП 10/0,4 кВ (новой), 4-х КЛ-10 кВ и 2-х КЛ-1 кВ от КТП (новой) по ул. А. Невского в г. Калининграде</v>
      </c>
    </row>
    <row r="22" spans="1:2" ht="16.5" thickBot="1" x14ac:dyDescent="0.3">
      <c r="A22" s="127" t="s">
        <v>388</v>
      </c>
      <c r="B22" s="128" t="str">
        <f>'1. паспорт местоположение'!C27</f>
        <v>город Калининград</v>
      </c>
    </row>
    <row r="23" spans="1:2" ht="16.5" thickBot="1" x14ac:dyDescent="0.3">
      <c r="A23" s="127" t="s">
        <v>353</v>
      </c>
      <c r="B23" s="129" t="s">
        <v>681</v>
      </c>
    </row>
    <row r="24" spans="1:2" ht="16.5" thickBot="1" x14ac:dyDescent="0.3">
      <c r="A24" s="127" t="s">
        <v>389</v>
      </c>
      <c r="B24" s="129" t="s">
        <v>721</v>
      </c>
    </row>
    <row r="25" spans="1:2" ht="16.5" thickBot="1" x14ac:dyDescent="0.3">
      <c r="A25" s="130" t="s">
        <v>390</v>
      </c>
      <c r="B25" s="128">
        <v>2018</v>
      </c>
    </row>
    <row r="26" spans="1:2" ht="16.5" thickBot="1" x14ac:dyDescent="0.3">
      <c r="A26" s="131" t="s">
        <v>391</v>
      </c>
      <c r="B26" s="129" t="s">
        <v>735</v>
      </c>
    </row>
    <row r="27" spans="1:2" ht="29.25" thickBot="1" x14ac:dyDescent="0.3">
      <c r="A27" s="138" t="s">
        <v>722</v>
      </c>
      <c r="B27" s="277">
        <v>7.3773493800000001</v>
      </c>
    </row>
    <row r="28" spans="1:2" ht="16.5" thickBot="1" x14ac:dyDescent="0.3">
      <c r="A28" s="133" t="s">
        <v>392</v>
      </c>
      <c r="B28" s="133" t="s">
        <v>736</v>
      </c>
    </row>
    <row r="29" spans="1:2" ht="29.25" thickBot="1" x14ac:dyDescent="0.3">
      <c r="A29" s="139" t="s">
        <v>393</v>
      </c>
      <c r="B29" s="281">
        <f>B30</f>
        <v>7.0209999999999999</v>
      </c>
    </row>
    <row r="30" spans="1:2" ht="29.25" thickBot="1" x14ac:dyDescent="0.3">
      <c r="A30" s="139" t="s">
        <v>394</v>
      </c>
      <c r="B30" s="281">
        <f>B32+B41+B58</f>
        <v>7.0209999999999999</v>
      </c>
    </row>
    <row r="31" spans="1:2" ht="16.5" thickBot="1" x14ac:dyDescent="0.3">
      <c r="A31" s="133" t="s">
        <v>395</v>
      </c>
      <c r="B31" s="281"/>
    </row>
    <row r="32" spans="1:2" ht="29.25" thickBot="1" x14ac:dyDescent="0.3">
      <c r="A32" s="139" t="s">
        <v>396</v>
      </c>
      <c r="B32" s="281">
        <f>B33+B37</f>
        <v>7.0209999999999999</v>
      </c>
    </row>
    <row r="33" spans="1:3" s="284" customFormat="1" ht="30.75" thickBot="1" x14ac:dyDescent="0.3">
      <c r="A33" s="299" t="s">
        <v>723</v>
      </c>
      <c r="B33" s="300">
        <v>7.0209999999999999</v>
      </c>
    </row>
    <row r="34" spans="1:3" ht="16.5" thickBot="1" x14ac:dyDescent="0.3">
      <c r="A34" s="133" t="s">
        <v>398</v>
      </c>
      <c r="B34" s="285">
        <f>B33/$B$27</f>
        <v>0.9516968274586447</v>
      </c>
    </row>
    <row r="35" spans="1:3" ht="16.5" thickBot="1" x14ac:dyDescent="0.3">
      <c r="A35" s="133" t="s">
        <v>399</v>
      </c>
      <c r="B35" s="281">
        <f>'6.2. Паспорт фин осв ввод'!AC24</f>
        <v>4.5584294799998898E-2</v>
      </c>
      <c r="C35" s="124">
        <v>1</v>
      </c>
    </row>
    <row r="36" spans="1:3" ht="16.5" thickBot="1" x14ac:dyDescent="0.3">
      <c r="A36" s="133" t="s">
        <v>400</v>
      </c>
      <c r="B36" s="281">
        <f>'6.2. Паспорт фин осв ввод'!AC30</f>
        <v>5.9118029999999999</v>
      </c>
      <c r="C36" s="124">
        <v>2</v>
      </c>
    </row>
    <row r="37" spans="1:3" s="284" customFormat="1" ht="16.5" thickBot="1" x14ac:dyDescent="0.3">
      <c r="A37" s="299" t="s">
        <v>397</v>
      </c>
      <c r="B37" s="300">
        <v>0</v>
      </c>
    </row>
    <row r="38" spans="1:3" ht="16.5" thickBot="1" x14ac:dyDescent="0.3">
      <c r="A38" s="133" t="s">
        <v>398</v>
      </c>
      <c r="B38" s="285">
        <f>B37/$B$27</f>
        <v>0</v>
      </c>
    </row>
    <row r="39" spans="1:3" ht="16.5" thickBot="1" x14ac:dyDescent="0.3">
      <c r="A39" s="133" t="s">
        <v>399</v>
      </c>
      <c r="B39" s="281">
        <v>0</v>
      </c>
      <c r="C39" s="124">
        <v>1</v>
      </c>
    </row>
    <row r="40" spans="1:3" ht="16.5" thickBot="1" x14ac:dyDescent="0.3">
      <c r="A40" s="133" t="s">
        <v>400</v>
      </c>
      <c r="B40" s="281">
        <v>0</v>
      </c>
      <c r="C40" s="124">
        <v>2</v>
      </c>
    </row>
    <row r="41" spans="1:3" ht="29.25" thickBot="1" x14ac:dyDescent="0.3">
      <c r="A41" s="139" t="s">
        <v>401</v>
      </c>
      <c r="B41" s="281">
        <f>B42+B46+B50+B54</f>
        <v>0</v>
      </c>
    </row>
    <row r="42" spans="1:3" s="284" customFormat="1" ht="16.5" thickBot="1" x14ac:dyDescent="0.3">
      <c r="A42" s="282" t="s">
        <v>397</v>
      </c>
      <c r="B42" s="283">
        <v>0</v>
      </c>
    </row>
    <row r="43" spans="1:3" ht="16.5" thickBot="1" x14ac:dyDescent="0.3">
      <c r="A43" s="133" t="s">
        <v>398</v>
      </c>
      <c r="B43" s="285">
        <f>B42/$B$27</f>
        <v>0</v>
      </c>
    </row>
    <row r="44" spans="1:3" ht="16.5" thickBot="1" x14ac:dyDescent="0.3">
      <c r="A44" s="133" t="s">
        <v>399</v>
      </c>
      <c r="B44" s="281">
        <v>0</v>
      </c>
      <c r="C44" s="124">
        <v>1</v>
      </c>
    </row>
    <row r="45" spans="1:3" ht="16.5" thickBot="1" x14ac:dyDescent="0.3">
      <c r="A45" s="133" t="s">
        <v>400</v>
      </c>
      <c r="B45" s="281">
        <v>0</v>
      </c>
      <c r="C45" s="124">
        <v>2</v>
      </c>
    </row>
    <row r="46" spans="1:3" s="284" customFormat="1" ht="16.5" thickBot="1" x14ac:dyDescent="0.3">
      <c r="A46" s="282" t="s">
        <v>397</v>
      </c>
      <c r="B46" s="283">
        <v>0</v>
      </c>
    </row>
    <row r="47" spans="1:3" ht="16.5" thickBot="1" x14ac:dyDescent="0.3">
      <c r="A47" s="133" t="s">
        <v>398</v>
      </c>
      <c r="B47" s="285">
        <f>B46/$B$27</f>
        <v>0</v>
      </c>
    </row>
    <row r="48" spans="1:3" ht="16.5" thickBot="1" x14ac:dyDescent="0.3">
      <c r="A48" s="133" t="s">
        <v>399</v>
      </c>
      <c r="B48" s="281">
        <v>0</v>
      </c>
      <c r="C48" s="124">
        <v>1</v>
      </c>
    </row>
    <row r="49" spans="1:3" ht="16.5" thickBot="1" x14ac:dyDescent="0.3">
      <c r="A49" s="133" t="s">
        <v>400</v>
      </c>
      <c r="B49" s="281">
        <v>0</v>
      </c>
      <c r="C49" s="124">
        <v>2</v>
      </c>
    </row>
    <row r="50" spans="1:3" s="284" customFormat="1" ht="16.5" thickBot="1" x14ac:dyDescent="0.3">
      <c r="A50" s="282" t="s">
        <v>397</v>
      </c>
      <c r="B50" s="283">
        <v>0</v>
      </c>
    </row>
    <row r="51" spans="1:3" ht="16.5" thickBot="1" x14ac:dyDescent="0.3">
      <c r="A51" s="133" t="s">
        <v>398</v>
      </c>
      <c r="B51" s="285">
        <f>B50/$B$27</f>
        <v>0</v>
      </c>
    </row>
    <row r="52" spans="1:3" ht="16.5" thickBot="1" x14ac:dyDescent="0.3">
      <c r="A52" s="133" t="s">
        <v>399</v>
      </c>
      <c r="B52" s="281">
        <v>0</v>
      </c>
      <c r="C52" s="124">
        <v>1</v>
      </c>
    </row>
    <row r="53" spans="1:3" ht="16.5" thickBot="1" x14ac:dyDescent="0.3">
      <c r="A53" s="133" t="s">
        <v>400</v>
      </c>
      <c r="B53" s="281">
        <v>0</v>
      </c>
      <c r="C53" s="124">
        <v>2</v>
      </c>
    </row>
    <row r="54" spans="1:3" s="284" customFormat="1" ht="16.5" thickBot="1" x14ac:dyDescent="0.3">
      <c r="A54" s="282" t="s">
        <v>397</v>
      </c>
      <c r="B54" s="283">
        <v>0</v>
      </c>
    </row>
    <row r="55" spans="1:3" ht="16.5" thickBot="1" x14ac:dyDescent="0.3">
      <c r="A55" s="133" t="s">
        <v>398</v>
      </c>
      <c r="B55" s="285">
        <f>B54/$B$27</f>
        <v>0</v>
      </c>
    </row>
    <row r="56" spans="1:3" ht="16.5" thickBot="1" x14ac:dyDescent="0.3">
      <c r="A56" s="133" t="s">
        <v>399</v>
      </c>
      <c r="B56" s="281">
        <v>0</v>
      </c>
      <c r="C56" s="124">
        <v>1</v>
      </c>
    </row>
    <row r="57" spans="1:3" ht="16.5" thickBot="1" x14ac:dyDescent="0.3">
      <c r="A57" s="133" t="s">
        <v>400</v>
      </c>
      <c r="B57" s="281">
        <v>0</v>
      </c>
      <c r="C57" s="124">
        <v>2</v>
      </c>
    </row>
    <row r="58" spans="1:3" ht="29.25" thickBot="1" x14ac:dyDescent="0.3">
      <c r="A58" s="139" t="s">
        <v>402</v>
      </c>
      <c r="B58" s="281">
        <f>B59+B63+B67+B71</f>
        <v>0</v>
      </c>
    </row>
    <row r="59" spans="1:3" s="284" customFormat="1" ht="16.5" thickBot="1" x14ac:dyDescent="0.3">
      <c r="A59" s="282" t="s">
        <v>397</v>
      </c>
      <c r="B59" s="283">
        <v>0</v>
      </c>
    </row>
    <row r="60" spans="1:3" ht="16.5" thickBot="1" x14ac:dyDescent="0.3">
      <c r="A60" s="133" t="s">
        <v>398</v>
      </c>
      <c r="B60" s="285">
        <f>B59/$B$27</f>
        <v>0</v>
      </c>
    </row>
    <row r="61" spans="1:3" ht="16.5" thickBot="1" x14ac:dyDescent="0.3">
      <c r="A61" s="133" t="s">
        <v>399</v>
      </c>
      <c r="B61" s="281">
        <v>0</v>
      </c>
      <c r="C61" s="124">
        <v>1</v>
      </c>
    </row>
    <row r="62" spans="1:3" ht="16.5" thickBot="1" x14ac:dyDescent="0.3">
      <c r="A62" s="133" t="s">
        <v>400</v>
      </c>
      <c r="B62" s="281">
        <v>0</v>
      </c>
      <c r="C62" s="124">
        <v>2</v>
      </c>
    </row>
    <row r="63" spans="1:3" s="284" customFormat="1" ht="16.5" thickBot="1" x14ac:dyDescent="0.3">
      <c r="A63" s="282" t="s">
        <v>397</v>
      </c>
      <c r="B63" s="283">
        <v>0</v>
      </c>
    </row>
    <row r="64" spans="1:3" ht="16.5" thickBot="1" x14ac:dyDescent="0.3">
      <c r="A64" s="133" t="s">
        <v>398</v>
      </c>
      <c r="B64" s="285">
        <f>B63/$B$27</f>
        <v>0</v>
      </c>
    </row>
    <row r="65" spans="1:3" ht="16.5" thickBot="1" x14ac:dyDescent="0.3">
      <c r="A65" s="133" t="s">
        <v>399</v>
      </c>
      <c r="B65" s="281">
        <v>0</v>
      </c>
      <c r="C65" s="124">
        <v>1</v>
      </c>
    </row>
    <row r="66" spans="1:3" ht="16.5" thickBot="1" x14ac:dyDescent="0.3">
      <c r="A66" s="133" t="s">
        <v>400</v>
      </c>
      <c r="B66" s="281">
        <v>0</v>
      </c>
      <c r="C66" s="124">
        <v>2</v>
      </c>
    </row>
    <row r="67" spans="1:3" s="284" customFormat="1" ht="16.5" thickBot="1" x14ac:dyDescent="0.3">
      <c r="A67" s="282" t="s">
        <v>397</v>
      </c>
      <c r="B67" s="283">
        <v>0</v>
      </c>
    </row>
    <row r="68" spans="1:3" ht="16.5" thickBot="1" x14ac:dyDescent="0.3">
      <c r="A68" s="133" t="s">
        <v>398</v>
      </c>
      <c r="B68" s="285">
        <f>B67/$B$27</f>
        <v>0</v>
      </c>
    </row>
    <row r="69" spans="1:3" ht="16.5" thickBot="1" x14ac:dyDescent="0.3">
      <c r="A69" s="133" t="s">
        <v>399</v>
      </c>
      <c r="B69" s="281">
        <v>0</v>
      </c>
      <c r="C69" s="124">
        <v>1</v>
      </c>
    </row>
    <row r="70" spans="1:3" ht="16.5" thickBot="1" x14ac:dyDescent="0.3">
      <c r="A70" s="133" t="s">
        <v>400</v>
      </c>
      <c r="B70" s="281">
        <v>0</v>
      </c>
      <c r="C70" s="124">
        <v>2</v>
      </c>
    </row>
    <row r="71" spans="1:3" s="284" customFormat="1" ht="16.5" thickBot="1" x14ac:dyDescent="0.3">
      <c r="A71" s="282" t="s">
        <v>397</v>
      </c>
      <c r="B71" s="283">
        <v>0</v>
      </c>
    </row>
    <row r="72" spans="1:3" ht="16.5" thickBot="1" x14ac:dyDescent="0.3">
      <c r="A72" s="133" t="s">
        <v>398</v>
      </c>
      <c r="B72" s="285">
        <f>B71/$B$27</f>
        <v>0</v>
      </c>
    </row>
    <row r="73" spans="1:3" ht="16.5" thickBot="1" x14ac:dyDescent="0.3">
      <c r="A73" s="133" t="s">
        <v>399</v>
      </c>
      <c r="B73" s="281">
        <v>0</v>
      </c>
      <c r="C73" s="124">
        <v>1</v>
      </c>
    </row>
    <row r="74" spans="1:3" ht="16.5" thickBot="1" x14ac:dyDescent="0.3">
      <c r="A74" s="133" t="s">
        <v>400</v>
      </c>
      <c r="B74" s="281">
        <v>0</v>
      </c>
      <c r="C74" s="124">
        <v>2</v>
      </c>
    </row>
    <row r="75" spans="1:3" ht="29.25" thickBot="1" x14ac:dyDescent="0.3">
      <c r="A75" s="132" t="s">
        <v>403</v>
      </c>
      <c r="B75" s="285">
        <f>B30/B27</f>
        <v>0.9516968274586447</v>
      </c>
    </row>
    <row r="76" spans="1:3" ht="16.5" thickBot="1" x14ac:dyDescent="0.3">
      <c r="A76" s="134" t="s">
        <v>395</v>
      </c>
      <c r="B76" s="285"/>
    </row>
    <row r="77" spans="1:3" ht="16.5" thickBot="1" x14ac:dyDescent="0.3">
      <c r="A77" s="134" t="s">
        <v>404</v>
      </c>
      <c r="B77" s="285">
        <f>6.86567778/B27</f>
        <v>0.93064289439956016</v>
      </c>
    </row>
    <row r="78" spans="1:3" ht="16.5" thickBot="1" x14ac:dyDescent="0.3">
      <c r="A78" s="134" t="s">
        <v>405</v>
      </c>
      <c r="B78" s="285"/>
    </row>
    <row r="79" spans="1:3" ht="16.5" thickBot="1" x14ac:dyDescent="0.3">
      <c r="A79" s="134" t="s">
        <v>406</v>
      </c>
      <c r="B79" s="285">
        <f>0.15532222/B27</f>
        <v>2.1053933059084699E-2</v>
      </c>
    </row>
    <row r="80" spans="1:3" ht="16.5" thickBot="1" x14ac:dyDescent="0.3">
      <c r="A80" s="130" t="s">
        <v>407</v>
      </c>
      <c r="B80" s="286">
        <f>B81/$B$27</f>
        <v>6.1789529615579762E-3</v>
      </c>
    </row>
    <row r="81" spans="1:2" ht="16.5" thickBot="1" x14ac:dyDescent="0.3">
      <c r="A81" s="130" t="s">
        <v>408</v>
      </c>
      <c r="B81" s="287">
        <f xml:space="preserve"> SUMIF(C33:C74, 1,B33:B74)</f>
        <v>4.5584294799998898E-2</v>
      </c>
    </row>
    <row r="82" spans="1:2" ht="16.5" thickBot="1" x14ac:dyDescent="0.3">
      <c r="A82" s="130" t="s">
        <v>409</v>
      </c>
      <c r="B82" s="286">
        <f>B83/$B$27</f>
        <v>0.80134513027496057</v>
      </c>
    </row>
    <row r="83" spans="1:2" ht="16.5" thickBot="1" x14ac:dyDescent="0.3">
      <c r="A83" s="131" t="s">
        <v>410</v>
      </c>
      <c r="B83" s="287">
        <f xml:space="preserve"> SUMIF(C35:C76, 2,B35:B76)</f>
        <v>5.9118029999999999</v>
      </c>
    </row>
    <row r="84" spans="1:2" ht="15.6" customHeight="1" x14ac:dyDescent="0.25">
      <c r="A84" s="132" t="s">
        <v>411</v>
      </c>
      <c r="B84" s="134" t="s">
        <v>412</v>
      </c>
    </row>
    <row r="85" spans="1:2" x14ac:dyDescent="0.25">
      <c r="A85" s="136" t="s">
        <v>413</v>
      </c>
      <c r="B85" s="136" t="s">
        <v>539</v>
      </c>
    </row>
    <row r="86" spans="1:2" x14ac:dyDescent="0.25">
      <c r="A86" s="136" t="s">
        <v>414</v>
      </c>
      <c r="B86" s="136" t="s">
        <v>724</v>
      </c>
    </row>
    <row r="87" spans="1:2" x14ac:dyDescent="0.25">
      <c r="A87" s="136" t="s">
        <v>415</v>
      </c>
      <c r="B87" s="136"/>
    </row>
    <row r="88" spans="1:2" x14ac:dyDescent="0.25">
      <c r="A88" s="136" t="s">
        <v>416</v>
      </c>
      <c r="B88" s="136"/>
    </row>
    <row r="89" spans="1:2" ht="16.5" thickBot="1" x14ac:dyDescent="0.3">
      <c r="A89" s="137" t="s">
        <v>417</v>
      </c>
      <c r="B89" s="137"/>
    </row>
    <row r="90" spans="1:2" ht="30.75" thickBot="1" x14ac:dyDescent="0.3">
      <c r="A90" s="134" t="s">
        <v>418</v>
      </c>
      <c r="B90" s="135"/>
    </row>
    <row r="91" spans="1:2" ht="29.25" thickBot="1" x14ac:dyDescent="0.3">
      <c r="A91" s="130" t="s">
        <v>419</v>
      </c>
      <c r="B91" s="135"/>
    </row>
    <row r="92" spans="1:2" ht="16.5" thickBot="1" x14ac:dyDescent="0.3">
      <c r="A92" s="134" t="s">
        <v>395</v>
      </c>
      <c r="B92" s="141"/>
    </row>
    <row r="93" spans="1:2" ht="16.5" thickBot="1" x14ac:dyDescent="0.3">
      <c r="A93" s="134" t="s">
        <v>420</v>
      </c>
      <c r="B93" s="135"/>
    </row>
    <row r="94" spans="1:2" ht="16.5" thickBot="1" x14ac:dyDescent="0.3">
      <c r="A94" s="134" t="s">
        <v>421</v>
      </c>
      <c r="B94" s="141"/>
    </row>
    <row r="95" spans="1:2" ht="30.75" thickBot="1" x14ac:dyDescent="0.3">
      <c r="A95" s="142" t="s">
        <v>422</v>
      </c>
      <c r="B95" s="278" t="s">
        <v>423</v>
      </c>
    </row>
    <row r="96" spans="1:2" ht="16.5" thickBot="1" x14ac:dyDescent="0.3">
      <c r="A96" s="130" t="s">
        <v>424</v>
      </c>
      <c r="B96" s="140"/>
    </row>
    <row r="97" spans="1:2" ht="16.5" thickBot="1" x14ac:dyDescent="0.3">
      <c r="A97" s="136" t="s">
        <v>425</v>
      </c>
      <c r="B97" s="143"/>
    </row>
    <row r="98" spans="1:2" ht="16.5" thickBot="1" x14ac:dyDescent="0.3">
      <c r="A98" s="136" t="s">
        <v>426</v>
      </c>
      <c r="B98" s="143"/>
    </row>
    <row r="99" spans="1:2" ht="16.5" thickBot="1" x14ac:dyDescent="0.3">
      <c r="A99" s="136" t="s">
        <v>427</v>
      </c>
      <c r="B99" s="143"/>
    </row>
    <row r="100" spans="1:2" ht="45.75" thickBot="1" x14ac:dyDescent="0.3">
      <c r="A100" s="144" t="s">
        <v>428</v>
      </c>
      <c r="B100" s="141" t="s">
        <v>429</v>
      </c>
    </row>
    <row r="101" spans="1:2" ht="28.5" x14ac:dyDescent="0.25">
      <c r="A101" s="132" t="s">
        <v>430</v>
      </c>
      <c r="B101" s="532" t="s">
        <v>431</v>
      </c>
    </row>
    <row r="102" spans="1:2" x14ac:dyDescent="0.25">
      <c r="A102" s="136" t="s">
        <v>432</v>
      </c>
      <c r="B102" s="533"/>
    </row>
    <row r="103" spans="1:2" x14ac:dyDescent="0.25">
      <c r="A103" s="136" t="s">
        <v>433</v>
      </c>
      <c r="B103" s="533"/>
    </row>
    <row r="104" spans="1:2" x14ac:dyDescent="0.25">
      <c r="A104" s="136" t="s">
        <v>434</v>
      </c>
      <c r="B104" s="533"/>
    </row>
    <row r="105" spans="1:2" x14ac:dyDescent="0.25">
      <c r="A105" s="136" t="s">
        <v>435</v>
      </c>
      <c r="B105" s="533"/>
    </row>
    <row r="106" spans="1:2" ht="16.5" thickBot="1" x14ac:dyDescent="0.3">
      <c r="A106" s="145" t="s">
        <v>436</v>
      </c>
      <c r="B106" s="534"/>
    </row>
    <row r="109" spans="1:2" x14ac:dyDescent="0.25">
      <c r="A109" s="146"/>
      <c r="B109" s="147"/>
    </row>
    <row r="110" spans="1:2" x14ac:dyDescent="0.25">
      <c r="B110" s="148"/>
    </row>
    <row r="111" spans="1:2" x14ac:dyDescent="0.25">
      <c r="B111" s="14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6" t="s">
        <v>583</v>
      </c>
    </row>
    <row r="2" spans="1:1" ht="25.5" customHeight="1" x14ac:dyDescent="0.25">
      <c r="A2" s="536"/>
    </row>
    <row r="3" spans="1:1" ht="25.5" customHeight="1" x14ac:dyDescent="0.25">
      <c r="A3" s="536"/>
    </row>
    <row r="4" spans="1:1" ht="25.5" customHeight="1" x14ac:dyDescent="0.25">
      <c r="A4" s="536"/>
    </row>
    <row r="5" spans="1:1" ht="25.5" customHeight="1" x14ac:dyDescent="0.25">
      <c r="A5" s="536"/>
    </row>
    <row r="6" spans="1:1" ht="23.25" customHeight="1" x14ac:dyDescent="0.25">
      <c r="A6" s="264">
        <v>2</v>
      </c>
    </row>
    <row r="7" spans="1:1" s="116" customFormat="1" ht="23.25" customHeight="1" x14ac:dyDescent="0.25">
      <c r="A7" s="268" t="s">
        <v>584</v>
      </c>
    </row>
    <row r="8" spans="1:1" ht="31.5" customHeight="1" x14ac:dyDescent="0.25">
      <c r="A8" s="265" t="s">
        <v>593</v>
      </c>
    </row>
    <row r="9" spans="1:1" ht="45.75" customHeight="1" x14ac:dyDescent="0.25">
      <c r="A9" s="265" t="s">
        <v>594</v>
      </c>
    </row>
    <row r="10" spans="1:1" ht="33.75" customHeight="1" x14ac:dyDescent="0.25">
      <c r="A10" s="265" t="s">
        <v>595</v>
      </c>
    </row>
    <row r="11" spans="1:1" ht="23.25" customHeight="1" x14ac:dyDescent="0.25">
      <c r="A11" s="265" t="s">
        <v>596</v>
      </c>
    </row>
    <row r="12" spans="1:1" ht="23.25" customHeight="1" x14ac:dyDescent="0.25">
      <c r="A12" s="265" t="s">
        <v>597</v>
      </c>
    </row>
    <row r="13" spans="1:1" ht="33" customHeight="1" x14ac:dyDescent="0.25">
      <c r="A13" s="265" t="s">
        <v>598</v>
      </c>
    </row>
    <row r="14" spans="1:1" ht="23.25" customHeight="1" x14ac:dyDescent="0.25">
      <c r="A14" s="265" t="s">
        <v>599</v>
      </c>
    </row>
    <row r="15" spans="1:1" ht="23.25" customHeight="1" x14ac:dyDescent="0.25">
      <c r="A15" s="266" t="s">
        <v>600</v>
      </c>
    </row>
    <row r="16" spans="1:1" ht="34.5" customHeight="1" x14ac:dyDescent="0.25">
      <c r="A16" s="266" t="s">
        <v>601</v>
      </c>
    </row>
    <row r="17" spans="1:1" ht="39.75" customHeight="1" x14ac:dyDescent="0.25">
      <c r="A17" s="266" t="s">
        <v>602</v>
      </c>
    </row>
    <row r="18" spans="1:1" ht="40.5" customHeight="1" x14ac:dyDescent="0.25">
      <c r="A18" s="266" t="s">
        <v>603</v>
      </c>
    </row>
    <row r="19" spans="1:1" ht="48.75" customHeight="1" x14ac:dyDescent="0.25">
      <c r="A19" s="266" t="s">
        <v>601</v>
      </c>
    </row>
    <row r="20" spans="1:1" ht="39" customHeight="1" x14ac:dyDescent="0.25">
      <c r="A20" s="265" t="s">
        <v>602</v>
      </c>
    </row>
    <row r="21" spans="1:1" ht="39.75" customHeight="1" x14ac:dyDescent="0.25">
      <c r="A21" s="265" t="s">
        <v>604</v>
      </c>
    </row>
    <row r="22" spans="1:1" ht="35.25" customHeight="1" x14ac:dyDescent="0.25">
      <c r="A22" s="265" t="s">
        <v>605</v>
      </c>
    </row>
    <row r="23" spans="1:1" ht="35.25" customHeight="1" x14ac:dyDescent="0.25">
      <c r="A23" s="265" t="s">
        <v>606</v>
      </c>
    </row>
    <row r="24" spans="1:1" ht="57.75" customHeight="1" x14ac:dyDescent="0.25">
      <c r="A24" s="265" t="s">
        <v>607</v>
      </c>
    </row>
    <row r="25" spans="1:1" s="116" customFormat="1" ht="23.25" customHeight="1" x14ac:dyDescent="0.25">
      <c r="A25" s="268" t="s">
        <v>608</v>
      </c>
    </row>
    <row r="26" spans="1:1" ht="36.75" customHeight="1" x14ac:dyDescent="0.25">
      <c r="A26" s="265" t="s">
        <v>609</v>
      </c>
    </row>
    <row r="27" spans="1:1" ht="23.25" customHeight="1" x14ac:dyDescent="0.25">
      <c r="A27" s="265" t="s">
        <v>610</v>
      </c>
    </row>
    <row r="28" spans="1:1" ht="30.75" customHeight="1" x14ac:dyDescent="0.25">
      <c r="A28" s="265" t="s">
        <v>611</v>
      </c>
    </row>
    <row r="29" spans="1:1" s="267" customFormat="1" ht="23.25" customHeight="1" x14ac:dyDescent="0.25">
      <c r="A29" s="265" t="s">
        <v>612</v>
      </c>
    </row>
    <row r="30" spans="1:1" s="267" customFormat="1" ht="23.25" customHeight="1" x14ac:dyDescent="0.25">
      <c r="A30" s="265" t="s">
        <v>613</v>
      </c>
    </row>
    <row r="31" spans="1:1" ht="23.25" customHeight="1" x14ac:dyDescent="0.25">
      <c r="A31" s="265" t="s">
        <v>614</v>
      </c>
    </row>
    <row r="32" spans="1:1" ht="23.25" customHeight="1" x14ac:dyDescent="0.25">
      <c r="A32" s="265" t="s">
        <v>615</v>
      </c>
    </row>
    <row r="33" spans="1:1" ht="23.25" customHeight="1" x14ac:dyDescent="0.25">
      <c r="A33" s="265" t="s">
        <v>616</v>
      </c>
    </row>
    <row r="34" spans="1:1" ht="23.25" customHeight="1" x14ac:dyDescent="0.25">
      <c r="A34" s="265" t="s">
        <v>617</v>
      </c>
    </row>
    <row r="35" spans="1:1" ht="23.25" customHeight="1" x14ac:dyDescent="0.25">
      <c r="A35" s="265" t="s">
        <v>618</v>
      </c>
    </row>
    <row r="36" spans="1:1" ht="23.25" customHeight="1" x14ac:dyDescent="0.25">
      <c r="A36" s="265" t="s">
        <v>619</v>
      </c>
    </row>
    <row r="37" spans="1:1" ht="23.25" customHeight="1" x14ac:dyDescent="0.25">
      <c r="A37" s="265" t="s">
        <v>620</v>
      </c>
    </row>
    <row r="38" spans="1:1" ht="23.25" customHeight="1" x14ac:dyDescent="0.25">
      <c r="A38" s="265" t="s">
        <v>621</v>
      </c>
    </row>
    <row r="39" spans="1:1" ht="23.25" customHeight="1" x14ac:dyDescent="0.25">
      <c r="A39" s="265" t="s">
        <v>622</v>
      </c>
    </row>
    <row r="40" spans="1:1" ht="23.25" customHeight="1" x14ac:dyDescent="0.25">
      <c r="A40" s="265" t="s">
        <v>623</v>
      </c>
    </row>
    <row r="41" spans="1:1" ht="23.25" customHeight="1" x14ac:dyDescent="0.25">
      <c r="A41" s="265" t="s">
        <v>624</v>
      </c>
    </row>
    <row r="42" spans="1:1" ht="23.25" customHeight="1" x14ac:dyDescent="0.25">
      <c r="A42" s="265" t="s">
        <v>625</v>
      </c>
    </row>
    <row r="43" spans="1:1" ht="23.25" customHeight="1" x14ac:dyDescent="0.25">
      <c r="A43" s="265" t="s">
        <v>626</v>
      </c>
    </row>
    <row r="44" spans="1:1" s="116" customFormat="1" ht="36" customHeight="1" x14ac:dyDescent="0.25">
      <c r="A44" s="268" t="s">
        <v>627</v>
      </c>
    </row>
    <row r="45" spans="1:1" ht="36" customHeight="1" x14ac:dyDescent="0.25">
      <c r="A45" s="265" t="s">
        <v>628</v>
      </c>
    </row>
    <row r="46" spans="1:1" ht="36" customHeight="1" x14ac:dyDescent="0.25">
      <c r="A46" s="265" t="s">
        <v>629</v>
      </c>
    </row>
    <row r="47" spans="1:1" s="116" customFormat="1" ht="23.25" customHeight="1" x14ac:dyDescent="0.25">
      <c r="A47" s="268" t="s">
        <v>630</v>
      </c>
    </row>
    <row r="48" spans="1:1" s="116" customFormat="1" ht="23.25" customHeight="1" x14ac:dyDescent="0.25">
      <c r="A48" s="269" t="s">
        <v>631</v>
      </c>
    </row>
    <row r="49" spans="1:1" s="116" customFormat="1" ht="23.25" customHeight="1" x14ac:dyDescent="0.25">
      <c r="A49" s="269" t="s">
        <v>632</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541</v>
      </c>
    </row>
    <row r="3" spans="1:1" x14ac:dyDescent="0.25">
      <c r="A3" t="s">
        <v>657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658</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6" t="str">
        <f>'1. паспорт местоположение'!A5:C5</f>
        <v>Год раскрытия информации: 2018 год</v>
      </c>
      <c r="B4" s="406"/>
      <c r="C4" s="406"/>
      <c r="D4" s="406"/>
      <c r="E4" s="406"/>
      <c r="F4" s="406"/>
      <c r="G4" s="406"/>
      <c r="H4" s="406"/>
      <c r="I4" s="406"/>
      <c r="J4" s="406"/>
      <c r="K4" s="406"/>
      <c r="L4" s="406"/>
      <c r="M4" s="406"/>
      <c r="N4" s="406"/>
      <c r="O4" s="406"/>
      <c r="P4" s="406"/>
      <c r="Q4" s="406"/>
      <c r="R4" s="406"/>
      <c r="S4" s="406"/>
    </row>
    <row r="5" spans="1:28" s="12" customFormat="1" ht="15.75" x14ac:dyDescent="0.2">
      <c r="A5" s="17"/>
    </row>
    <row r="6" spans="1:28" s="12" customFormat="1" ht="18.75" x14ac:dyDescent="0.2">
      <c r="A6" s="415" t="s">
        <v>9</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3"/>
      <c r="U8" s="13"/>
      <c r="V8" s="13"/>
      <c r="W8" s="13"/>
      <c r="X8" s="13"/>
      <c r="Y8" s="13"/>
      <c r="Z8" s="13"/>
      <c r="AA8" s="13"/>
      <c r="AB8" s="13"/>
    </row>
    <row r="9" spans="1:28" s="12" customFormat="1" ht="18.75" x14ac:dyDescent="0.2">
      <c r="A9" s="420" t="s">
        <v>8</v>
      </c>
      <c r="B9" s="420"/>
      <c r="C9" s="420"/>
      <c r="D9" s="420"/>
      <c r="E9" s="420"/>
      <c r="F9" s="420"/>
      <c r="G9" s="420"/>
      <c r="H9" s="420"/>
      <c r="I9" s="420"/>
      <c r="J9" s="420"/>
      <c r="K9" s="420"/>
      <c r="L9" s="420"/>
      <c r="M9" s="420"/>
      <c r="N9" s="420"/>
      <c r="O9" s="420"/>
      <c r="P9" s="420"/>
      <c r="Q9" s="420"/>
      <c r="R9" s="420"/>
      <c r="S9" s="420"/>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16" t="str">
        <f>'1. паспорт местоположение'!A12:C12</f>
        <v>H_17-0737</v>
      </c>
      <c r="B11" s="416"/>
      <c r="C11" s="416"/>
      <c r="D11" s="416"/>
      <c r="E11" s="416"/>
      <c r="F11" s="416"/>
      <c r="G11" s="416"/>
      <c r="H11" s="416"/>
      <c r="I11" s="416"/>
      <c r="J11" s="416"/>
      <c r="K11" s="416"/>
      <c r="L11" s="416"/>
      <c r="M11" s="416"/>
      <c r="N11" s="416"/>
      <c r="O11" s="416"/>
      <c r="P11" s="416"/>
      <c r="Q11" s="416"/>
      <c r="R11" s="416"/>
      <c r="S11" s="416"/>
      <c r="T11" s="13"/>
      <c r="U11" s="13"/>
      <c r="V11" s="13"/>
      <c r="W11" s="13"/>
      <c r="X11" s="13"/>
      <c r="Y11" s="13"/>
      <c r="Z11" s="13"/>
      <c r="AA11" s="13"/>
      <c r="AB11" s="13"/>
    </row>
    <row r="12" spans="1:28" s="12" customFormat="1" ht="18.75" x14ac:dyDescent="0.2">
      <c r="A12" s="420" t="s">
        <v>7</v>
      </c>
      <c r="B12" s="420"/>
      <c r="C12" s="420"/>
      <c r="D12" s="420"/>
      <c r="E12" s="420"/>
      <c r="F12" s="420"/>
      <c r="G12" s="420"/>
      <c r="H12" s="420"/>
      <c r="I12" s="420"/>
      <c r="J12" s="420"/>
      <c r="K12" s="420"/>
      <c r="L12" s="420"/>
      <c r="M12" s="420"/>
      <c r="N12" s="420"/>
      <c r="O12" s="420"/>
      <c r="P12" s="420"/>
      <c r="Q12" s="420"/>
      <c r="R12" s="420"/>
      <c r="S12" s="420"/>
      <c r="T12" s="13"/>
      <c r="U12" s="13"/>
      <c r="V12" s="13"/>
      <c r="W12" s="13"/>
      <c r="X12" s="13"/>
      <c r="Y12" s="13"/>
      <c r="Z12" s="13"/>
      <c r="AA12" s="13"/>
      <c r="AB12" s="13"/>
    </row>
    <row r="13" spans="1:28" s="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10"/>
      <c r="U13" s="10"/>
      <c r="V13" s="10"/>
      <c r="W13" s="10"/>
      <c r="X13" s="10"/>
      <c r="Y13" s="10"/>
      <c r="Z13" s="10"/>
      <c r="AA13" s="10"/>
      <c r="AB13" s="10"/>
    </row>
    <row r="14" spans="1:28" s="3" customFormat="1" ht="12" x14ac:dyDescent="0.2">
      <c r="A14" s="416" t="str">
        <f>'1. паспорт местоположение'!A9:C9</f>
        <v>Акционерное общество "Янтарьэнерго" ДЗО  ПАО "Россети"</v>
      </c>
      <c r="B14" s="416"/>
      <c r="C14" s="416"/>
      <c r="D14" s="416"/>
      <c r="E14" s="416"/>
      <c r="F14" s="416"/>
      <c r="G14" s="416"/>
      <c r="H14" s="416"/>
      <c r="I14" s="416"/>
      <c r="J14" s="416"/>
      <c r="K14" s="416"/>
      <c r="L14" s="416"/>
      <c r="M14" s="416"/>
      <c r="N14" s="416"/>
      <c r="O14" s="416"/>
      <c r="P14" s="416"/>
      <c r="Q14" s="416"/>
      <c r="R14" s="416"/>
      <c r="S14" s="416"/>
      <c r="T14" s="8"/>
      <c r="U14" s="8"/>
      <c r="V14" s="8"/>
      <c r="W14" s="8"/>
      <c r="X14" s="8"/>
      <c r="Y14" s="8"/>
      <c r="Z14" s="8"/>
      <c r="AA14" s="8"/>
      <c r="AB14" s="8"/>
    </row>
    <row r="15" spans="1:28" s="3" customFormat="1" ht="15" customHeight="1" x14ac:dyDescent="0.2">
      <c r="A15" s="422" t="str">
        <f>'1. паспорт местоположение'!A15:C15</f>
        <v>Строительство КТП 10/0,4 кВ (новой), 4-х КЛ-10 кВ и 2-х КЛ-1 кВ от КТП (новой) по ул. А. Невского в г. Калининграде</v>
      </c>
      <c r="B15" s="420"/>
      <c r="C15" s="420"/>
      <c r="D15" s="420"/>
      <c r="E15" s="420"/>
      <c r="F15" s="420"/>
      <c r="G15" s="420"/>
      <c r="H15" s="420"/>
      <c r="I15" s="420"/>
      <c r="J15" s="420"/>
      <c r="K15" s="420"/>
      <c r="L15" s="420"/>
      <c r="M15" s="420"/>
      <c r="N15" s="420"/>
      <c r="O15" s="420"/>
      <c r="P15" s="420"/>
      <c r="Q15" s="420"/>
      <c r="R15" s="420"/>
      <c r="S15" s="420"/>
      <c r="T15" s="6"/>
      <c r="U15" s="6"/>
      <c r="V15" s="6"/>
      <c r="W15" s="6"/>
      <c r="X15" s="6"/>
      <c r="Y15" s="6"/>
      <c r="Z15" s="6"/>
      <c r="AA15" s="6"/>
      <c r="AB15" s="6"/>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24" t="s">
        <v>494</v>
      </c>
      <c r="B17" s="424"/>
      <c r="C17" s="424"/>
      <c r="D17" s="424"/>
      <c r="E17" s="424"/>
      <c r="F17" s="424"/>
      <c r="G17" s="424"/>
      <c r="H17" s="424"/>
      <c r="I17" s="424"/>
      <c r="J17" s="424"/>
      <c r="K17" s="424"/>
      <c r="L17" s="424"/>
      <c r="M17" s="424"/>
      <c r="N17" s="424"/>
      <c r="O17" s="424"/>
      <c r="P17" s="424"/>
      <c r="Q17" s="424"/>
      <c r="R17" s="424"/>
      <c r="S17" s="424"/>
      <c r="T17" s="7"/>
      <c r="U17" s="7"/>
      <c r="V17" s="7"/>
      <c r="W17" s="7"/>
      <c r="X17" s="7"/>
      <c r="Y17" s="7"/>
      <c r="Z17" s="7"/>
      <c r="AA17" s="7"/>
      <c r="AB17" s="7"/>
    </row>
    <row r="18" spans="1:28"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
      <c r="A19" s="414" t="s">
        <v>5</v>
      </c>
      <c r="B19" s="414" t="s">
        <v>99</v>
      </c>
      <c r="C19" s="417" t="s">
        <v>386</v>
      </c>
      <c r="D19" s="414" t="s">
        <v>385</v>
      </c>
      <c r="E19" s="414" t="s">
        <v>98</v>
      </c>
      <c r="F19" s="414" t="s">
        <v>97</v>
      </c>
      <c r="G19" s="414" t="s">
        <v>381</v>
      </c>
      <c r="H19" s="414" t="s">
        <v>96</v>
      </c>
      <c r="I19" s="414" t="s">
        <v>95</v>
      </c>
      <c r="J19" s="414" t="s">
        <v>94</v>
      </c>
      <c r="K19" s="414" t="s">
        <v>93</v>
      </c>
      <c r="L19" s="414" t="s">
        <v>92</v>
      </c>
      <c r="M19" s="414" t="s">
        <v>91</v>
      </c>
      <c r="N19" s="414" t="s">
        <v>90</v>
      </c>
      <c r="O19" s="414" t="s">
        <v>89</v>
      </c>
      <c r="P19" s="414" t="s">
        <v>88</v>
      </c>
      <c r="Q19" s="414" t="s">
        <v>384</v>
      </c>
      <c r="R19" s="414"/>
      <c r="S19" s="419" t="s">
        <v>488</v>
      </c>
      <c r="T19" s="4"/>
      <c r="U19" s="4"/>
      <c r="V19" s="4"/>
      <c r="W19" s="4"/>
      <c r="X19" s="4"/>
      <c r="Y19" s="4"/>
    </row>
    <row r="20" spans="1:28" s="3" customFormat="1" ht="180.75" customHeight="1" x14ac:dyDescent="0.2">
      <c r="A20" s="414"/>
      <c r="B20" s="414"/>
      <c r="C20" s="418"/>
      <c r="D20" s="414"/>
      <c r="E20" s="414"/>
      <c r="F20" s="414"/>
      <c r="G20" s="414"/>
      <c r="H20" s="414"/>
      <c r="I20" s="414"/>
      <c r="J20" s="414"/>
      <c r="K20" s="414"/>
      <c r="L20" s="414"/>
      <c r="M20" s="414"/>
      <c r="N20" s="414"/>
      <c r="O20" s="414"/>
      <c r="P20" s="414"/>
      <c r="Q20" s="40" t="s">
        <v>382</v>
      </c>
      <c r="R20" s="41" t="s">
        <v>383</v>
      </c>
      <c r="S20" s="419"/>
      <c r="T20" s="31"/>
      <c r="U20" s="31"/>
      <c r="V20" s="31"/>
      <c r="W20" s="31"/>
      <c r="X20" s="31"/>
      <c r="Y20" s="31"/>
      <c r="Z20" s="30"/>
      <c r="AA20" s="30"/>
      <c r="AB20" s="30"/>
    </row>
    <row r="21" spans="1:28" s="3" customFormat="1" ht="18.75" x14ac:dyDescent="0.2">
      <c r="A21" s="40">
        <v>1</v>
      </c>
      <c r="B21" s="45">
        <v>2</v>
      </c>
      <c r="C21" s="40">
        <v>3</v>
      </c>
      <c r="D21" s="45">
        <v>4</v>
      </c>
      <c r="E21" s="40">
        <v>5</v>
      </c>
      <c r="F21" s="45">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41" customFormat="1" ht="225" x14ac:dyDescent="0.25">
      <c r="A22" s="302">
        <v>1</v>
      </c>
      <c r="B22" s="338" t="s">
        <v>691</v>
      </c>
      <c r="C22" s="338" t="s">
        <v>692</v>
      </c>
      <c r="D22" s="338" t="s">
        <v>693</v>
      </c>
      <c r="E22" s="337" t="s">
        <v>694</v>
      </c>
      <c r="F22" s="337" t="s">
        <v>695</v>
      </c>
      <c r="G22" s="337" t="s">
        <v>696</v>
      </c>
      <c r="H22" s="342">
        <v>0.14000000000000001</v>
      </c>
      <c r="I22" s="338">
        <v>0.05</v>
      </c>
      <c r="J22" s="342">
        <v>0.09</v>
      </c>
      <c r="K22" s="338" t="s">
        <v>684</v>
      </c>
      <c r="L22" s="338">
        <v>3</v>
      </c>
      <c r="M22" s="338">
        <v>0.63</v>
      </c>
      <c r="N22" s="338">
        <v>1</v>
      </c>
      <c r="O22" s="338"/>
      <c r="P22" s="338"/>
      <c r="Q22" s="347" t="s">
        <v>700</v>
      </c>
      <c r="R22" s="337"/>
      <c r="S22" s="342">
        <v>2.29876513</v>
      </c>
      <c r="T22" s="339"/>
      <c r="U22" s="339"/>
      <c r="V22" s="339"/>
      <c r="W22" s="339"/>
      <c r="X22" s="339"/>
      <c r="Y22" s="339"/>
      <c r="Z22" s="340"/>
      <c r="AA22" s="340"/>
      <c r="AB22" s="340"/>
    </row>
    <row r="23" spans="1:28" s="341" customFormat="1" ht="225" x14ac:dyDescent="0.25">
      <c r="A23" s="351">
        <v>2</v>
      </c>
      <c r="B23" s="352" t="s">
        <v>697</v>
      </c>
      <c r="C23" s="352"/>
      <c r="D23" s="352" t="s">
        <v>693</v>
      </c>
      <c r="E23" s="353" t="s">
        <v>698</v>
      </c>
      <c r="F23" s="353" t="s">
        <v>699</v>
      </c>
      <c r="G23" s="353" t="s">
        <v>696</v>
      </c>
      <c r="H23" s="354">
        <v>0.33500000000000002</v>
      </c>
      <c r="I23" s="355">
        <v>0.11</v>
      </c>
      <c r="J23" s="354">
        <v>0.22500000000000001</v>
      </c>
      <c r="K23" s="355" t="s">
        <v>684</v>
      </c>
      <c r="L23" s="355">
        <v>3</v>
      </c>
      <c r="M23" s="355">
        <v>0.63</v>
      </c>
      <c r="N23" s="355">
        <v>1</v>
      </c>
      <c r="O23" s="355"/>
      <c r="P23" s="355"/>
      <c r="Q23" s="356" t="s">
        <v>701</v>
      </c>
      <c r="R23" s="353"/>
      <c r="S23" s="354">
        <v>5.7286554299999999</v>
      </c>
      <c r="T23" s="339"/>
      <c r="U23" s="339"/>
      <c r="V23" s="339"/>
      <c r="W23" s="339"/>
      <c r="X23" s="339"/>
      <c r="Y23" s="339"/>
      <c r="Z23" s="340"/>
      <c r="AA23" s="340"/>
      <c r="AB23" s="340"/>
    </row>
    <row r="24" spans="1:28" ht="15.75" x14ac:dyDescent="0.25">
      <c r="A24" s="121"/>
      <c r="B24" s="45" t="s">
        <v>379</v>
      </c>
      <c r="C24" s="45"/>
      <c r="D24" s="45"/>
      <c r="E24" s="121"/>
      <c r="F24" s="121"/>
      <c r="G24" s="121"/>
      <c r="H24" s="280">
        <f>SUM(H22:H23)</f>
        <v>0.47500000000000003</v>
      </c>
      <c r="I24" s="121"/>
      <c r="J24" s="280">
        <f>SUM(J22:J23)</f>
        <v>0.315</v>
      </c>
      <c r="K24" s="121"/>
      <c r="L24" s="121"/>
      <c r="M24" s="121"/>
      <c r="N24" s="121"/>
      <c r="O24" s="121"/>
      <c r="P24" s="121"/>
      <c r="Q24" s="122"/>
      <c r="R24" s="2"/>
      <c r="S24" s="280">
        <f>SUM(S22:S23)</f>
        <v>8.0274205599999995</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P30" sqref="P30"/>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12.855468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6" t="str">
        <f>'1. паспорт местоположение'!A5:C5</f>
        <v>Год раскрытия информации: 2018 год</v>
      </c>
      <c r="B6" s="406"/>
      <c r="C6" s="406"/>
      <c r="D6" s="406"/>
      <c r="E6" s="406"/>
      <c r="F6" s="406"/>
      <c r="G6" s="406"/>
      <c r="H6" s="406"/>
      <c r="I6" s="406"/>
      <c r="J6" s="406"/>
      <c r="K6" s="406"/>
      <c r="L6" s="406"/>
      <c r="M6" s="406"/>
      <c r="N6" s="406"/>
      <c r="O6" s="406"/>
      <c r="P6" s="406"/>
      <c r="Q6" s="406"/>
      <c r="R6" s="406"/>
      <c r="S6" s="406"/>
      <c r="T6" s="406"/>
    </row>
    <row r="7" spans="1:20" s="12" customFormat="1" x14ac:dyDescent="0.2">
      <c r="A7" s="17"/>
      <c r="H7" s="16"/>
    </row>
    <row r="8" spans="1:20" s="12"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2" customFormat="1" ht="18.75" customHeight="1" x14ac:dyDescent="0.2">
      <c r="A11" s="420" t="s">
        <v>8</v>
      </c>
      <c r="B11" s="420"/>
      <c r="C11" s="420"/>
      <c r="D11" s="420"/>
      <c r="E11" s="420"/>
      <c r="F11" s="420"/>
      <c r="G11" s="420"/>
      <c r="H11" s="420"/>
      <c r="I11" s="420"/>
      <c r="J11" s="420"/>
      <c r="K11" s="420"/>
      <c r="L11" s="420"/>
      <c r="M11" s="420"/>
      <c r="N11" s="420"/>
      <c r="O11" s="420"/>
      <c r="P11" s="420"/>
      <c r="Q11" s="420"/>
      <c r="R11" s="420"/>
      <c r="S11" s="420"/>
      <c r="T11" s="420"/>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16" t="str">
        <f>'1. паспорт местоположение'!A12:C12</f>
        <v>H_17-0737</v>
      </c>
      <c r="B13" s="416"/>
      <c r="C13" s="416"/>
      <c r="D13" s="416"/>
      <c r="E13" s="416"/>
      <c r="F13" s="416"/>
      <c r="G13" s="416"/>
      <c r="H13" s="416"/>
      <c r="I13" s="416"/>
      <c r="J13" s="416"/>
      <c r="K13" s="416"/>
      <c r="L13" s="416"/>
      <c r="M13" s="416"/>
      <c r="N13" s="416"/>
      <c r="O13" s="416"/>
      <c r="P13" s="416"/>
      <c r="Q13" s="416"/>
      <c r="R13" s="416"/>
      <c r="S13" s="416"/>
      <c r="T13" s="416"/>
    </row>
    <row r="14" spans="1:20" s="12" customFormat="1" ht="18.75" customHeight="1" x14ac:dyDescent="0.2">
      <c r="A14" s="420" t="s">
        <v>7</v>
      </c>
      <c r="B14" s="420"/>
      <c r="C14" s="420"/>
      <c r="D14" s="420"/>
      <c r="E14" s="420"/>
      <c r="F14" s="420"/>
      <c r="G14" s="420"/>
      <c r="H14" s="420"/>
      <c r="I14" s="420"/>
      <c r="J14" s="420"/>
      <c r="K14" s="420"/>
      <c r="L14" s="420"/>
      <c r="M14" s="420"/>
      <c r="N14" s="420"/>
      <c r="O14" s="420"/>
      <c r="P14" s="420"/>
      <c r="Q14" s="420"/>
      <c r="R14" s="420"/>
      <c r="S14" s="420"/>
      <c r="T14" s="420"/>
    </row>
    <row r="15" spans="1:20" s="9"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3" customFormat="1" ht="12" x14ac:dyDescent="0.2">
      <c r="A16" s="416" t="str">
        <f>'1. паспорт местоположение'!A15</f>
        <v>Строительство КТП 10/0,4 кВ (новой), 4-х КЛ-10 кВ и 2-х КЛ-1 кВ от КТП (новой) по ул. А. Невского в г. Калининграде</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20" t="s">
        <v>6</v>
      </c>
      <c r="B17" s="420"/>
      <c r="C17" s="420"/>
      <c r="D17" s="420"/>
      <c r="E17" s="420"/>
      <c r="F17" s="420"/>
      <c r="G17" s="420"/>
      <c r="H17" s="420"/>
      <c r="I17" s="420"/>
      <c r="J17" s="420"/>
      <c r="K17" s="420"/>
      <c r="L17" s="420"/>
      <c r="M17" s="420"/>
      <c r="N17" s="420"/>
      <c r="O17" s="420"/>
      <c r="P17" s="420"/>
      <c r="Q17" s="420"/>
      <c r="R17" s="420"/>
      <c r="S17" s="420"/>
      <c r="T17" s="420"/>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40" t="s">
        <v>499</v>
      </c>
      <c r="B19" s="440"/>
      <c r="C19" s="440"/>
      <c r="D19" s="440"/>
      <c r="E19" s="440"/>
      <c r="F19" s="440"/>
      <c r="G19" s="440"/>
      <c r="H19" s="440"/>
      <c r="I19" s="440"/>
      <c r="J19" s="440"/>
      <c r="K19" s="440"/>
      <c r="L19" s="440"/>
      <c r="M19" s="440"/>
      <c r="N19" s="440"/>
      <c r="O19" s="440"/>
      <c r="P19" s="440"/>
      <c r="Q19" s="440"/>
      <c r="R19" s="440"/>
      <c r="S19" s="440"/>
      <c r="T19" s="440"/>
    </row>
    <row r="20" spans="1:113" s="58"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113" ht="46.5" customHeight="1" x14ac:dyDescent="0.25">
      <c r="A21" s="434" t="s">
        <v>5</v>
      </c>
      <c r="B21" s="427" t="s">
        <v>225</v>
      </c>
      <c r="C21" s="428"/>
      <c r="D21" s="431" t="s">
        <v>121</v>
      </c>
      <c r="E21" s="427" t="s">
        <v>528</v>
      </c>
      <c r="F21" s="428"/>
      <c r="G21" s="427" t="s">
        <v>276</v>
      </c>
      <c r="H21" s="428"/>
      <c r="I21" s="427" t="s">
        <v>120</v>
      </c>
      <c r="J21" s="428"/>
      <c r="K21" s="431" t="s">
        <v>119</v>
      </c>
      <c r="L21" s="427" t="s">
        <v>118</v>
      </c>
      <c r="M21" s="428"/>
      <c r="N21" s="427" t="s">
        <v>524</v>
      </c>
      <c r="O21" s="428"/>
      <c r="P21" s="431" t="s">
        <v>117</v>
      </c>
      <c r="Q21" s="437" t="s">
        <v>116</v>
      </c>
      <c r="R21" s="438"/>
      <c r="S21" s="437" t="s">
        <v>115</v>
      </c>
      <c r="T21" s="439"/>
    </row>
    <row r="22" spans="1:113" ht="204.75" customHeight="1" x14ac:dyDescent="0.25">
      <c r="A22" s="435"/>
      <c r="B22" s="429"/>
      <c r="C22" s="430"/>
      <c r="D22" s="433"/>
      <c r="E22" s="429"/>
      <c r="F22" s="430"/>
      <c r="G22" s="429"/>
      <c r="H22" s="430"/>
      <c r="I22" s="429"/>
      <c r="J22" s="430"/>
      <c r="K22" s="432"/>
      <c r="L22" s="429"/>
      <c r="M22" s="430"/>
      <c r="N22" s="429"/>
      <c r="O22" s="430"/>
      <c r="P22" s="432"/>
      <c r="Q22" s="112" t="s">
        <v>114</v>
      </c>
      <c r="R22" s="112" t="s">
        <v>498</v>
      </c>
      <c r="S22" s="112" t="s">
        <v>113</v>
      </c>
      <c r="T22" s="112" t="s">
        <v>112</v>
      </c>
    </row>
    <row r="23" spans="1:113" ht="51.75" customHeight="1" x14ac:dyDescent="0.25">
      <c r="A23" s="436"/>
      <c r="B23" s="161" t="s">
        <v>110</v>
      </c>
      <c r="C23" s="161" t="s">
        <v>111</v>
      </c>
      <c r="D23" s="432"/>
      <c r="E23" s="161" t="s">
        <v>110</v>
      </c>
      <c r="F23" s="161" t="s">
        <v>111</v>
      </c>
      <c r="G23" s="161" t="s">
        <v>110</v>
      </c>
      <c r="H23" s="161" t="s">
        <v>111</v>
      </c>
      <c r="I23" s="161" t="s">
        <v>110</v>
      </c>
      <c r="J23" s="161" t="s">
        <v>111</v>
      </c>
      <c r="K23" s="161" t="s">
        <v>110</v>
      </c>
      <c r="L23" s="161" t="s">
        <v>110</v>
      </c>
      <c r="M23" s="161" t="s">
        <v>111</v>
      </c>
      <c r="N23" s="161" t="s">
        <v>110</v>
      </c>
      <c r="O23" s="161" t="s">
        <v>111</v>
      </c>
      <c r="P23" s="162" t="s">
        <v>110</v>
      </c>
      <c r="Q23" s="112" t="s">
        <v>110</v>
      </c>
      <c r="R23" s="112" t="s">
        <v>110</v>
      </c>
      <c r="S23" s="112" t="s">
        <v>110</v>
      </c>
      <c r="T23" s="112" t="s">
        <v>110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8" customFormat="1" ht="47.25" x14ac:dyDescent="0.25">
      <c r="A25" s="60">
        <v>1</v>
      </c>
      <c r="B25" s="336" t="s">
        <v>380</v>
      </c>
      <c r="C25" s="336" t="s">
        <v>685</v>
      </c>
      <c r="D25" s="336" t="s">
        <v>106</v>
      </c>
      <c r="E25" s="336" t="s">
        <v>380</v>
      </c>
      <c r="F25" s="336" t="s">
        <v>686</v>
      </c>
      <c r="G25" s="336" t="s">
        <v>380</v>
      </c>
      <c r="H25" s="336" t="s">
        <v>702</v>
      </c>
      <c r="I25" s="336" t="s">
        <v>380</v>
      </c>
      <c r="J25" s="336">
        <v>2017</v>
      </c>
      <c r="K25" s="336" t="s">
        <v>380</v>
      </c>
      <c r="L25" s="336" t="s">
        <v>380</v>
      </c>
      <c r="M25" s="336">
        <v>10</v>
      </c>
      <c r="N25" s="336" t="s">
        <v>380</v>
      </c>
      <c r="O25" s="336">
        <v>0.8</v>
      </c>
      <c r="P25" s="59" t="s">
        <v>380</v>
      </c>
      <c r="Q25" s="357" t="s">
        <v>380</v>
      </c>
      <c r="R25" s="336" t="s">
        <v>380</v>
      </c>
      <c r="S25" s="357" t="s">
        <v>380</v>
      </c>
      <c r="T25" s="336" t="s">
        <v>380</v>
      </c>
    </row>
    <row r="26" spans="1:113" s="58" customFormat="1" ht="47.25" x14ac:dyDescent="0.25">
      <c r="A26" s="60">
        <v>2</v>
      </c>
      <c r="B26" s="336" t="s">
        <v>703</v>
      </c>
      <c r="C26" s="336" t="s">
        <v>380</v>
      </c>
      <c r="D26" s="336" t="s">
        <v>106</v>
      </c>
      <c r="E26" s="336" t="s">
        <v>686</v>
      </c>
      <c r="F26" s="336" t="s">
        <v>380</v>
      </c>
      <c r="G26" s="336" t="s">
        <v>702</v>
      </c>
      <c r="H26" s="336" t="s">
        <v>380</v>
      </c>
      <c r="I26" s="336" t="s">
        <v>672</v>
      </c>
      <c r="J26" s="336" t="s">
        <v>380</v>
      </c>
      <c r="K26" s="336" t="s">
        <v>704</v>
      </c>
      <c r="L26" s="336">
        <v>10</v>
      </c>
      <c r="M26" s="336" t="s">
        <v>380</v>
      </c>
      <c r="N26" s="336">
        <v>0.5</v>
      </c>
      <c r="O26" s="336" t="s">
        <v>380</v>
      </c>
      <c r="P26" s="59" t="s">
        <v>672</v>
      </c>
      <c r="Q26" s="357" t="s">
        <v>672</v>
      </c>
      <c r="R26" s="336" t="s">
        <v>672</v>
      </c>
      <c r="S26" s="357" t="s">
        <v>672</v>
      </c>
      <c r="T26" s="336" t="s">
        <v>672</v>
      </c>
    </row>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26" t="s">
        <v>534</v>
      </c>
      <c r="C29" s="426"/>
      <c r="D29" s="426"/>
      <c r="E29" s="426"/>
      <c r="F29" s="426"/>
      <c r="G29" s="426"/>
      <c r="H29" s="426"/>
      <c r="I29" s="426"/>
      <c r="J29" s="426"/>
      <c r="K29" s="426"/>
      <c r="L29" s="426"/>
      <c r="M29" s="426"/>
      <c r="N29" s="426"/>
      <c r="O29" s="426"/>
      <c r="P29" s="426"/>
      <c r="Q29" s="426"/>
      <c r="R29" s="42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3" zoomScale="80" zoomScaleSheetLayoutView="80" workbookViewId="0">
      <selection activeCell="R35" sqref="R35"/>
    </sheetView>
  </sheetViews>
  <sheetFormatPr defaultColWidth="10.7109375" defaultRowHeight="15.75" x14ac:dyDescent="0.25"/>
  <cols>
    <col min="1" max="1" width="10.7109375" style="50"/>
    <col min="2" max="5" width="16.71093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6" t="str">
        <f>'1. паспорт местоположение'!A5:C5</f>
        <v>Год раскрытия информации: 2018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2" customFormat="1" ht="18.75" customHeight="1" x14ac:dyDescent="0.2">
      <c r="E10" s="420" t="s">
        <v>8</v>
      </c>
      <c r="F10" s="420"/>
      <c r="G10" s="420"/>
      <c r="H10" s="420"/>
      <c r="I10" s="420"/>
      <c r="J10" s="420"/>
      <c r="K10" s="420"/>
      <c r="L10" s="420"/>
      <c r="M10" s="420"/>
      <c r="N10" s="420"/>
      <c r="O10" s="420"/>
      <c r="P10" s="420"/>
      <c r="Q10" s="420"/>
      <c r="R10" s="420"/>
      <c r="S10" s="420"/>
      <c r="T10" s="420"/>
      <c r="U10" s="420"/>
      <c r="V10" s="420"/>
      <c r="W10" s="420"/>
      <c r="X10" s="420"/>
      <c r="Y10" s="42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6" t="str">
        <f>'1. паспорт местоположение'!A12</f>
        <v>H_17-0737</v>
      </c>
      <c r="F12" s="416"/>
      <c r="G12" s="416"/>
      <c r="H12" s="416"/>
      <c r="I12" s="416"/>
      <c r="J12" s="416"/>
      <c r="K12" s="416"/>
      <c r="L12" s="416"/>
      <c r="M12" s="416"/>
      <c r="N12" s="416"/>
      <c r="O12" s="416"/>
      <c r="P12" s="416"/>
      <c r="Q12" s="416"/>
      <c r="R12" s="416"/>
      <c r="S12" s="416"/>
      <c r="T12" s="416"/>
      <c r="U12" s="416"/>
      <c r="V12" s="416"/>
      <c r="W12" s="416"/>
      <c r="X12" s="416"/>
      <c r="Y12" s="416"/>
    </row>
    <row r="13" spans="1:27" s="12" customFormat="1" ht="18.75" customHeight="1" x14ac:dyDescent="0.2">
      <c r="E13" s="420" t="s">
        <v>7</v>
      </c>
      <c r="F13" s="420"/>
      <c r="G13" s="420"/>
      <c r="H13" s="420"/>
      <c r="I13" s="420"/>
      <c r="J13" s="420"/>
      <c r="K13" s="420"/>
      <c r="L13" s="420"/>
      <c r="M13" s="420"/>
      <c r="N13" s="420"/>
      <c r="O13" s="420"/>
      <c r="P13" s="420"/>
      <c r="Q13" s="420"/>
      <c r="R13" s="420"/>
      <c r="S13" s="420"/>
      <c r="T13" s="420"/>
      <c r="U13" s="420"/>
      <c r="V13" s="420"/>
      <c r="W13" s="420"/>
      <c r="X13" s="420"/>
      <c r="Y13" s="42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6" t="str">
        <f>'1. паспорт местоположение'!A15</f>
        <v>Строительство КТП 10/0,4 кВ (новой), 4-х КЛ-10 кВ и 2-х КЛ-1 кВ от КТП (новой) по ул. А. Невского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ht="15" customHeight="1" x14ac:dyDescent="0.2">
      <c r="E16" s="420" t="s">
        <v>6</v>
      </c>
      <c r="F16" s="420"/>
      <c r="G16" s="420"/>
      <c r="H16" s="420"/>
      <c r="I16" s="420"/>
      <c r="J16" s="420"/>
      <c r="K16" s="420"/>
      <c r="L16" s="420"/>
      <c r="M16" s="420"/>
      <c r="N16" s="420"/>
      <c r="O16" s="420"/>
      <c r="P16" s="420"/>
      <c r="Q16" s="420"/>
      <c r="R16" s="420"/>
      <c r="S16" s="420"/>
      <c r="T16" s="420"/>
      <c r="U16" s="420"/>
      <c r="V16" s="420"/>
      <c r="W16" s="420"/>
      <c r="X16" s="420"/>
      <c r="Y16" s="4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501</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58" customFormat="1" ht="21" customHeight="1" x14ac:dyDescent="0.25"/>
    <row r="21" spans="1:27" ht="15.75" customHeight="1" x14ac:dyDescent="0.25">
      <c r="A21" s="442" t="s">
        <v>5</v>
      </c>
      <c r="B21" s="445" t="s">
        <v>508</v>
      </c>
      <c r="C21" s="446"/>
      <c r="D21" s="445" t="s">
        <v>510</v>
      </c>
      <c r="E21" s="446"/>
      <c r="F21" s="437" t="s">
        <v>93</v>
      </c>
      <c r="G21" s="439"/>
      <c r="H21" s="439"/>
      <c r="I21" s="438"/>
      <c r="J21" s="442" t="s">
        <v>511</v>
      </c>
      <c r="K21" s="445" t="s">
        <v>512</v>
      </c>
      <c r="L21" s="446"/>
      <c r="M21" s="445" t="s">
        <v>513</v>
      </c>
      <c r="N21" s="446"/>
      <c r="O21" s="445" t="s">
        <v>500</v>
      </c>
      <c r="P21" s="446"/>
      <c r="Q21" s="445" t="s">
        <v>126</v>
      </c>
      <c r="R21" s="446"/>
      <c r="S21" s="442" t="s">
        <v>125</v>
      </c>
      <c r="T21" s="442" t="s">
        <v>514</v>
      </c>
      <c r="U21" s="442" t="s">
        <v>509</v>
      </c>
      <c r="V21" s="445" t="s">
        <v>124</v>
      </c>
      <c r="W21" s="446"/>
      <c r="X21" s="437" t="s">
        <v>116</v>
      </c>
      <c r="Y21" s="439"/>
      <c r="Z21" s="437" t="s">
        <v>115</v>
      </c>
      <c r="AA21" s="439"/>
    </row>
    <row r="22" spans="1:27" ht="216" customHeight="1" x14ac:dyDescent="0.25">
      <c r="A22" s="443"/>
      <c r="B22" s="447"/>
      <c r="C22" s="448"/>
      <c r="D22" s="447"/>
      <c r="E22" s="448"/>
      <c r="F22" s="437" t="s">
        <v>123</v>
      </c>
      <c r="G22" s="438"/>
      <c r="H22" s="437" t="s">
        <v>122</v>
      </c>
      <c r="I22" s="438"/>
      <c r="J22" s="444"/>
      <c r="K22" s="447"/>
      <c r="L22" s="448"/>
      <c r="M22" s="447"/>
      <c r="N22" s="448"/>
      <c r="O22" s="447"/>
      <c r="P22" s="448"/>
      <c r="Q22" s="447"/>
      <c r="R22" s="448"/>
      <c r="S22" s="444"/>
      <c r="T22" s="444"/>
      <c r="U22" s="444"/>
      <c r="V22" s="447"/>
      <c r="W22" s="448"/>
      <c r="X22" s="112" t="s">
        <v>114</v>
      </c>
      <c r="Y22" s="112" t="s">
        <v>498</v>
      </c>
      <c r="Z22" s="112" t="s">
        <v>113</v>
      </c>
      <c r="AA22" s="112" t="s">
        <v>112</v>
      </c>
    </row>
    <row r="23" spans="1:27" ht="60" customHeight="1" x14ac:dyDescent="0.25">
      <c r="A23" s="444"/>
      <c r="B23" s="159" t="s">
        <v>110</v>
      </c>
      <c r="C23" s="159"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8" customFormat="1" ht="31.5" x14ac:dyDescent="0.25">
      <c r="A25" s="348">
        <v>1</v>
      </c>
      <c r="B25" s="348" t="s">
        <v>380</v>
      </c>
      <c r="C25" s="350" t="s">
        <v>706</v>
      </c>
      <c r="D25" s="60" t="s">
        <v>380</v>
      </c>
      <c r="E25" s="350" t="s">
        <v>707</v>
      </c>
      <c r="F25" s="60" t="s">
        <v>380</v>
      </c>
      <c r="G25" s="60">
        <v>10</v>
      </c>
      <c r="H25" s="60" t="s">
        <v>380</v>
      </c>
      <c r="I25" s="60">
        <v>10</v>
      </c>
      <c r="J25" s="60" t="s">
        <v>380</v>
      </c>
      <c r="K25" s="60" t="s">
        <v>380</v>
      </c>
      <c r="L25" s="60">
        <v>1</v>
      </c>
      <c r="M25" s="60" t="s">
        <v>380</v>
      </c>
      <c r="N25" s="60">
        <v>120</v>
      </c>
      <c r="O25" s="60" t="s">
        <v>380</v>
      </c>
      <c r="P25" s="60" t="s">
        <v>687</v>
      </c>
      <c r="Q25" s="60" t="s">
        <v>380</v>
      </c>
      <c r="R25" s="60">
        <v>0.12</v>
      </c>
      <c r="S25" s="60" t="s">
        <v>380</v>
      </c>
      <c r="T25" s="60" t="s">
        <v>380</v>
      </c>
      <c r="U25" s="60" t="s">
        <v>380</v>
      </c>
      <c r="V25" s="60" t="s">
        <v>380</v>
      </c>
      <c r="W25" s="60" t="s">
        <v>688</v>
      </c>
      <c r="X25" s="60" t="s">
        <v>380</v>
      </c>
      <c r="Y25" s="60" t="s">
        <v>380</v>
      </c>
      <c r="Z25" s="60" t="s">
        <v>380</v>
      </c>
      <c r="AA25" s="60" t="s">
        <v>380</v>
      </c>
    </row>
    <row r="26" spans="1:27" s="58" customFormat="1" ht="31.5" x14ac:dyDescent="0.25">
      <c r="A26" s="348">
        <v>2</v>
      </c>
      <c r="B26" s="348" t="s">
        <v>380</v>
      </c>
      <c r="C26" s="350" t="s">
        <v>706</v>
      </c>
      <c r="D26" s="60" t="s">
        <v>380</v>
      </c>
      <c r="E26" s="350" t="s">
        <v>708</v>
      </c>
      <c r="F26" s="60" t="s">
        <v>380</v>
      </c>
      <c r="G26" s="60">
        <v>10</v>
      </c>
      <c r="H26" s="60" t="s">
        <v>380</v>
      </c>
      <c r="I26" s="60">
        <v>10</v>
      </c>
      <c r="J26" s="60" t="s">
        <v>380</v>
      </c>
      <c r="K26" s="60" t="s">
        <v>380</v>
      </c>
      <c r="L26" s="60">
        <v>1</v>
      </c>
      <c r="M26" s="60" t="s">
        <v>380</v>
      </c>
      <c r="N26" s="60">
        <v>120</v>
      </c>
      <c r="O26" s="60" t="s">
        <v>380</v>
      </c>
      <c r="P26" s="60" t="s">
        <v>687</v>
      </c>
      <c r="Q26" s="60" t="s">
        <v>380</v>
      </c>
      <c r="R26" s="60">
        <v>0.11799999999999999</v>
      </c>
      <c r="S26" s="60" t="s">
        <v>380</v>
      </c>
      <c r="T26" s="60" t="s">
        <v>380</v>
      </c>
      <c r="U26" s="60" t="s">
        <v>380</v>
      </c>
      <c r="V26" s="60" t="s">
        <v>380</v>
      </c>
      <c r="W26" s="60" t="s">
        <v>688</v>
      </c>
      <c r="X26" s="60" t="s">
        <v>380</v>
      </c>
      <c r="Y26" s="60" t="s">
        <v>380</v>
      </c>
      <c r="Z26" s="60" t="s">
        <v>380</v>
      </c>
      <c r="AA26" s="60" t="s">
        <v>380</v>
      </c>
    </row>
    <row r="27" spans="1:27" s="58" customFormat="1" ht="31.5" x14ac:dyDescent="0.25">
      <c r="A27" s="348">
        <v>3</v>
      </c>
      <c r="B27" s="348" t="s">
        <v>380</v>
      </c>
      <c r="C27" s="350" t="s">
        <v>709</v>
      </c>
      <c r="D27" s="60" t="s">
        <v>380</v>
      </c>
      <c r="E27" s="350" t="s">
        <v>710</v>
      </c>
      <c r="F27" s="60" t="s">
        <v>380</v>
      </c>
      <c r="G27" s="60">
        <v>10</v>
      </c>
      <c r="H27" s="60" t="s">
        <v>380</v>
      </c>
      <c r="I27" s="60">
        <v>10</v>
      </c>
      <c r="J27" s="60" t="s">
        <v>380</v>
      </c>
      <c r="K27" s="60" t="s">
        <v>380</v>
      </c>
      <c r="L27" s="60">
        <v>1</v>
      </c>
      <c r="M27" s="60" t="s">
        <v>380</v>
      </c>
      <c r="N27" s="60">
        <v>120</v>
      </c>
      <c r="O27" s="60" t="s">
        <v>380</v>
      </c>
      <c r="P27" s="60" t="s">
        <v>687</v>
      </c>
      <c r="Q27" s="60" t="s">
        <v>380</v>
      </c>
      <c r="R27" s="60">
        <v>0.13500000000000001</v>
      </c>
      <c r="S27" s="60" t="s">
        <v>380</v>
      </c>
      <c r="T27" s="60" t="s">
        <v>380</v>
      </c>
      <c r="U27" s="60" t="s">
        <v>380</v>
      </c>
      <c r="V27" s="60" t="s">
        <v>380</v>
      </c>
      <c r="W27" s="60" t="s">
        <v>688</v>
      </c>
      <c r="X27" s="60" t="s">
        <v>380</v>
      </c>
      <c r="Y27" s="60" t="s">
        <v>380</v>
      </c>
      <c r="Z27" s="60" t="s">
        <v>380</v>
      </c>
      <c r="AA27" s="60" t="s">
        <v>380</v>
      </c>
    </row>
    <row r="28" spans="1:27" s="58" customFormat="1" ht="31.5" x14ac:dyDescent="0.25">
      <c r="A28" s="348">
        <v>4</v>
      </c>
      <c r="B28" s="348" t="s">
        <v>380</v>
      </c>
      <c r="C28" s="350" t="s">
        <v>711</v>
      </c>
      <c r="D28" s="60" t="s">
        <v>380</v>
      </c>
      <c r="E28" s="350" t="s">
        <v>712</v>
      </c>
      <c r="F28" s="60" t="s">
        <v>380</v>
      </c>
      <c r="G28" s="60">
        <v>10</v>
      </c>
      <c r="H28" s="60" t="s">
        <v>380</v>
      </c>
      <c r="I28" s="60">
        <v>10</v>
      </c>
      <c r="J28" s="60" t="s">
        <v>380</v>
      </c>
      <c r="K28" s="60" t="s">
        <v>380</v>
      </c>
      <c r="L28" s="60">
        <v>1</v>
      </c>
      <c r="M28" s="60" t="s">
        <v>380</v>
      </c>
      <c r="N28" s="60">
        <v>120</v>
      </c>
      <c r="O28" s="60" t="s">
        <v>380</v>
      </c>
      <c r="P28" s="60" t="s">
        <v>687</v>
      </c>
      <c r="Q28" s="60" t="s">
        <v>380</v>
      </c>
      <c r="R28" s="60">
        <v>0.13</v>
      </c>
      <c r="S28" s="60" t="s">
        <v>380</v>
      </c>
      <c r="T28" s="60" t="s">
        <v>380</v>
      </c>
      <c r="U28" s="60" t="s">
        <v>380</v>
      </c>
      <c r="V28" s="60" t="s">
        <v>380</v>
      </c>
      <c r="W28" s="60" t="s">
        <v>688</v>
      </c>
      <c r="X28" s="60" t="s">
        <v>380</v>
      </c>
      <c r="Y28" s="60" t="s">
        <v>380</v>
      </c>
      <c r="Z28" s="60" t="s">
        <v>380</v>
      </c>
      <c r="AA28" s="60" t="s">
        <v>380</v>
      </c>
    </row>
    <row r="29" spans="1:27" s="58" customFormat="1" ht="31.5" x14ac:dyDescent="0.25">
      <c r="A29" s="348">
        <v>5</v>
      </c>
      <c r="B29" s="350" t="s">
        <v>713</v>
      </c>
      <c r="C29" s="350" t="s">
        <v>380</v>
      </c>
      <c r="D29" s="350" t="s">
        <v>714</v>
      </c>
      <c r="E29" s="350" t="s">
        <v>380</v>
      </c>
      <c r="F29" s="60">
        <v>10</v>
      </c>
      <c r="G29" s="60" t="s">
        <v>380</v>
      </c>
      <c r="H29" s="60">
        <v>10</v>
      </c>
      <c r="I29" s="60" t="s">
        <v>380</v>
      </c>
      <c r="J29" s="60" t="s">
        <v>672</v>
      </c>
      <c r="K29" s="60">
        <v>1</v>
      </c>
      <c r="L29" s="60" t="s">
        <v>380</v>
      </c>
      <c r="M29" s="60">
        <v>120</v>
      </c>
      <c r="N29" s="60" t="s">
        <v>380</v>
      </c>
      <c r="O29" s="60" t="s">
        <v>687</v>
      </c>
      <c r="P29" s="60" t="s">
        <v>380</v>
      </c>
      <c r="Q29" s="60">
        <v>7.0000000000000001E-3</v>
      </c>
      <c r="R29" s="60" t="s">
        <v>380</v>
      </c>
      <c r="S29" s="60" t="s">
        <v>380</v>
      </c>
      <c r="T29" s="60" t="s">
        <v>380</v>
      </c>
      <c r="U29" s="60" t="s">
        <v>380</v>
      </c>
      <c r="V29" s="60" t="s">
        <v>380</v>
      </c>
      <c r="W29" s="60" t="s">
        <v>688</v>
      </c>
      <c r="X29" s="60" t="s">
        <v>380</v>
      </c>
      <c r="Y29" s="60" t="s">
        <v>380</v>
      </c>
      <c r="Z29" s="60" t="s">
        <v>380</v>
      </c>
      <c r="AA29" s="60" t="s">
        <v>380</v>
      </c>
    </row>
    <row r="30" spans="1:27" s="58" customFormat="1" ht="31.5" x14ac:dyDescent="0.25">
      <c r="A30" s="348">
        <v>6</v>
      </c>
      <c r="B30" s="350" t="s">
        <v>713</v>
      </c>
      <c r="C30" s="350" t="s">
        <v>380</v>
      </c>
      <c r="D30" s="350" t="s">
        <v>715</v>
      </c>
      <c r="E30" s="350" t="s">
        <v>380</v>
      </c>
      <c r="F30" s="60">
        <v>10</v>
      </c>
      <c r="G30" s="60" t="s">
        <v>380</v>
      </c>
      <c r="H30" s="60">
        <v>10</v>
      </c>
      <c r="I30" s="60" t="s">
        <v>380</v>
      </c>
      <c r="J30" s="60" t="s">
        <v>672</v>
      </c>
      <c r="K30" s="60">
        <v>1</v>
      </c>
      <c r="L30" s="60" t="s">
        <v>380</v>
      </c>
      <c r="M30" s="60">
        <v>120</v>
      </c>
      <c r="N30" s="60" t="s">
        <v>380</v>
      </c>
      <c r="O30" s="60" t="s">
        <v>687</v>
      </c>
      <c r="P30" s="60" t="s">
        <v>380</v>
      </c>
      <c r="Q30" s="60">
        <v>7.0000000000000001E-3</v>
      </c>
      <c r="R30" s="60" t="s">
        <v>380</v>
      </c>
      <c r="S30" s="60" t="s">
        <v>380</v>
      </c>
      <c r="T30" s="60" t="s">
        <v>380</v>
      </c>
      <c r="U30" s="60" t="s">
        <v>380</v>
      </c>
      <c r="V30" s="60" t="s">
        <v>380</v>
      </c>
      <c r="W30" s="60" t="s">
        <v>688</v>
      </c>
      <c r="X30" s="60" t="s">
        <v>380</v>
      </c>
      <c r="Y30" s="60" t="s">
        <v>380</v>
      </c>
      <c r="Z30" s="60" t="s">
        <v>380</v>
      </c>
      <c r="AA30" s="60" t="s">
        <v>380</v>
      </c>
    </row>
    <row r="31" spans="1:27" s="58" customFormat="1" ht="47.25" x14ac:dyDescent="0.25">
      <c r="A31" s="348">
        <v>7</v>
      </c>
      <c r="B31" s="350" t="s">
        <v>716</v>
      </c>
      <c r="C31" s="350" t="s">
        <v>380</v>
      </c>
      <c r="D31" s="350" t="s">
        <v>718</v>
      </c>
      <c r="E31" s="350" t="s">
        <v>380</v>
      </c>
      <c r="F31" s="60">
        <v>10</v>
      </c>
      <c r="G31" s="60" t="s">
        <v>380</v>
      </c>
      <c r="H31" s="60">
        <v>10</v>
      </c>
      <c r="I31" s="60" t="s">
        <v>380</v>
      </c>
      <c r="J31" s="60" t="s">
        <v>672</v>
      </c>
      <c r="K31" s="60">
        <v>1</v>
      </c>
      <c r="L31" s="60" t="s">
        <v>380</v>
      </c>
      <c r="M31" s="60">
        <v>120</v>
      </c>
      <c r="N31" s="60" t="s">
        <v>380</v>
      </c>
      <c r="O31" s="60" t="s">
        <v>687</v>
      </c>
      <c r="P31" s="60" t="s">
        <v>380</v>
      </c>
      <c r="Q31" s="60">
        <v>6.0000000000000001E-3</v>
      </c>
      <c r="R31" s="60" t="s">
        <v>380</v>
      </c>
      <c r="S31" s="60" t="s">
        <v>380</v>
      </c>
      <c r="T31" s="60" t="s">
        <v>380</v>
      </c>
      <c r="U31" s="60" t="s">
        <v>380</v>
      </c>
      <c r="V31" s="60" t="s">
        <v>380</v>
      </c>
      <c r="W31" s="60" t="s">
        <v>688</v>
      </c>
      <c r="X31" s="60" t="s">
        <v>380</v>
      </c>
      <c r="Y31" s="60" t="s">
        <v>380</v>
      </c>
      <c r="Z31" s="60" t="s">
        <v>380</v>
      </c>
      <c r="AA31" s="60" t="s">
        <v>380</v>
      </c>
    </row>
    <row r="32" spans="1:27" s="58" customFormat="1" ht="47.25" x14ac:dyDescent="0.25">
      <c r="A32" s="348">
        <v>8</v>
      </c>
      <c r="B32" s="350" t="s">
        <v>717</v>
      </c>
      <c r="C32" s="350" t="s">
        <v>380</v>
      </c>
      <c r="D32" s="350" t="s">
        <v>719</v>
      </c>
      <c r="E32" s="350" t="s">
        <v>380</v>
      </c>
      <c r="F32" s="60">
        <v>10</v>
      </c>
      <c r="G32" s="60" t="s">
        <v>380</v>
      </c>
      <c r="H32" s="60">
        <v>10</v>
      </c>
      <c r="I32" s="60" t="s">
        <v>380</v>
      </c>
      <c r="J32" s="60" t="s">
        <v>672</v>
      </c>
      <c r="K32" s="60">
        <v>1</v>
      </c>
      <c r="L32" s="60" t="s">
        <v>380</v>
      </c>
      <c r="M32" s="60">
        <v>120</v>
      </c>
      <c r="N32" s="60" t="s">
        <v>380</v>
      </c>
      <c r="O32" s="60" t="s">
        <v>687</v>
      </c>
      <c r="P32" s="60" t="s">
        <v>380</v>
      </c>
      <c r="Q32" s="60">
        <v>5.0000000000000001E-3</v>
      </c>
      <c r="R32" s="60" t="s">
        <v>380</v>
      </c>
      <c r="S32" s="60" t="s">
        <v>380</v>
      </c>
      <c r="T32" s="60" t="s">
        <v>380</v>
      </c>
      <c r="U32" s="60" t="s">
        <v>380</v>
      </c>
      <c r="V32" s="60" t="s">
        <v>380</v>
      </c>
      <c r="W32" s="60" t="s">
        <v>688</v>
      </c>
      <c r="X32" s="60" t="s">
        <v>380</v>
      </c>
      <c r="Y32" s="60" t="s">
        <v>380</v>
      </c>
      <c r="Z32" s="60" t="s">
        <v>380</v>
      </c>
      <c r="AA32" s="60" t="s">
        <v>380</v>
      </c>
    </row>
    <row r="33" spans="1:27" s="58" customFormat="1" ht="31.5" x14ac:dyDescent="0.25">
      <c r="A33" s="348">
        <v>9</v>
      </c>
      <c r="B33" s="348" t="s">
        <v>380</v>
      </c>
      <c r="C33" s="350" t="s">
        <v>720</v>
      </c>
      <c r="D33" s="60" t="s">
        <v>380</v>
      </c>
      <c r="E33" s="350" t="s">
        <v>720</v>
      </c>
      <c r="F33" s="60" t="s">
        <v>380</v>
      </c>
      <c r="G33" s="60">
        <v>0.4</v>
      </c>
      <c r="H33" s="60" t="s">
        <v>380</v>
      </c>
      <c r="I33" s="60">
        <v>0.4</v>
      </c>
      <c r="J33" s="60" t="s">
        <v>380</v>
      </c>
      <c r="K33" s="60" t="s">
        <v>380</v>
      </c>
      <c r="L33" s="60">
        <v>1</v>
      </c>
      <c r="M33" s="60" t="s">
        <v>380</v>
      </c>
      <c r="N33" s="60">
        <v>240</v>
      </c>
      <c r="O33" s="60" t="s">
        <v>380</v>
      </c>
      <c r="P33" s="60" t="s">
        <v>687</v>
      </c>
      <c r="Q33" s="60" t="s">
        <v>380</v>
      </c>
      <c r="R33" s="60">
        <v>5.0000000000000001E-3</v>
      </c>
      <c r="S33" s="60" t="s">
        <v>380</v>
      </c>
      <c r="T33" s="60" t="s">
        <v>380</v>
      </c>
      <c r="U33" s="60" t="s">
        <v>380</v>
      </c>
      <c r="V33" s="60" t="s">
        <v>380</v>
      </c>
      <c r="W33" s="60" t="s">
        <v>688</v>
      </c>
      <c r="X33" s="60" t="s">
        <v>380</v>
      </c>
      <c r="Y33" s="60" t="s">
        <v>380</v>
      </c>
      <c r="Z33" s="60" t="s">
        <v>380</v>
      </c>
      <c r="AA33" s="60" t="s">
        <v>380</v>
      </c>
    </row>
    <row r="34" spans="1:27" s="58" customFormat="1" ht="31.5" x14ac:dyDescent="0.25">
      <c r="A34" s="348">
        <v>10</v>
      </c>
      <c r="B34" s="348" t="s">
        <v>380</v>
      </c>
      <c r="C34" s="350" t="s">
        <v>720</v>
      </c>
      <c r="D34" s="60" t="s">
        <v>380</v>
      </c>
      <c r="E34" s="350" t="s">
        <v>720</v>
      </c>
      <c r="F34" s="60" t="s">
        <v>380</v>
      </c>
      <c r="G34" s="60">
        <v>0.4</v>
      </c>
      <c r="H34" s="60" t="s">
        <v>380</v>
      </c>
      <c r="I34" s="60">
        <v>0.4</v>
      </c>
      <c r="J34" s="60" t="s">
        <v>380</v>
      </c>
      <c r="K34" s="60" t="s">
        <v>380</v>
      </c>
      <c r="L34" s="60">
        <v>2</v>
      </c>
      <c r="M34" s="60" t="s">
        <v>380</v>
      </c>
      <c r="N34" s="60">
        <v>70</v>
      </c>
      <c r="O34" s="60" t="s">
        <v>380</v>
      </c>
      <c r="P34" s="60" t="s">
        <v>687</v>
      </c>
      <c r="Q34" s="60" t="s">
        <v>380</v>
      </c>
      <c r="R34" s="60">
        <v>5.0000000000000001E-3</v>
      </c>
      <c r="S34" s="60" t="s">
        <v>380</v>
      </c>
      <c r="T34" s="60" t="s">
        <v>380</v>
      </c>
      <c r="U34" s="60" t="s">
        <v>380</v>
      </c>
      <c r="V34" s="60" t="s">
        <v>380</v>
      </c>
      <c r="W34" s="60" t="s">
        <v>688</v>
      </c>
      <c r="X34" s="60" t="s">
        <v>380</v>
      </c>
      <c r="Y34" s="60" t="s">
        <v>380</v>
      </c>
      <c r="Z34" s="60" t="s">
        <v>380</v>
      </c>
      <c r="AA34" s="60" t="s">
        <v>380</v>
      </c>
    </row>
    <row r="35" spans="1:27" x14ac:dyDescent="0.25">
      <c r="Q35" s="349">
        <f>SUM(Q25:Q34)</f>
        <v>2.5000000000000001E-2</v>
      </c>
      <c r="R35" s="349">
        <f>SUM(R25:R34)</f>
        <v>0.51300000000000001</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6" t="str">
        <f>'1. паспорт местоположение'!A5:C5</f>
        <v>Год раскрытия информации: 2018 год</v>
      </c>
      <c r="B5" s="406"/>
      <c r="C5" s="406"/>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415" t="s">
        <v>9</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16" t="str">
        <f>'1. паспорт местоположение'!A9:C9</f>
        <v>Акционерное общество "Янтарьэнерго" ДЗО  ПАО "Россети"</v>
      </c>
      <c r="B9" s="416"/>
      <c r="C9" s="416"/>
      <c r="D9" s="8"/>
      <c r="E9" s="8"/>
      <c r="F9" s="8"/>
      <c r="G9" s="8"/>
      <c r="H9" s="13"/>
      <c r="I9" s="13"/>
      <c r="J9" s="13"/>
      <c r="K9" s="13"/>
      <c r="L9" s="13"/>
      <c r="M9" s="13"/>
      <c r="N9" s="13"/>
      <c r="O9" s="13"/>
      <c r="P9" s="13"/>
      <c r="Q9" s="13"/>
      <c r="R9" s="13"/>
      <c r="S9" s="13"/>
      <c r="T9" s="13"/>
      <c r="U9" s="13"/>
    </row>
    <row r="10" spans="1:29" s="12" customFormat="1" ht="18.75" x14ac:dyDescent="0.2">
      <c r="A10" s="420" t="s">
        <v>8</v>
      </c>
      <c r="B10" s="420"/>
      <c r="C10" s="420"/>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16" t="str">
        <f>'1. паспорт местоположение'!A12:C12</f>
        <v>H_17-0737</v>
      </c>
      <c r="B12" s="416"/>
      <c r="C12" s="416"/>
      <c r="D12" s="8"/>
      <c r="E12" s="8"/>
      <c r="F12" s="8"/>
      <c r="G12" s="8"/>
      <c r="H12" s="13"/>
      <c r="I12" s="13"/>
      <c r="J12" s="13"/>
      <c r="K12" s="13"/>
      <c r="L12" s="13"/>
      <c r="M12" s="13"/>
      <c r="N12" s="13"/>
      <c r="O12" s="13"/>
      <c r="P12" s="13"/>
      <c r="Q12" s="13"/>
      <c r="R12" s="13"/>
      <c r="S12" s="13"/>
      <c r="T12" s="13"/>
      <c r="U12" s="13"/>
    </row>
    <row r="13" spans="1:29" s="12" customFormat="1" ht="18.75" x14ac:dyDescent="0.2">
      <c r="A13" s="420" t="s">
        <v>7</v>
      </c>
      <c r="B13" s="420"/>
      <c r="C13" s="42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1"/>
      <c r="B14" s="421"/>
      <c r="C14" s="421"/>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449" t="str">
        <f>'1. паспорт местоположение'!A15</f>
        <v>Строительство КТП 10/0,4 кВ (новой), 4-х КЛ-10 кВ и 2-х КЛ-1 кВ от КТП (новой) по ул. А. Невского в г. Калининграде</v>
      </c>
      <c r="B15" s="449"/>
      <c r="C15" s="449"/>
      <c r="D15" s="8"/>
      <c r="E15" s="8"/>
      <c r="F15" s="8"/>
      <c r="G15" s="8"/>
      <c r="H15" s="8"/>
      <c r="I15" s="8"/>
      <c r="J15" s="8"/>
      <c r="K15" s="8"/>
      <c r="L15" s="8"/>
      <c r="M15" s="8"/>
      <c r="N15" s="8"/>
      <c r="O15" s="8"/>
      <c r="P15" s="8"/>
      <c r="Q15" s="8"/>
      <c r="R15" s="8"/>
      <c r="S15" s="8"/>
      <c r="T15" s="8"/>
      <c r="U15" s="8"/>
    </row>
    <row r="16" spans="1:29" s="3" customFormat="1" ht="15" customHeight="1" x14ac:dyDescent="0.2">
      <c r="A16" s="420" t="s">
        <v>6</v>
      </c>
      <c r="B16" s="420"/>
      <c r="C16" s="420"/>
      <c r="D16" s="6"/>
      <c r="E16" s="6"/>
      <c r="F16" s="6"/>
      <c r="G16" s="6"/>
      <c r="H16" s="6"/>
      <c r="I16" s="6"/>
      <c r="J16" s="6"/>
      <c r="K16" s="6"/>
      <c r="L16" s="6"/>
      <c r="M16" s="6"/>
      <c r="N16" s="6"/>
      <c r="O16" s="6"/>
      <c r="P16" s="6"/>
      <c r="Q16" s="6"/>
      <c r="R16" s="6"/>
      <c r="S16" s="6"/>
      <c r="T16" s="6"/>
      <c r="U16" s="6"/>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24" t="s">
        <v>493</v>
      </c>
      <c r="B18" s="424"/>
      <c r="C18" s="4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298" t="s">
        <v>674</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33"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0,315 МВт</v>
      </c>
      <c r="D23" s="26"/>
      <c r="E23" s="26"/>
      <c r="F23" s="26"/>
      <c r="G23" s="26"/>
      <c r="H23" s="26"/>
      <c r="I23" s="26"/>
      <c r="J23" s="26"/>
      <c r="K23" s="26"/>
      <c r="L23" s="26"/>
      <c r="M23" s="26"/>
      <c r="N23" s="26"/>
      <c r="O23" s="26"/>
      <c r="P23" s="26"/>
      <c r="Q23" s="26"/>
      <c r="R23" s="26"/>
      <c r="S23" s="26"/>
      <c r="T23" s="26"/>
      <c r="U23" s="26"/>
    </row>
    <row r="24" spans="1:21" ht="81.75" customHeight="1" x14ac:dyDescent="0.25">
      <c r="A24" s="27" t="s">
        <v>62</v>
      </c>
      <c r="B24" s="29" t="s">
        <v>526</v>
      </c>
      <c r="C24" s="28" t="s">
        <v>705</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27" t="s">
        <v>672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679</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26" t="s">
        <v>675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734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06" t="str">
        <f>'1. паспорт местоположение'!A5:C5</f>
        <v>Год раскрытия информации: 2018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6"/>
      <c r="AB6" s="156"/>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6"/>
      <c r="AB7" s="156"/>
    </row>
    <row r="8" spans="1:28" x14ac:dyDescent="0.25">
      <c r="A8" s="416" t="str">
        <f>'1. паспорт местоположение'!A9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7"/>
      <c r="AB8" s="157"/>
    </row>
    <row r="9" spans="1:28" ht="15.75"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58"/>
      <c r="AB9" s="158"/>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6"/>
      <c r="AB10" s="156"/>
    </row>
    <row r="11" spans="1:28" x14ac:dyDescent="0.25">
      <c r="A11" s="416" t="str">
        <f>'1. паспорт местоположение'!A12:C12</f>
        <v>H_17-0737</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7"/>
      <c r="AB11" s="157"/>
    </row>
    <row r="12" spans="1:28" ht="15.75" x14ac:dyDescent="0.25">
      <c r="A12" s="420" t="s">
        <v>7</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58"/>
      <c r="AB12" s="158"/>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1"/>
      <c r="AB13" s="11"/>
    </row>
    <row r="14" spans="1:28" x14ac:dyDescent="0.25">
      <c r="A14" s="416" t="str">
        <f>'1. паспорт местоположение'!A15</f>
        <v>Строительство КТП 10/0,4 кВ (новой), 4-х КЛ-10 кВ и 2-х КЛ-1 кВ от КТП (новой) по ул. А. Невского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7"/>
      <c r="AB14" s="157"/>
    </row>
    <row r="15" spans="1:28" ht="15.75" x14ac:dyDescent="0.25">
      <c r="A15" s="420" t="s">
        <v>6</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58"/>
      <c r="AB15" s="158"/>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6"/>
      <c r="AB16" s="166"/>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6"/>
      <c r="AB17" s="166"/>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6"/>
      <c r="AB18" s="166"/>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6"/>
      <c r="AB19" s="166"/>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7"/>
      <c r="AB20" s="167"/>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7"/>
      <c r="AB21" s="167"/>
    </row>
    <row r="22" spans="1:28" x14ac:dyDescent="0.25">
      <c r="A22" s="451" t="s">
        <v>525</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8"/>
      <c r="AB22" s="168"/>
    </row>
    <row r="23" spans="1:28" ht="32.25" customHeight="1" x14ac:dyDescent="0.25">
      <c r="A23" s="453" t="s">
        <v>377</v>
      </c>
      <c r="B23" s="454"/>
      <c r="C23" s="454"/>
      <c r="D23" s="454"/>
      <c r="E23" s="454"/>
      <c r="F23" s="454"/>
      <c r="G23" s="454"/>
      <c r="H23" s="454"/>
      <c r="I23" s="454"/>
      <c r="J23" s="454"/>
      <c r="K23" s="454"/>
      <c r="L23" s="455"/>
      <c r="M23" s="452" t="s">
        <v>378</v>
      </c>
      <c r="N23" s="452"/>
      <c r="O23" s="452"/>
      <c r="P23" s="452"/>
      <c r="Q23" s="452"/>
      <c r="R23" s="452"/>
      <c r="S23" s="452"/>
      <c r="T23" s="452"/>
      <c r="U23" s="452"/>
      <c r="V23" s="452"/>
      <c r="W23" s="452"/>
      <c r="X23" s="452"/>
      <c r="Y23" s="452"/>
      <c r="Z23" s="452"/>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536</v>
      </c>
      <c r="O24" s="109" t="s">
        <v>281</v>
      </c>
      <c r="P24" s="109" t="s">
        <v>282</v>
      </c>
      <c r="Q24" s="109" t="s">
        <v>280</v>
      </c>
      <c r="R24" s="109" t="s">
        <v>238</v>
      </c>
      <c r="S24" s="109" t="s">
        <v>279</v>
      </c>
      <c r="T24" s="109" t="s">
        <v>278</v>
      </c>
      <c r="U24" s="109" t="s">
        <v>370</v>
      </c>
      <c r="V24" s="109" t="s">
        <v>280</v>
      </c>
      <c r="W24" s="115" t="s">
        <v>263</v>
      </c>
      <c r="X24" s="115" t="s">
        <v>295</v>
      </c>
      <c r="Y24" s="115" t="s">
        <v>296</v>
      </c>
      <c r="Z24" s="117" t="s">
        <v>293</v>
      </c>
    </row>
    <row r="25" spans="1:28" ht="16.5" customHeight="1" x14ac:dyDescent="0.25">
      <c r="A25" s="109">
        <v>1</v>
      </c>
      <c r="B25" s="110">
        <v>2</v>
      </c>
      <c r="C25" s="109">
        <v>3</v>
      </c>
      <c r="D25" s="110">
        <v>4</v>
      </c>
      <c r="E25" s="109">
        <v>5</v>
      </c>
      <c r="F25" s="110">
        <v>6</v>
      </c>
      <c r="G25" s="109">
        <v>7</v>
      </c>
      <c r="H25" s="110">
        <v>8</v>
      </c>
      <c r="I25" s="109">
        <v>9</v>
      </c>
      <c r="J25" s="110">
        <v>10</v>
      </c>
      <c r="K25" s="169">
        <v>11</v>
      </c>
      <c r="L25" s="110">
        <v>12</v>
      </c>
      <c r="M25" s="169">
        <v>13</v>
      </c>
      <c r="N25" s="110">
        <v>14</v>
      </c>
      <c r="O25" s="169">
        <v>15</v>
      </c>
      <c r="P25" s="110">
        <v>16</v>
      </c>
      <c r="Q25" s="169">
        <v>17</v>
      </c>
      <c r="R25" s="110">
        <v>18</v>
      </c>
      <c r="S25" s="169">
        <v>19</v>
      </c>
      <c r="T25" s="110">
        <v>20</v>
      </c>
      <c r="U25" s="169">
        <v>21</v>
      </c>
      <c r="V25" s="110">
        <v>22</v>
      </c>
      <c r="W25" s="169">
        <v>23</v>
      </c>
      <c r="X25" s="110">
        <v>24</v>
      </c>
      <c r="Y25" s="169">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6" t="str">
        <f>'1. паспорт местоположение'!A5:C5</f>
        <v>Год раскрытия информации: 2018 год</v>
      </c>
      <c r="B5" s="406"/>
      <c r="C5" s="406"/>
      <c r="D5" s="406"/>
      <c r="E5" s="406"/>
      <c r="F5" s="406"/>
      <c r="G5" s="406"/>
      <c r="H5" s="406"/>
      <c r="I5" s="406"/>
      <c r="J5" s="406"/>
      <c r="K5" s="406"/>
      <c r="L5" s="406"/>
      <c r="M5" s="406"/>
      <c r="N5" s="406"/>
      <c r="O5" s="406"/>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415" t="s">
        <v>9</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13"/>
      <c r="Q9" s="13"/>
      <c r="R9" s="13"/>
      <c r="S9" s="13"/>
      <c r="T9" s="13"/>
      <c r="U9" s="13"/>
      <c r="V9" s="13"/>
      <c r="W9" s="13"/>
      <c r="X9" s="13"/>
      <c r="Y9" s="13"/>
      <c r="Z9" s="13"/>
    </row>
    <row r="10" spans="1:28" s="12" customFormat="1" ht="18.75" x14ac:dyDescent="0.2">
      <c r="A10" s="420" t="s">
        <v>8</v>
      </c>
      <c r="B10" s="420"/>
      <c r="C10" s="420"/>
      <c r="D10" s="420"/>
      <c r="E10" s="420"/>
      <c r="F10" s="420"/>
      <c r="G10" s="420"/>
      <c r="H10" s="420"/>
      <c r="I10" s="420"/>
      <c r="J10" s="420"/>
      <c r="K10" s="420"/>
      <c r="L10" s="420"/>
      <c r="M10" s="420"/>
      <c r="N10" s="420"/>
      <c r="O10" s="420"/>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16" t="str">
        <f>'1. паспорт местоположение'!A12:C12</f>
        <v>H_17-0737</v>
      </c>
      <c r="B12" s="416"/>
      <c r="C12" s="416"/>
      <c r="D12" s="416"/>
      <c r="E12" s="416"/>
      <c r="F12" s="416"/>
      <c r="G12" s="416"/>
      <c r="H12" s="416"/>
      <c r="I12" s="416"/>
      <c r="J12" s="416"/>
      <c r="K12" s="416"/>
      <c r="L12" s="416"/>
      <c r="M12" s="416"/>
      <c r="N12" s="416"/>
      <c r="O12" s="416"/>
      <c r="P12" s="13"/>
      <c r="Q12" s="13"/>
      <c r="R12" s="13"/>
      <c r="S12" s="13"/>
      <c r="T12" s="13"/>
      <c r="U12" s="13"/>
      <c r="V12" s="13"/>
      <c r="W12" s="13"/>
      <c r="X12" s="13"/>
      <c r="Y12" s="13"/>
      <c r="Z12" s="13"/>
    </row>
    <row r="13" spans="1:28" s="12" customFormat="1" ht="18.75" x14ac:dyDescent="0.2">
      <c r="A13" s="420" t="s">
        <v>7</v>
      </c>
      <c r="B13" s="420"/>
      <c r="C13" s="420"/>
      <c r="D13" s="420"/>
      <c r="E13" s="420"/>
      <c r="F13" s="420"/>
      <c r="G13" s="420"/>
      <c r="H13" s="420"/>
      <c r="I13" s="420"/>
      <c r="J13" s="420"/>
      <c r="K13" s="420"/>
      <c r="L13" s="420"/>
      <c r="M13" s="420"/>
      <c r="N13" s="420"/>
      <c r="O13" s="420"/>
      <c r="P13" s="13"/>
      <c r="Q13" s="13"/>
      <c r="R13" s="13"/>
      <c r="S13" s="13"/>
      <c r="T13" s="13"/>
      <c r="U13" s="13"/>
      <c r="V13" s="13"/>
      <c r="W13" s="13"/>
      <c r="X13" s="13"/>
      <c r="Y13" s="13"/>
      <c r="Z13" s="13"/>
    </row>
    <row r="14" spans="1:28" s="9" customFormat="1" ht="15.75" customHeight="1" x14ac:dyDescent="0.2">
      <c r="A14" s="421"/>
      <c r="B14" s="421"/>
      <c r="C14" s="421"/>
      <c r="D14" s="421"/>
      <c r="E14" s="421"/>
      <c r="F14" s="421"/>
      <c r="G14" s="421"/>
      <c r="H14" s="421"/>
      <c r="I14" s="421"/>
      <c r="J14" s="421"/>
      <c r="K14" s="421"/>
      <c r="L14" s="421"/>
      <c r="M14" s="421"/>
      <c r="N14" s="421"/>
      <c r="O14" s="421"/>
      <c r="P14" s="10"/>
      <c r="Q14" s="10"/>
      <c r="R14" s="10"/>
      <c r="S14" s="10"/>
      <c r="T14" s="10"/>
      <c r="U14" s="10"/>
      <c r="V14" s="10"/>
      <c r="W14" s="10"/>
      <c r="X14" s="10"/>
      <c r="Y14" s="10"/>
      <c r="Z14" s="10"/>
    </row>
    <row r="15" spans="1:28" s="3" customFormat="1" ht="12" x14ac:dyDescent="0.2">
      <c r="A15" s="416" t="str">
        <f>'1. паспорт местоположение'!A15</f>
        <v>Строительство КТП 10/0,4 кВ (новой), 4-х КЛ-10 кВ и 2-х КЛ-1 кВ от КТП (новой) по ул. А. Невского в г. Калининграде</v>
      </c>
      <c r="B15" s="416"/>
      <c r="C15" s="416"/>
      <c r="D15" s="416"/>
      <c r="E15" s="416"/>
      <c r="F15" s="416"/>
      <c r="G15" s="416"/>
      <c r="H15" s="416"/>
      <c r="I15" s="416"/>
      <c r="J15" s="416"/>
      <c r="K15" s="416"/>
      <c r="L15" s="416"/>
      <c r="M15" s="416"/>
      <c r="N15" s="416"/>
      <c r="O15" s="416"/>
      <c r="P15" s="8"/>
      <c r="Q15" s="8"/>
      <c r="R15" s="8"/>
      <c r="S15" s="8"/>
      <c r="T15" s="8"/>
      <c r="U15" s="8"/>
      <c r="V15" s="8"/>
      <c r="W15" s="8"/>
      <c r="X15" s="8"/>
      <c r="Y15" s="8"/>
      <c r="Z15" s="8"/>
    </row>
    <row r="16" spans="1:28" s="3" customFormat="1" ht="15" customHeight="1" x14ac:dyDescent="0.2">
      <c r="A16" s="420" t="s">
        <v>6</v>
      </c>
      <c r="B16" s="420"/>
      <c r="C16" s="420"/>
      <c r="D16" s="420"/>
      <c r="E16" s="420"/>
      <c r="F16" s="420"/>
      <c r="G16" s="420"/>
      <c r="H16" s="420"/>
      <c r="I16" s="420"/>
      <c r="J16" s="420"/>
      <c r="K16" s="420"/>
      <c r="L16" s="420"/>
      <c r="M16" s="420"/>
      <c r="N16" s="420"/>
      <c r="O16" s="420"/>
      <c r="P16" s="6"/>
      <c r="Q16" s="6"/>
      <c r="R16" s="6"/>
      <c r="S16" s="6"/>
      <c r="T16" s="6"/>
      <c r="U16" s="6"/>
      <c r="V16" s="6"/>
      <c r="W16" s="6"/>
      <c r="X16" s="6"/>
      <c r="Y16" s="6"/>
      <c r="Z16" s="6"/>
    </row>
    <row r="17" spans="1:26" s="3" customFormat="1" ht="15" customHeight="1" x14ac:dyDescent="0.2">
      <c r="A17" s="423"/>
      <c r="B17" s="423"/>
      <c r="C17" s="423"/>
      <c r="D17" s="423"/>
      <c r="E17" s="423"/>
      <c r="F17" s="423"/>
      <c r="G17" s="423"/>
      <c r="H17" s="423"/>
      <c r="I17" s="423"/>
      <c r="J17" s="423"/>
      <c r="K17" s="423"/>
      <c r="L17" s="423"/>
      <c r="M17" s="423"/>
      <c r="N17" s="423"/>
      <c r="O17" s="423"/>
      <c r="P17" s="4"/>
      <c r="Q17" s="4"/>
      <c r="R17" s="4"/>
      <c r="S17" s="4"/>
      <c r="T17" s="4"/>
      <c r="U17" s="4"/>
      <c r="V17" s="4"/>
      <c r="W17" s="4"/>
    </row>
    <row r="18" spans="1:26" s="3" customFormat="1" ht="91.5" customHeight="1" x14ac:dyDescent="0.2">
      <c r="A18" s="457" t="s">
        <v>502</v>
      </c>
      <c r="B18" s="457"/>
      <c r="C18" s="457"/>
      <c r="D18" s="457"/>
      <c r="E18" s="457"/>
      <c r="F18" s="457"/>
      <c r="G18" s="457"/>
      <c r="H18" s="457"/>
      <c r="I18" s="457"/>
      <c r="J18" s="457"/>
      <c r="K18" s="457"/>
      <c r="L18" s="457"/>
      <c r="M18" s="457"/>
      <c r="N18" s="457"/>
      <c r="O18" s="457"/>
      <c r="P18" s="7"/>
      <c r="Q18" s="7"/>
      <c r="R18" s="7"/>
      <c r="S18" s="7"/>
      <c r="T18" s="7"/>
      <c r="U18" s="7"/>
      <c r="V18" s="7"/>
      <c r="W18" s="7"/>
      <c r="X18" s="7"/>
      <c r="Y18" s="7"/>
      <c r="Z18" s="7"/>
    </row>
    <row r="19" spans="1:26" s="3" customFormat="1" ht="78" customHeight="1" x14ac:dyDescent="0.2">
      <c r="A19" s="414" t="s">
        <v>5</v>
      </c>
      <c r="B19" s="414" t="s">
        <v>87</v>
      </c>
      <c r="C19" s="414" t="s">
        <v>86</v>
      </c>
      <c r="D19" s="414" t="s">
        <v>75</v>
      </c>
      <c r="E19" s="458" t="s">
        <v>85</v>
      </c>
      <c r="F19" s="459"/>
      <c r="G19" s="459"/>
      <c r="H19" s="459"/>
      <c r="I19" s="460"/>
      <c r="J19" s="414" t="s">
        <v>84</v>
      </c>
      <c r="K19" s="414"/>
      <c r="L19" s="414"/>
      <c r="M19" s="414"/>
      <c r="N19" s="414"/>
      <c r="O19" s="414"/>
      <c r="P19" s="4"/>
      <c r="Q19" s="4"/>
      <c r="R19" s="4"/>
      <c r="S19" s="4"/>
      <c r="T19" s="4"/>
      <c r="U19" s="4"/>
      <c r="V19" s="4"/>
      <c r="W19" s="4"/>
    </row>
    <row r="20" spans="1:26" s="3" customFormat="1" ht="51" customHeight="1" x14ac:dyDescent="0.2">
      <c r="A20" s="414"/>
      <c r="B20" s="414"/>
      <c r="C20" s="414"/>
      <c r="D20" s="414"/>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680</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6"/>
      <c r="AR2" s="176"/>
    </row>
    <row r="3" spans="1:44" ht="18.75" x14ac:dyDescent="0.3">
      <c r="A3" s="17"/>
      <c r="B3" s="12"/>
      <c r="C3" s="12"/>
      <c r="D3" s="12"/>
      <c r="E3" s="175"/>
      <c r="F3" s="17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6"/>
      <c r="AR3" s="17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7"/>
      <c r="AR4" s="177"/>
    </row>
    <row r="5" spans="1:44" x14ac:dyDescent="0.2">
      <c r="A5" s="477" t="str">
        <f>'1. паспорт местоположение'!A5:C5</f>
        <v>Год раскрытия информации: 2018 год</v>
      </c>
      <c r="B5" s="477"/>
      <c r="C5" s="477"/>
      <c r="D5" s="477"/>
      <c r="E5" s="477"/>
      <c r="F5" s="477"/>
      <c r="G5" s="477"/>
      <c r="H5" s="477"/>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7"/>
      <c r="AR6" s="177"/>
    </row>
    <row r="7" spans="1:44" ht="18.75" x14ac:dyDescent="0.2">
      <c r="A7" s="415" t="s">
        <v>9</v>
      </c>
      <c r="B7" s="415"/>
      <c r="C7" s="415"/>
      <c r="D7" s="415"/>
      <c r="E7" s="415"/>
      <c r="F7" s="415"/>
      <c r="G7" s="415"/>
      <c r="H7" s="415"/>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80"/>
      <c r="AR7" s="180"/>
    </row>
    <row r="8" spans="1:44" ht="18.75" x14ac:dyDescent="0.2">
      <c r="A8" s="358"/>
      <c r="B8" s="358"/>
      <c r="C8" s="358"/>
      <c r="D8" s="358"/>
      <c r="E8" s="358"/>
      <c r="F8" s="358"/>
      <c r="G8" s="358"/>
      <c r="H8" s="358"/>
      <c r="I8" s="358"/>
      <c r="J8" s="358"/>
      <c r="K8" s="358"/>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7"/>
      <c r="AR8" s="177"/>
    </row>
    <row r="9" spans="1:44" ht="18.75" x14ac:dyDescent="0.2">
      <c r="A9" s="440" t="str">
        <f>'1. паспорт местоположение'!A9:C9</f>
        <v>Акционерное общество "Янтарьэнерго" ДЗО  ПАО "Россети"</v>
      </c>
      <c r="B9" s="440"/>
      <c r="C9" s="440"/>
      <c r="D9" s="440"/>
      <c r="E9" s="440"/>
      <c r="F9" s="440"/>
      <c r="G9" s="440"/>
      <c r="H9" s="440"/>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20" t="s">
        <v>8</v>
      </c>
      <c r="B10" s="420"/>
      <c r="C10" s="420"/>
      <c r="D10" s="420"/>
      <c r="E10" s="420"/>
      <c r="F10" s="420"/>
      <c r="G10" s="420"/>
      <c r="H10" s="420"/>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2"/>
      <c r="AR10" s="182"/>
    </row>
    <row r="11" spans="1:44" ht="18.75" x14ac:dyDescent="0.2">
      <c r="A11" s="358"/>
      <c r="B11" s="358"/>
      <c r="C11" s="358"/>
      <c r="D11" s="358"/>
      <c r="E11" s="358"/>
      <c r="F11" s="358"/>
      <c r="G11" s="358"/>
      <c r="H11" s="358"/>
      <c r="I11" s="358"/>
      <c r="J11" s="358"/>
      <c r="K11" s="358"/>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7"/>
      <c r="AR11" s="177"/>
    </row>
    <row r="12" spans="1:44" ht="18.75" x14ac:dyDescent="0.2">
      <c r="A12" s="440" t="str">
        <f>'1. паспорт местоположение'!A12:C12</f>
        <v>H_17-0737</v>
      </c>
      <c r="B12" s="440"/>
      <c r="C12" s="440"/>
      <c r="D12" s="440"/>
      <c r="E12" s="440"/>
      <c r="F12" s="440"/>
      <c r="G12" s="440"/>
      <c r="H12" s="440"/>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20" t="s">
        <v>7</v>
      </c>
      <c r="B13" s="420"/>
      <c r="C13" s="420"/>
      <c r="D13" s="420"/>
      <c r="E13" s="420"/>
      <c r="F13" s="420"/>
      <c r="G13" s="420"/>
      <c r="H13" s="420"/>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2"/>
      <c r="AR13" s="182"/>
    </row>
    <row r="14" spans="1:44" ht="18.75"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9"/>
      <c r="AA14" s="9"/>
      <c r="AB14" s="9"/>
      <c r="AC14" s="9"/>
      <c r="AD14" s="9"/>
      <c r="AE14" s="9"/>
      <c r="AF14" s="9"/>
      <c r="AG14" s="9"/>
      <c r="AH14" s="9"/>
      <c r="AI14" s="9"/>
      <c r="AJ14" s="9"/>
      <c r="AK14" s="9"/>
      <c r="AL14" s="9"/>
      <c r="AM14" s="9"/>
      <c r="AN14" s="9"/>
      <c r="AO14" s="9"/>
      <c r="AP14" s="9"/>
      <c r="AQ14" s="183"/>
      <c r="AR14" s="183"/>
    </row>
    <row r="15" spans="1:44" ht="18.75" x14ac:dyDescent="0.2">
      <c r="A15" s="474" t="str">
        <f>'1. паспорт местоположение'!A15:C15</f>
        <v>Строительство КТП 10/0,4 кВ (новой), 4-х КЛ-10 кВ и 2-х КЛ-1 кВ от КТП (новой) по ул. А. Невского в г. Калининграде</v>
      </c>
      <c r="B15" s="424"/>
      <c r="C15" s="424"/>
      <c r="D15" s="424"/>
      <c r="E15" s="424"/>
      <c r="F15" s="424"/>
      <c r="G15" s="424"/>
      <c r="H15" s="424"/>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20" t="s">
        <v>6</v>
      </c>
      <c r="B16" s="420"/>
      <c r="C16" s="420"/>
      <c r="D16" s="420"/>
      <c r="E16" s="420"/>
      <c r="F16" s="420"/>
      <c r="G16" s="420"/>
      <c r="H16" s="420"/>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2"/>
      <c r="AR16" s="182"/>
    </row>
    <row r="17" spans="1:44" ht="18.75" x14ac:dyDescent="0.2">
      <c r="A17" s="360"/>
      <c r="B17" s="360"/>
      <c r="C17" s="360"/>
      <c r="D17" s="360"/>
      <c r="E17" s="360"/>
      <c r="F17" s="360"/>
      <c r="G17" s="360"/>
      <c r="H17" s="360"/>
      <c r="I17" s="360"/>
      <c r="J17" s="360"/>
      <c r="K17" s="360"/>
      <c r="L17" s="360"/>
      <c r="M17" s="360"/>
      <c r="N17" s="360"/>
      <c r="O17" s="360"/>
      <c r="P17" s="360"/>
      <c r="Q17" s="360"/>
      <c r="R17" s="360"/>
      <c r="S17" s="360"/>
      <c r="T17" s="360"/>
      <c r="U17" s="360"/>
      <c r="V17" s="360"/>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40" t="s">
        <v>503</v>
      </c>
      <c r="B18" s="440"/>
      <c r="C18" s="440"/>
      <c r="D18" s="440"/>
      <c r="E18" s="440"/>
      <c r="F18" s="440"/>
      <c r="G18" s="440"/>
      <c r="H18" s="44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351</v>
      </c>
      <c r="B24" s="191" t="s">
        <v>1</v>
      </c>
      <c r="D24" s="192"/>
      <c r="E24" s="193"/>
      <c r="F24" s="193"/>
      <c r="G24" s="193"/>
      <c r="H24" s="193"/>
    </row>
    <row r="25" spans="1:44" x14ac:dyDescent="0.2">
      <c r="A25" s="194" t="s">
        <v>542</v>
      </c>
      <c r="B25" s="195">
        <f>$B$126/1.18</f>
        <v>5911803</v>
      </c>
    </row>
    <row r="26" spans="1:44" x14ac:dyDescent="0.2">
      <c r="A26" s="196" t="s">
        <v>349</v>
      </c>
      <c r="B26" s="197">
        <v>0</v>
      </c>
    </row>
    <row r="27" spans="1:44" x14ac:dyDescent="0.2">
      <c r="A27" s="196" t="s">
        <v>347</v>
      </c>
      <c r="B27" s="197">
        <f>$B$123</f>
        <v>30</v>
      </c>
      <c r="D27" s="189" t="s">
        <v>350</v>
      </c>
    </row>
    <row r="28" spans="1:44" ht="16.149999999999999" customHeight="1" thickBot="1" x14ac:dyDescent="0.25">
      <c r="A28" s="198" t="s">
        <v>345</v>
      </c>
      <c r="B28" s="199">
        <v>1</v>
      </c>
      <c r="D28" s="463" t="s">
        <v>348</v>
      </c>
      <c r="E28" s="464"/>
      <c r="F28" s="465"/>
      <c r="G28" s="475">
        <f>IF(SUM(B89:L89)=0,"не окупается",SUM(B89:L89))</f>
        <v>2.022650835045213</v>
      </c>
      <c r="H28" s="476"/>
    </row>
    <row r="29" spans="1:44" ht="15.6" customHeight="1" x14ac:dyDescent="0.2">
      <c r="A29" s="194" t="s">
        <v>343</v>
      </c>
      <c r="B29" s="195">
        <f>$B$126*$B$127</f>
        <v>69759.275399999999</v>
      </c>
      <c r="D29" s="463" t="s">
        <v>346</v>
      </c>
      <c r="E29" s="464"/>
      <c r="F29" s="465"/>
      <c r="G29" s="475">
        <f>IF(SUM(B90:L90)=0,"не окупается",SUM(B90:L90))</f>
        <v>2.1508673192437233</v>
      </c>
      <c r="H29" s="476"/>
    </row>
    <row r="30" spans="1:44" ht="27.6" customHeight="1" x14ac:dyDescent="0.2">
      <c r="A30" s="196" t="s">
        <v>543</v>
      </c>
      <c r="B30" s="197">
        <v>1</v>
      </c>
      <c r="D30" s="463" t="s">
        <v>344</v>
      </c>
      <c r="E30" s="464"/>
      <c r="F30" s="465"/>
      <c r="G30" s="466">
        <f>L87</f>
        <v>13141374.985665388</v>
      </c>
      <c r="H30" s="467"/>
    </row>
    <row r="31" spans="1:44" x14ac:dyDescent="0.2">
      <c r="A31" s="196" t="s">
        <v>342</v>
      </c>
      <c r="B31" s="197">
        <v>1</v>
      </c>
      <c r="D31" s="468"/>
      <c r="E31" s="469"/>
      <c r="F31" s="470"/>
      <c r="G31" s="468"/>
      <c r="H31" s="470"/>
    </row>
    <row r="32" spans="1:44" x14ac:dyDescent="0.2">
      <c r="A32" s="196" t="s">
        <v>320</v>
      </c>
      <c r="B32" s="197"/>
    </row>
    <row r="33" spans="1:42" x14ac:dyDescent="0.2">
      <c r="A33" s="196" t="s">
        <v>341</v>
      </c>
      <c r="B33" s="197"/>
    </row>
    <row r="34" spans="1:42" x14ac:dyDescent="0.2">
      <c r="A34" s="196" t="s">
        <v>340</v>
      </c>
      <c r="B34" s="197"/>
    </row>
    <row r="35" spans="1:42" x14ac:dyDescent="0.2">
      <c r="A35" s="200"/>
      <c r="B35" s="197"/>
    </row>
    <row r="36" spans="1:42" ht="16.5" thickBot="1" x14ac:dyDescent="0.25">
      <c r="A36" s="198" t="s">
        <v>312</v>
      </c>
      <c r="B36" s="201">
        <v>0.2</v>
      </c>
    </row>
    <row r="37" spans="1:42" x14ac:dyDescent="0.2">
      <c r="A37" s="194" t="s">
        <v>544</v>
      </c>
      <c r="B37" s="195">
        <v>0</v>
      </c>
    </row>
    <row r="38" spans="1:42" x14ac:dyDescent="0.2">
      <c r="A38" s="196" t="s">
        <v>339</v>
      </c>
      <c r="B38" s="197"/>
    </row>
    <row r="39" spans="1:42" ht="16.5" thickBot="1" x14ac:dyDescent="0.25">
      <c r="A39" s="202" t="s">
        <v>338</v>
      </c>
      <c r="B39" s="203"/>
    </row>
    <row r="40" spans="1:42" x14ac:dyDescent="0.2">
      <c r="A40" s="204" t="s">
        <v>545</v>
      </c>
      <c r="B40" s="205">
        <v>1</v>
      </c>
    </row>
    <row r="41" spans="1:42" x14ac:dyDescent="0.2">
      <c r="A41" s="206" t="s">
        <v>337</v>
      </c>
      <c r="B41" s="207"/>
    </row>
    <row r="42" spans="1:42" x14ac:dyDescent="0.2">
      <c r="A42" s="206" t="s">
        <v>336</v>
      </c>
      <c r="B42" s="208"/>
    </row>
    <row r="43" spans="1:42" x14ac:dyDescent="0.2">
      <c r="A43" s="206" t="s">
        <v>335</v>
      </c>
      <c r="B43" s="208">
        <v>0</v>
      </c>
    </row>
    <row r="44" spans="1:42" x14ac:dyDescent="0.2">
      <c r="A44" s="206" t="s">
        <v>334</v>
      </c>
      <c r="B44" s="208">
        <f>B129</f>
        <v>0.20499999999999999</v>
      </c>
    </row>
    <row r="45" spans="1:42" x14ac:dyDescent="0.2">
      <c r="A45" s="206" t="s">
        <v>333</v>
      </c>
      <c r="B45" s="208">
        <f>1-B43</f>
        <v>1</v>
      </c>
    </row>
    <row r="46" spans="1:42" ht="16.5" thickBot="1" x14ac:dyDescent="0.25">
      <c r="A46" s="209" t="s">
        <v>332</v>
      </c>
      <c r="B46" s="210">
        <f>B45*B44+B43*B42*(1-B36)</f>
        <v>0.20499999999999999</v>
      </c>
      <c r="C46" s="211"/>
    </row>
    <row r="47" spans="1:42" s="214" customFormat="1" x14ac:dyDescent="0.2">
      <c r="A47" s="212" t="s">
        <v>331</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330</v>
      </c>
      <c r="B48" s="361">
        <f>D136</f>
        <v>4.5999999999999999E-2</v>
      </c>
      <c r="C48" s="361">
        <f t="shared" ref="C48:AP49" si="1">E136</f>
        <v>4.3999999999999997E-2</v>
      </c>
      <c r="D48" s="361">
        <f t="shared" si="1"/>
        <v>4.2000000000000003E-2</v>
      </c>
      <c r="E48" s="361">
        <f t="shared" si="1"/>
        <v>4.2000000000000003E-2</v>
      </c>
      <c r="F48" s="361">
        <f>H136</f>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si="1"/>
        <v>4.2000000000000003E-2</v>
      </c>
      <c r="T48" s="361">
        <f t="shared" si="1"/>
        <v>4.2000000000000003E-2</v>
      </c>
      <c r="U48" s="361">
        <f t="shared" si="1"/>
        <v>4.2000000000000003E-2</v>
      </c>
      <c r="V48" s="361">
        <f t="shared" si="1"/>
        <v>4.2000000000000003E-2</v>
      </c>
      <c r="W48" s="361">
        <f t="shared" si="1"/>
        <v>4.2000000000000003E-2</v>
      </c>
      <c r="X48" s="361">
        <f t="shared" si="1"/>
        <v>4.2000000000000003E-2</v>
      </c>
      <c r="Y48" s="361">
        <f t="shared" si="1"/>
        <v>4.2000000000000003E-2</v>
      </c>
      <c r="Z48" s="361">
        <f t="shared" si="1"/>
        <v>4.2000000000000003E-2</v>
      </c>
      <c r="AA48" s="361">
        <f t="shared" si="1"/>
        <v>4.2000000000000003E-2</v>
      </c>
      <c r="AB48" s="361">
        <f t="shared" si="1"/>
        <v>4.2000000000000003E-2</v>
      </c>
      <c r="AC48" s="361">
        <f t="shared" si="1"/>
        <v>4.2000000000000003E-2</v>
      </c>
      <c r="AD48" s="361">
        <f t="shared" si="1"/>
        <v>4.2000000000000003E-2</v>
      </c>
      <c r="AE48" s="361">
        <f t="shared" si="1"/>
        <v>4.2000000000000003E-2</v>
      </c>
      <c r="AF48" s="361">
        <f t="shared" si="1"/>
        <v>4.2000000000000003E-2</v>
      </c>
      <c r="AG48" s="361">
        <f t="shared" si="1"/>
        <v>4.2000000000000003E-2</v>
      </c>
      <c r="AH48" s="361">
        <f t="shared" si="1"/>
        <v>4.2000000000000003E-2</v>
      </c>
      <c r="AI48" s="361">
        <f t="shared" si="1"/>
        <v>4.2000000000000003E-2</v>
      </c>
      <c r="AJ48" s="361">
        <f t="shared" si="1"/>
        <v>4.2000000000000003E-2</v>
      </c>
      <c r="AK48" s="361">
        <f t="shared" si="1"/>
        <v>4.2000000000000003E-2</v>
      </c>
      <c r="AL48" s="361">
        <f t="shared" si="1"/>
        <v>4.2000000000000003E-2</v>
      </c>
      <c r="AM48" s="361">
        <f t="shared" si="1"/>
        <v>4.2000000000000003E-2</v>
      </c>
      <c r="AN48" s="361">
        <f t="shared" si="1"/>
        <v>4.2000000000000003E-2</v>
      </c>
      <c r="AO48" s="361">
        <f t="shared" si="1"/>
        <v>4.2000000000000003E-2</v>
      </c>
      <c r="AP48" s="361">
        <f t="shared" si="1"/>
        <v>4.2000000000000003E-2</v>
      </c>
    </row>
    <row r="49" spans="1:45" s="214" customFormat="1" x14ac:dyDescent="0.2">
      <c r="A49" s="215" t="s">
        <v>329</v>
      </c>
      <c r="B49" s="361">
        <f>D137</f>
        <v>4.6000000000000041E-2</v>
      </c>
      <c r="C49" s="361">
        <f t="shared" si="1"/>
        <v>9.2024000000000106E-2</v>
      </c>
      <c r="D49" s="361">
        <f t="shared" si="1"/>
        <v>0.13788900800000015</v>
      </c>
      <c r="E49" s="361">
        <f t="shared" si="1"/>
        <v>0.18568034633600017</v>
      </c>
      <c r="F49" s="361">
        <f t="shared" si="1"/>
        <v>0.2354789208821122</v>
      </c>
      <c r="G49" s="361">
        <f t="shared" si="1"/>
        <v>0.28736903555916093</v>
      </c>
      <c r="H49" s="361">
        <f t="shared" si="1"/>
        <v>0.34143853505264565</v>
      </c>
      <c r="I49" s="361">
        <f t="shared" si="1"/>
        <v>0.39777895352485682</v>
      </c>
      <c r="J49" s="361">
        <f t="shared" si="1"/>
        <v>0.45648566957290093</v>
      </c>
      <c r="K49" s="361">
        <f t="shared" si="1"/>
        <v>0.51765806769496292</v>
      </c>
      <c r="L49" s="361">
        <f t="shared" si="1"/>
        <v>0.58139970653815132</v>
      </c>
      <c r="M49" s="361">
        <f t="shared" si="1"/>
        <v>0.64781849421275384</v>
      </c>
      <c r="N49" s="361">
        <f t="shared" si="1"/>
        <v>0.71702687096968964</v>
      </c>
      <c r="O49" s="361">
        <f t="shared" si="1"/>
        <v>0.78914199955041675</v>
      </c>
      <c r="P49" s="361">
        <f t="shared" si="1"/>
        <v>0.86428596353153431</v>
      </c>
      <c r="Q49" s="361">
        <f t="shared" si="1"/>
        <v>0.94258597399985877</v>
      </c>
      <c r="R49" s="361">
        <f t="shared" si="1"/>
        <v>1.0241745849078527</v>
      </c>
      <c r="S49" s="361">
        <f t="shared" si="1"/>
        <v>1.1091899174739828</v>
      </c>
      <c r="T49" s="361">
        <f t="shared" si="1"/>
        <v>1.19777589400789</v>
      </c>
      <c r="U49" s="361">
        <f t="shared" si="1"/>
        <v>1.2900824815562215</v>
      </c>
      <c r="V49" s="361">
        <f t="shared" si="1"/>
        <v>1.3862659457815827</v>
      </c>
      <c r="W49" s="361">
        <f t="shared" si="1"/>
        <v>1.4864891155044093</v>
      </c>
      <c r="X49" s="361">
        <f t="shared" si="1"/>
        <v>1.5909216583555947</v>
      </c>
      <c r="Y49" s="361">
        <f t="shared" si="1"/>
        <v>1.6997403680065299</v>
      </c>
      <c r="Z49" s="361">
        <f t="shared" si="1"/>
        <v>1.8131294634628041</v>
      </c>
      <c r="AA49" s="361">
        <f t="shared" si="1"/>
        <v>1.9312809009282419</v>
      </c>
      <c r="AB49" s="361">
        <f t="shared" si="1"/>
        <v>2.0543946987672284</v>
      </c>
      <c r="AC49" s="361">
        <f t="shared" si="1"/>
        <v>2.1826792761154521</v>
      </c>
      <c r="AD49" s="361">
        <f t="shared" si="1"/>
        <v>2.3163518057123014</v>
      </c>
      <c r="AE49" s="361">
        <f t="shared" si="1"/>
        <v>2.4556385815522184</v>
      </c>
      <c r="AF49" s="361">
        <f t="shared" si="1"/>
        <v>2.6007754019774119</v>
      </c>
      <c r="AG49" s="361">
        <f t="shared" si="1"/>
        <v>2.7520079688604633</v>
      </c>
      <c r="AH49" s="361">
        <f t="shared" si="1"/>
        <v>2.909592303552603</v>
      </c>
      <c r="AI49" s="361">
        <f t="shared" si="1"/>
        <v>3.0737951803018122</v>
      </c>
      <c r="AJ49" s="361">
        <f t="shared" si="1"/>
        <v>3.2448945778744882</v>
      </c>
      <c r="AK49" s="361">
        <f t="shared" si="1"/>
        <v>3.4231801501452166</v>
      </c>
      <c r="AL49" s="361">
        <f t="shared" si="1"/>
        <v>3.6089537164513157</v>
      </c>
      <c r="AM49" s="361">
        <f t="shared" si="1"/>
        <v>3.8025297725422709</v>
      </c>
      <c r="AN49" s="361">
        <f t="shared" si="1"/>
        <v>4.0042360229890468</v>
      </c>
      <c r="AO49" s="361">
        <f t="shared" si="1"/>
        <v>4.2144139359545871</v>
      </c>
      <c r="AP49" s="361">
        <f t="shared" si="1"/>
        <v>4.4334193212646804</v>
      </c>
    </row>
    <row r="50" spans="1:45" s="214" customFormat="1" ht="16.5" thickBot="1" x14ac:dyDescent="0.25">
      <c r="A50" s="216" t="s">
        <v>546</v>
      </c>
      <c r="B50" s="217">
        <f>IF($B$124="да",($B$126-0.05),0)</f>
        <v>6975927.4900000002</v>
      </c>
      <c r="C50" s="217">
        <f>C108*(1+C49)</f>
        <v>1683061.4340896725</v>
      </c>
      <c r="D50" s="217">
        <f t="shared" ref="D50:AP50" si="2">D108*(1+D49)</f>
        <v>3507500.0286428775</v>
      </c>
      <c r="E50" s="217">
        <f t="shared" si="2"/>
        <v>5537598.5300695123</v>
      </c>
      <c r="F50" s="217">
        <f t="shared" si="2"/>
        <v>5770177.6683324324</v>
      </c>
      <c r="G50" s="217">
        <f t="shared" si="2"/>
        <v>6012525.1304023946</v>
      </c>
      <c r="H50" s="217">
        <f t="shared" si="2"/>
        <v>6265051.1858792948</v>
      </c>
      <c r="I50" s="217">
        <f t="shared" si="2"/>
        <v>6528183.3356862254</v>
      </c>
      <c r="J50" s="217">
        <f t="shared" si="2"/>
        <v>6802367.0357850473</v>
      </c>
      <c r="K50" s="217">
        <f t="shared" si="2"/>
        <v>7088066.4512880202</v>
      </c>
      <c r="L50" s="217">
        <f t="shared" si="2"/>
        <v>7385765.2422421165</v>
      </c>
      <c r="M50" s="217">
        <f t="shared" si="2"/>
        <v>7695967.3824162865</v>
      </c>
      <c r="N50" s="217">
        <f t="shared" si="2"/>
        <v>8019198.0124777714</v>
      </c>
      <c r="O50" s="217">
        <f t="shared" si="2"/>
        <v>8356004.3290018383</v>
      </c>
      <c r="P50" s="217">
        <f t="shared" si="2"/>
        <v>8706956.5108199157</v>
      </c>
      <c r="Q50" s="217">
        <f t="shared" si="2"/>
        <v>9072648.6842743531</v>
      </c>
      <c r="R50" s="217">
        <f t="shared" si="2"/>
        <v>9453699.9290138744</v>
      </c>
      <c r="S50" s="217">
        <f t="shared" si="2"/>
        <v>9850755.3260324579</v>
      </c>
      <c r="T50" s="217">
        <f t="shared" si="2"/>
        <v>10264487.049725821</v>
      </c>
      <c r="U50" s="217">
        <f t="shared" si="2"/>
        <v>10695595.505814306</v>
      </c>
      <c r="V50" s="217">
        <f t="shared" si="2"/>
        <v>11144810.517058507</v>
      </c>
      <c r="W50" s="217">
        <f t="shared" si="2"/>
        <v>11612892.558774965</v>
      </c>
      <c r="X50" s="217">
        <f t="shared" si="2"/>
        <v>12100634.046243515</v>
      </c>
      <c r="Y50" s="217">
        <f t="shared" si="2"/>
        <v>12608860.676185744</v>
      </c>
      <c r="Z50" s="217">
        <f t="shared" si="2"/>
        <v>13138432.824585544</v>
      </c>
      <c r="AA50" s="217">
        <f t="shared" si="2"/>
        <v>13690247.003218137</v>
      </c>
      <c r="AB50" s="217">
        <f t="shared" si="2"/>
        <v>14265237.377353299</v>
      </c>
      <c r="AC50" s="217">
        <f t="shared" si="2"/>
        <v>14864377.347202139</v>
      </c>
      <c r="AD50" s="217">
        <f t="shared" si="2"/>
        <v>15488681.19578463</v>
      </c>
      <c r="AE50" s="217">
        <f t="shared" si="2"/>
        <v>16139205.806007586</v>
      </c>
      <c r="AF50" s="217">
        <f t="shared" si="2"/>
        <v>16817052.449859906</v>
      </c>
      <c r="AG50" s="217">
        <f t="shared" si="2"/>
        <v>17523368.652754024</v>
      </c>
      <c r="AH50" s="217">
        <f t="shared" si="2"/>
        <v>18259350.136169694</v>
      </c>
      <c r="AI50" s="217">
        <f t="shared" si="2"/>
        <v>19026242.841888819</v>
      </c>
      <c r="AJ50" s="217">
        <f t="shared" si="2"/>
        <v>19825345.04124815</v>
      </c>
      <c r="AK50" s="217">
        <f t="shared" si="2"/>
        <v>20658009.532980572</v>
      </c>
      <c r="AL50" s="217">
        <f t="shared" si="2"/>
        <v>21525645.933365755</v>
      </c>
      <c r="AM50" s="217">
        <f t="shared" si="2"/>
        <v>22429723.062567119</v>
      </c>
      <c r="AN50" s="217">
        <f t="shared" si="2"/>
        <v>23371771.431194939</v>
      </c>
      <c r="AO50" s="217">
        <f t="shared" si="2"/>
        <v>24353385.831305128</v>
      </c>
      <c r="AP50" s="217">
        <f t="shared" si="2"/>
        <v>25376228.036219947</v>
      </c>
    </row>
    <row r="51" spans="1:45" ht="16.5" thickBot="1" x14ac:dyDescent="0.25"/>
    <row r="52" spans="1:45" x14ac:dyDescent="0.2">
      <c r="A52" s="218" t="s">
        <v>328</v>
      </c>
      <c r="B52" s="219">
        <f>B58</f>
        <v>1</v>
      </c>
      <c r="C52" s="219">
        <f t="shared" ref="C52:AO52" si="3">C58</f>
        <v>2</v>
      </c>
      <c r="D52" s="219">
        <f t="shared" si="3"/>
        <v>3</v>
      </c>
      <c r="E52" s="219">
        <f t="shared" si="3"/>
        <v>4</v>
      </c>
      <c r="F52" s="219">
        <f t="shared" si="3"/>
        <v>5</v>
      </c>
      <c r="G52" s="219">
        <f t="shared" si="3"/>
        <v>6</v>
      </c>
      <c r="H52" s="219">
        <f t="shared" si="3"/>
        <v>7</v>
      </c>
      <c r="I52" s="219">
        <f t="shared" si="3"/>
        <v>8</v>
      </c>
      <c r="J52" s="219">
        <f t="shared" si="3"/>
        <v>9</v>
      </c>
      <c r="K52" s="219">
        <f t="shared" si="3"/>
        <v>10</v>
      </c>
      <c r="L52" s="219">
        <f t="shared" si="3"/>
        <v>11</v>
      </c>
      <c r="M52" s="219">
        <f t="shared" si="3"/>
        <v>12</v>
      </c>
      <c r="N52" s="219">
        <f t="shared" si="3"/>
        <v>13</v>
      </c>
      <c r="O52" s="219">
        <f t="shared" si="3"/>
        <v>14</v>
      </c>
      <c r="P52" s="219">
        <f t="shared" si="3"/>
        <v>15</v>
      </c>
      <c r="Q52" s="219">
        <f t="shared" si="3"/>
        <v>16</v>
      </c>
      <c r="R52" s="219">
        <f t="shared" si="3"/>
        <v>17</v>
      </c>
      <c r="S52" s="219">
        <f t="shared" si="3"/>
        <v>18</v>
      </c>
      <c r="T52" s="219">
        <f t="shared" si="3"/>
        <v>19</v>
      </c>
      <c r="U52" s="219">
        <f t="shared" si="3"/>
        <v>20</v>
      </c>
      <c r="V52" s="219">
        <f t="shared" si="3"/>
        <v>21</v>
      </c>
      <c r="W52" s="219">
        <f t="shared" si="3"/>
        <v>22</v>
      </c>
      <c r="X52" s="219">
        <f t="shared" si="3"/>
        <v>23</v>
      </c>
      <c r="Y52" s="219">
        <f t="shared" si="3"/>
        <v>24</v>
      </c>
      <c r="Z52" s="219">
        <f t="shared" si="3"/>
        <v>25</v>
      </c>
      <c r="AA52" s="219">
        <f t="shared" si="3"/>
        <v>26</v>
      </c>
      <c r="AB52" s="219">
        <f t="shared" si="3"/>
        <v>27</v>
      </c>
      <c r="AC52" s="219">
        <f t="shared" si="3"/>
        <v>28</v>
      </c>
      <c r="AD52" s="219">
        <f t="shared" si="3"/>
        <v>29</v>
      </c>
      <c r="AE52" s="219">
        <f t="shared" si="3"/>
        <v>30</v>
      </c>
      <c r="AF52" s="219">
        <f t="shared" si="3"/>
        <v>31</v>
      </c>
      <c r="AG52" s="219">
        <f t="shared" si="3"/>
        <v>32</v>
      </c>
      <c r="AH52" s="219">
        <f t="shared" si="3"/>
        <v>33</v>
      </c>
      <c r="AI52" s="219">
        <f t="shared" si="3"/>
        <v>34</v>
      </c>
      <c r="AJ52" s="219">
        <f t="shared" si="3"/>
        <v>35</v>
      </c>
      <c r="AK52" s="219">
        <f t="shared" si="3"/>
        <v>36</v>
      </c>
      <c r="AL52" s="219">
        <f t="shared" si="3"/>
        <v>37</v>
      </c>
      <c r="AM52" s="219">
        <f t="shared" si="3"/>
        <v>38</v>
      </c>
      <c r="AN52" s="219">
        <f t="shared" si="3"/>
        <v>39</v>
      </c>
      <c r="AO52" s="219">
        <f t="shared" si="3"/>
        <v>40</v>
      </c>
      <c r="AP52" s="219">
        <f>AP58</f>
        <v>41</v>
      </c>
    </row>
    <row r="53" spans="1:45" x14ac:dyDescent="0.2">
      <c r="A53" s="220" t="s">
        <v>327</v>
      </c>
      <c r="B53" s="362">
        <v>0</v>
      </c>
      <c r="C53" s="362">
        <f t="shared" ref="C53:AP53" si="4">B53+B54-B55</f>
        <v>0</v>
      </c>
      <c r="D53" s="362">
        <f t="shared" si="4"/>
        <v>0</v>
      </c>
      <c r="E53" s="362">
        <f t="shared" si="4"/>
        <v>0</v>
      </c>
      <c r="F53" s="362">
        <f t="shared" si="4"/>
        <v>0</v>
      </c>
      <c r="G53" s="362">
        <f t="shared" si="4"/>
        <v>0</v>
      </c>
      <c r="H53" s="362">
        <f t="shared" si="4"/>
        <v>0</v>
      </c>
      <c r="I53" s="362">
        <f t="shared" si="4"/>
        <v>0</v>
      </c>
      <c r="J53" s="362">
        <f t="shared" si="4"/>
        <v>0</v>
      </c>
      <c r="K53" s="362">
        <f t="shared" si="4"/>
        <v>0</v>
      </c>
      <c r="L53" s="362">
        <f t="shared" si="4"/>
        <v>0</v>
      </c>
      <c r="M53" s="362">
        <f t="shared" si="4"/>
        <v>0</v>
      </c>
      <c r="N53" s="362">
        <f t="shared" si="4"/>
        <v>0</v>
      </c>
      <c r="O53" s="362">
        <f t="shared" si="4"/>
        <v>0</v>
      </c>
      <c r="P53" s="362">
        <f t="shared" si="4"/>
        <v>0</v>
      </c>
      <c r="Q53" s="362">
        <f t="shared" si="4"/>
        <v>0</v>
      </c>
      <c r="R53" s="362">
        <f t="shared" si="4"/>
        <v>0</v>
      </c>
      <c r="S53" s="362">
        <f t="shared" si="4"/>
        <v>0</v>
      </c>
      <c r="T53" s="362">
        <f t="shared" si="4"/>
        <v>0</v>
      </c>
      <c r="U53" s="362">
        <f t="shared" si="4"/>
        <v>0</v>
      </c>
      <c r="V53" s="362">
        <f t="shared" si="4"/>
        <v>0</v>
      </c>
      <c r="W53" s="362">
        <f t="shared" si="4"/>
        <v>0</v>
      </c>
      <c r="X53" s="362">
        <f t="shared" si="4"/>
        <v>0</v>
      </c>
      <c r="Y53" s="362">
        <f t="shared" si="4"/>
        <v>0</v>
      </c>
      <c r="Z53" s="362">
        <f t="shared" si="4"/>
        <v>0</v>
      </c>
      <c r="AA53" s="362">
        <f t="shared" si="4"/>
        <v>0</v>
      </c>
      <c r="AB53" s="362">
        <f t="shared" si="4"/>
        <v>0</v>
      </c>
      <c r="AC53" s="362">
        <f t="shared" si="4"/>
        <v>0</v>
      </c>
      <c r="AD53" s="362">
        <f t="shared" si="4"/>
        <v>0</v>
      </c>
      <c r="AE53" s="362">
        <f t="shared" si="4"/>
        <v>0</v>
      </c>
      <c r="AF53" s="362">
        <f t="shared" si="4"/>
        <v>0</v>
      </c>
      <c r="AG53" s="362">
        <f t="shared" si="4"/>
        <v>0</v>
      </c>
      <c r="AH53" s="362">
        <f t="shared" si="4"/>
        <v>0</v>
      </c>
      <c r="AI53" s="362">
        <f t="shared" si="4"/>
        <v>0</v>
      </c>
      <c r="AJ53" s="362">
        <f t="shared" si="4"/>
        <v>0</v>
      </c>
      <c r="AK53" s="362">
        <f t="shared" si="4"/>
        <v>0</v>
      </c>
      <c r="AL53" s="362">
        <f t="shared" si="4"/>
        <v>0</v>
      </c>
      <c r="AM53" s="362">
        <f t="shared" si="4"/>
        <v>0</v>
      </c>
      <c r="AN53" s="362">
        <f t="shared" si="4"/>
        <v>0</v>
      </c>
      <c r="AO53" s="362">
        <f t="shared" si="4"/>
        <v>0</v>
      </c>
      <c r="AP53" s="362">
        <f t="shared" si="4"/>
        <v>0</v>
      </c>
    </row>
    <row r="54" spans="1:45" x14ac:dyDescent="0.2">
      <c r="A54" s="220" t="s">
        <v>326</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20" t="s">
        <v>325</v>
      </c>
      <c r="B55" s="362">
        <f>$B$54/$B$40</f>
        <v>0</v>
      </c>
      <c r="C55" s="362">
        <f t="shared" ref="C55:AP55" si="5">IF(ROUND(C53,1)=0,0,B55+C54/$B$40)</f>
        <v>0</v>
      </c>
      <c r="D55" s="362">
        <f t="shared" si="5"/>
        <v>0</v>
      </c>
      <c r="E55" s="362">
        <f t="shared" si="5"/>
        <v>0</v>
      </c>
      <c r="F55" s="362">
        <f t="shared" si="5"/>
        <v>0</v>
      </c>
      <c r="G55" s="362">
        <f t="shared" si="5"/>
        <v>0</v>
      </c>
      <c r="H55" s="362">
        <f t="shared" si="5"/>
        <v>0</v>
      </c>
      <c r="I55" s="362">
        <f t="shared" si="5"/>
        <v>0</v>
      </c>
      <c r="J55" s="362">
        <f t="shared" si="5"/>
        <v>0</v>
      </c>
      <c r="K55" s="362">
        <f t="shared" si="5"/>
        <v>0</v>
      </c>
      <c r="L55" s="362">
        <f t="shared" si="5"/>
        <v>0</v>
      </c>
      <c r="M55" s="362">
        <f t="shared" si="5"/>
        <v>0</v>
      </c>
      <c r="N55" s="362">
        <f t="shared" si="5"/>
        <v>0</v>
      </c>
      <c r="O55" s="362">
        <f t="shared" si="5"/>
        <v>0</v>
      </c>
      <c r="P55" s="362">
        <f t="shared" si="5"/>
        <v>0</v>
      </c>
      <c r="Q55" s="362">
        <f t="shared" si="5"/>
        <v>0</v>
      </c>
      <c r="R55" s="362">
        <f t="shared" si="5"/>
        <v>0</v>
      </c>
      <c r="S55" s="362">
        <f t="shared" si="5"/>
        <v>0</v>
      </c>
      <c r="T55" s="362">
        <f t="shared" si="5"/>
        <v>0</v>
      </c>
      <c r="U55" s="362">
        <f t="shared" si="5"/>
        <v>0</v>
      </c>
      <c r="V55" s="362">
        <f t="shared" si="5"/>
        <v>0</v>
      </c>
      <c r="W55" s="362">
        <f t="shared" si="5"/>
        <v>0</v>
      </c>
      <c r="X55" s="362">
        <f t="shared" si="5"/>
        <v>0</v>
      </c>
      <c r="Y55" s="362">
        <f t="shared" si="5"/>
        <v>0</v>
      </c>
      <c r="Z55" s="362">
        <f t="shared" si="5"/>
        <v>0</v>
      </c>
      <c r="AA55" s="362">
        <f t="shared" si="5"/>
        <v>0</v>
      </c>
      <c r="AB55" s="362">
        <f t="shared" si="5"/>
        <v>0</v>
      </c>
      <c r="AC55" s="362">
        <f t="shared" si="5"/>
        <v>0</v>
      </c>
      <c r="AD55" s="362">
        <f t="shared" si="5"/>
        <v>0</v>
      </c>
      <c r="AE55" s="362">
        <f t="shared" si="5"/>
        <v>0</v>
      </c>
      <c r="AF55" s="362">
        <f t="shared" si="5"/>
        <v>0</v>
      </c>
      <c r="AG55" s="362">
        <f t="shared" si="5"/>
        <v>0</v>
      </c>
      <c r="AH55" s="362">
        <f t="shared" si="5"/>
        <v>0</v>
      </c>
      <c r="AI55" s="362">
        <f t="shared" si="5"/>
        <v>0</v>
      </c>
      <c r="AJ55" s="362">
        <f t="shared" si="5"/>
        <v>0</v>
      </c>
      <c r="AK55" s="362">
        <f t="shared" si="5"/>
        <v>0</v>
      </c>
      <c r="AL55" s="362">
        <f t="shared" si="5"/>
        <v>0</v>
      </c>
      <c r="AM55" s="362">
        <f t="shared" si="5"/>
        <v>0</v>
      </c>
      <c r="AN55" s="362">
        <f t="shared" si="5"/>
        <v>0</v>
      </c>
      <c r="AO55" s="362">
        <f t="shared" si="5"/>
        <v>0</v>
      </c>
      <c r="AP55" s="362">
        <f t="shared" si="5"/>
        <v>0</v>
      </c>
    </row>
    <row r="56" spans="1:45" ht="16.5" thickBot="1" x14ac:dyDescent="0.25">
      <c r="A56" s="221" t="s">
        <v>324</v>
      </c>
      <c r="B56" s="222">
        <f t="shared" ref="B56:AP56" si="6">AVERAGE(SUM(B53:B54),(SUM(B53:B54)-B55))*$B$42</f>
        <v>0</v>
      </c>
      <c r="C56" s="222">
        <f t="shared" si="6"/>
        <v>0</v>
      </c>
      <c r="D56" s="222">
        <f t="shared" si="6"/>
        <v>0</v>
      </c>
      <c r="E56" s="222">
        <f t="shared" si="6"/>
        <v>0</v>
      </c>
      <c r="F56" s="222">
        <f t="shared" si="6"/>
        <v>0</v>
      </c>
      <c r="G56" s="222">
        <f t="shared" si="6"/>
        <v>0</v>
      </c>
      <c r="H56" s="222">
        <f t="shared" si="6"/>
        <v>0</v>
      </c>
      <c r="I56" s="222">
        <f t="shared" si="6"/>
        <v>0</v>
      </c>
      <c r="J56" s="222">
        <f t="shared" si="6"/>
        <v>0</v>
      </c>
      <c r="K56" s="222">
        <f t="shared" si="6"/>
        <v>0</v>
      </c>
      <c r="L56" s="222">
        <f t="shared" si="6"/>
        <v>0</v>
      </c>
      <c r="M56" s="222">
        <f t="shared" si="6"/>
        <v>0</v>
      </c>
      <c r="N56" s="222">
        <f t="shared" si="6"/>
        <v>0</v>
      </c>
      <c r="O56" s="222">
        <f t="shared" si="6"/>
        <v>0</v>
      </c>
      <c r="P56" s="222">
        <f t="shared" si="6"/>
        <v>0</v>
      </c>
      <c r="Q56" s="222">
        <f t="shared" si="6"/>
        <v>0</v>
      </c>
      <c r="R56" s="222">
        <f t="shared" si="6"/>
        <v>0</v>
      </c>
      <c r="S56" s="222">
        <f t="shared" si="6"/>
        <v>0</v>
      </c>
      <c r="T56" s="222">
        <f t="shared" si="6"/>
        <v>0</v>
      </c>
      <c r="U56" s="222">
        <f t="shared" si="6"/>
        <v>0</v>
      </c>
      <c r="V56" s="222">
        <f t="shared" si="6"/>
        <v>0</v>
      </c>
      <c r="W56" s="222">
        <f t="shared" si="6"/>
        <v>0</v>
      </c>
      <c r="X56" s="222">
        <f t="shared" si="6"/>
        <v>0</v>
      </c>
      <c r="Y56" s="222">
        <f t="shared" si="6"/>
        <v>0</v>
      </c>
      <c r="Z56" s="222">
        <f t="shared" si="6"/>
        <v>0</v>
      </c>
      <c r="AA56" s="222">
        <f t="shared" si="6"/>
        <v>0</v>
      </c>
      <c r="AB56" s="222">
        <f t="shared" si="6"/>
        <v>0</v>
      </c>
      <c r="AC56" s="222">
        <f t="shared" si="6"/>
        <v>0</v>
      </c>
      <c r="AD56" s="222">
        <f t="shared" si="6"/>
        <v>0</v>
      </c>
      <c r="AE56" s="222">
        <f t="shared" si="6"/>
        <v>0</v>
      </c>
      <c r="AF56" s="222">
        <f t="shared" si="6"/>
        <v>0</v>
      </c>
      <c r="AG56" s="222">
        <f t="shared" si="6"/>
        <v>0</v>
      </c>
      <c r="AH56" s="222">
        <f t="shared" si="6"/>
        <v>0</v>
      </c>
      <c r="AI56" s="222">
        <f t="shared" si="6"/>
        <v>0</v>
      </c>
      <c r="AJ56" s="222">
        <f t="shared" si="6"/>
        <v>0</v>
      </c>
      <c r="AK56" s="222">
        <f t="shared" si="6"/>
        <v>0</v>
      </c>
      <c r="AL56" s="222">
        <f t="shared" si="6"/>
        <v>0</v>
      </c>
      <c r="AM56" s="222">
        <f t="shared" si="6"/>
        <v>0</v>
      </c>
      <c r="AN56" s="222">
        <f t="shared" si="6"/>
        <v>0</v>
      </c>
      <c r="AO56" s="222">
        <f t="shared" si="6"/>
        <v>0</v>
      </c>
      <c r="AP56" s="222">
        <f t="shared" si="6"/>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547</v>
      </c>
      <c r="B58" s="219">
        <v>1</v>
      </c>
      <c r="C58" s="219">
        <f>B58+1</f>
        <v>2</v>
      </c>
      <c r="D58" s="219">
        <f t="shared" ref="D58:AP58" si="7">C58+1</f>
        <v>3</v>
      </c>
      <c r="E58" s="219">
        <f t="shared" si="7"/>
        <v>4</v>
      </c>
      <c r="F58" s="219">
        <f t="shared" si="7"/>
        <v>5</v>
      </c>
      <c r="G58" s="219">
        <f t="shared" si="7"/>
        <v>6</v>
      </c>
      <c r="H58" s="219">
        <f t="shared" si="7"/>
        <v>7</v>
      </c>
      <c r="I58" s="219">
        <f t="shared" si="7"/>
        <v>8</v>
      </c>
      <c r="J58" s="219">
        <f t="shared" si="7"/>
        <v>9</v>
      </c>
      <c r="K58" s="219">
        <f t="shared" si="7"/>
        <v>10</v>
      </c>
      <c r="L58" s="219">
        <f t="shared" si="7"/>
        <v>11</v>
      </c>
      <c r="M58" s="219">
        <f t="shared" si="7"/>
        <v>12</v>
      </c>
      <c r="N58" s="219">
        <f t="shared" si="7"/>
        <v>13</v>
      </c>
      <c r="O58" s="219">
        <f t="shared" si="7"/>
        <v>14</v>
      </c>
      <c r="P58" s="219">
        <f t="shared" si="7"/>
        <v>15</v>
      </c>
      <c r="Q58" s="219">
        <f t="shared" si="7"/>
        <v>16</v>
      </c>
      <c r="R58" s="219">
        <f t="shared" si="7"/>
        <v>17</v>
      </c>
      <c r="S58" s="219">
        <f t="shared" si="7"/>
        <v>18</v>
      </c>
      <c r="T58" s="219">
        <f t="shared" si="7"/>
        <v>19</v>
      </c>
      <c r="U58" s="219">
        <f t="shared" si="7"/>
        <v>20</v>
      </c>
      <c r="V58" s="219">
        <f t="shared" si="7"/>
        <v>21</v>
      </c>
      <c r="W58" s="219">
        <f t="shared" si="7"/>
        <v>22</v>
      </c>
      <c r="X58" s="219">
        <f t="shared" si="7"/>
        <v>23</v>
      </c>
      <c r="Y58" s="219">
        <f t="shared" si="7"/>
        <v>24</v>
      </c>
      <c r="Z58" s="219">
        <f t="shared" si="7"/>
        <v>25</v>
      </c>
      <c r="AA58" s="219">
        <f t="shared" si="7"/>
        <v>26</v>
      </c>
      <c r="AB58" s="219">
        <f t="shared" si="7"/>
        <v>27</v>
      </c>
      <c r="AC58" s="219">
        <f t="shared" si="7"/>
        <v>28</v>
      </c>
      <c r="AD58" s="219">
        <f t="shared" si="7"/>
        <v>29</v>
      </c>
      <c r="AE58" s="219">
        <f t="shared" si="7"/>
        <v>30</v>
      </c>
      <c r="AF58" s="219">
        <f t="shared" si="7"/>
        <v>31</v>
      </c>
      <c r="AG58" s="219">
        <f t="shared" si="7"/>
        <v>32</v>
      </c>
      <c r="AH58" s="219">
        <f t="shared" si="7"/>
        <v>33</v>
      </c>
      <c r="AI58" s="219">
        <f t="shared" si="7"/>
        <v>34</v>
      </c>
      <c r="AJ58" s="219">
        <f t="shared" si="7"/>
        <v>35</v>
      </c>
      <c r="AK58" s="219">
        <f t="shared" si="7"/>
        <v>36</v>
      </c>
      <c r="AL58" s="219">
        <f t="shared" si="7"/>
        <v>37</v>
      </c>
      <c r="AM58" s="219">
        <f t="shared" si="7"/>
        <v>38</v>
      </c>
      <c r="AN58" s="219">
        <f t="shared" si="7"/>
        <v>39</v>
      </c>
      <c r="AO58" s="219">
        <f t="shared" si="7"/>
        <v>40</v>
      </c>
      <c r="AP58" s="219">
        <f t="shared" si="7"/>
        <v>41</v>
      </c>
    </row>
    <row r="59" spans="1:45" ht="14.25" x14ac:dyDescent="0.2">
      <c r="A59" s="226" t="s">
        <v>323</v>
      </c>
      <c r="B59" s="363">
        <f t="shared" ref="B59:AP59" si="8">B50*$B$28</f>
        <v>6975927.4900000002</v>
      </c>
      <c r="C59" s="363">
        <f t="shared" si="8"/>
        <v>1683061.4340896725</v>
      </c>
      <c r="D59" s="363">
        <f t="shared" si="8"/>
        <v>3507500.0286428775</v>
      </c>
      <c r="E59" s="363">
        <f t="shared" si="8"/>
        <v>5537598.5300695123</v>
      </c>
      <c r="F59" s="363">
        <f t="shared" si="8"/>
        <v>5770177.6683324324</v>
      </c>
      <c r="G59" s="363">
        <f t="shared" si="8"/>
        <v>6012525.1304023946</v>
      </c>
      <c r="H59" s="363">
        <f t="shared" si="8"/>
        <v>6265051.1858792948</v>
      </c>
      <c r="I59" s="363">
        <f t="shared" si="8"/>
        <v>6528183.3356862254</v>
      </c>
      <c r="J59" s="363">
        <f t="shared" si="8"/>
        <v>6802367.0357850473</v>
      </c>
      <c r="K59" s="363">
        <f t="shared" si="8"/>
        <v>7088066.4512880202</v>
      </c>
      <c r="L59" s="363">
        <f t="shared" si="8"/>
        <v>7385765.2422421165</v>
      </c>
      <c r="M59" s="363">
        <f t="shared" si="8"/>
        <v>7695967.3824162865</v>
      </c>
      <c r="N59" s="363">
        <f t="shared" si="8"/>
        <v>8019198.0124777714</v>
      </c>
      <c r="O59" s="363">
        <f t="shared" si="8"/>
        <v>8356004.3290018383</v>
      </c>
      <c r="P59" s="363">
        <f t="shared" si="8"/>
        <v>8706956.5108199157</v>
      </c>
      <c r="Q59" s="363">
        <f t="shared" si="8"/>
        <v>9072648.6842743531</v>
      </c>
      <c r="R59" s="363">
        <f t="shared" si="8"/>
        <v>9453699.9290138744</v>
      </c>
      <c r="S59" s="363">
        <f t="shared" si="8"/>
        <v>9850755.3260324579</v>
      </c>
      <c r="T59" s="363">
        <f t="shared" si="8"/>
        <v>10264487.049725821</v>
      </c>
      <c r="U59" s="363">
        <f t="shared" si="8"/>
        <v>10695595.505814306</v>
      </c>
      <c r="V59" s="363">
        <f t="shared" si="8"/>
        <v>11144810.517058507</v>
      </c>
      <c r="W59" s="363">
        <f t="shared" si="8"/>
        <v>11612892.558774965</v>
      </c>
      <c r="X59" s="363">
        <f t="shared" si="8"/>
        <v>12100634.046243515</v>
      </c>
      <c r="Y59" s="363">
        <f t="shared" si="8"/>
        <v>12608860.676185744</v>
      </c>
      <c r="Z59" s="363">
        <f t="shared" si="8"/>
        <v>13138432.824585544</v>
      </c>
      <c r="AA59" s="363">
        <f t="shared" si="8"/>
        <v>13690247.003218137</v>
      </c>
      <c r="AB59" s="363">
        <f t="shared" si="8"/>
        <v>14265237.377353299</v>
      </c>
      <c r="AC59" s="363">
        <f t="shared" si="8"/>
        <v>14864377.347202139</v>
      </c>
      <c r="AD59" s="363">
        <f t="shared" si="8"/>
        <v>15488681.19578463</v>
      </c>
      <c r="AE59" s="363">
        <f t="shared" si="8"/>
        <v>16139205.806007586</v>
      </c>
      <c r="AF59" s="363">
        <f t="shared" si="8"/>
        <v>16817052.449859906</v>
      </c>
      <c r="AG59" s="363">
        <f t="shared" si="8"/>
        <v>17523368.652754024</v>
      </c>
      <c r="AH59" s="363">
        <f t="shared" si="8"/>
        <v>18259350.136169694</v>
      </c>
      <c r="AI59" s="363">
        <f t="shared" si="8"/>
        <v>19026242.841888819</v>
      </c>
      <c r="AJ59" s="363">
        <f t="shared" si="8"/>
        <v>19825345.04124815</v>
      </c>
      <c r="AK59" s="363">
        <f t="shared" si="8"/>
        <v>20658009.532980572</v>
      </c>
      <c r="AL59" s="363">
        <f t="shared" si="8"/>
        <v>21525645.933365755</v>
      </c>
      <c r="AM59" s="363">
        <f t="shared" si="8"/>
        <v>22429723.062567119</v>
      </c>
      <c r="AN59" s="363">
        <f t="shared" si="8"/>
        <v>23371771.431194939</v>
      </c>
      <c r="AO59" s="363">
        <f t="shared" si="8"/>
        <v>24353385.831305128</v>
      </c>
      <c r="AP59" s="363">
        <f t="shared" si="8"/>
        <v>25376228.036219947</v>
      </c>
    </row>
    <row r="60" spans="1:45" x14ac:dyDescent="0.2">
      <c r="A60" s="220" t="s">
        <v>322</v>
      </c>
      <c r="B60" s="362">
        <f t="shared" ref="B60:Z60" si="9">SUM(B61:B65)</f>
        <v>0</v>
      </c>
      <c r="C60" s="362">
        <f t="shared" si="9"/>
        <v>-76178.802959409601</v>
      </c>
      <c r="D60" s="362">
        <f>SUM(D61:D65)</f>
        <v>-79378.312683704818</v>
      </c>
      <c r="E60" s="362">
        <f t="shared" si="9"/>
        <v>-82712.20181642042</v>
      </c>
      <c r="F60" s="362">
        <f t="shared" si="9"/>
        <v>-86186.114292710074</v>
      </c>
      <c r="G60" s="362">
        <f t="shared" si="9"/>
        <v>-89805.931093003892</v>
      </c>
      <c r="H60" s="362">
        <f t="shared" si="9"/>
        <v>-93577.780198910055</v>
      </c>
      <c r="I60" s="362">
        <f t="shared" si="9"/>
        <v>-97508.046967264279</v>
      </c>
      <c r="J60" s="362">
        <f t="shared" si="9"/>
        <v>-101603.38493988939</v>
      </c>
      <c r="K60" s="362">
        <f t="shared" si="9"/>
        <v>-105870.72710736476</v>
      </c>
      <c r="L60" s="362">
        <f t="shared" si="9"/>
        <v>-110317.29764587407</v>
      </c>
      <c r="M60" s="362">
        <f t="shared" si="9"/>
        <v>-114950.6241470008</v>
      </c>
      <c r="N60" s="362">
        <f t="shared" si="9"/>
        <v>-119778.55036117484</v>
      </c>
      <c r="O60" s="362">
        <f t="shared" si="9"/>
        <v>-124809.24947634419</v>
      </c>
      <c r="P60" s="362">
        <f t="shared" si="9"/>
        <v>-130051.23795435065</v>
      </c>
      <c r="Q60" s="362">
        <f t="shared" si="9"/>
        <v>-135513.38994843338</v>
      </c>
      <c r="R60" s="362">
        <f t="shared" si="9"/>
        <v>-141204.95232626758</v>
      </c>
      <c r="S60" s="362">
        <f t="shared" si="9"/>
        <v>-147135.56032397083</v>
      </c>
      <c r="T60" s="362">
        <f t="shared" si="9"/>
        <v>-153315.2538575776</v>
      </c>
      <c r="U60" s="362">
        <f t="shared" si="9"/>
        <v>-159754.49451959587</v>
      </c>
      <c r="V60" s="362">
        <f t="shared" si="9"/>
        <v>-166464.1832894189</v>
      </c>
      <c r="W60" s="362">
        <f t="shared" si="9"/>
        <v>-173455.6789875745</v>
      </c>
      <c r="X60" s="362">
        <f t="shared" si="9"/>
        <v>-180740.81750505263</v>
      </c>
      <c r="Y60" s="362">
        <f t="shared" si="9"/>
        <v>-188331.93184026488</v>
      </c>
      <c r="Z60" s="362">
        <f t="shared" si="9"/>
        <v>-196241.87297755599</v>
      </c>
      <c r="AA60" s="362">
        <f t="shared" ref="AA60:AP60" si="10">SUM(AA61:AA65)</f>
        <v>-204484.03164261335</v>
      </c>
      <c r="AB60" s="362">
        <f t="shared" si="10"/>
        <v>-213072.36097160311</v>
      </c>
      <c r="AC60" s="362">
        <f t="shared" si="10"/>
        <v>-222021.40013241046</v>
      </c>
      <c r="AD60" s="362">
        <f t="shared" si="10"/>
        <v>-231346.29893797173</v>
      </c>
      <c r="AE60" s="362">
        <f t="shared" si="10"/>
        <v>-241062.84349336656</v>
      </c>
      <c r="AF60" s="362">
        <f t="shared" si="10"/>
        <v>-251187.48292008796</v>
      </c>
      <c r="AG60" s="362">
        <f t="shared" si="10"/>
        <v>-261737.35720273168</v>
      </c>
      <c r="AH60" s="362">
        <f t="shared" si="10"/>
        <v>-272730.32620524644</v>
      </c>
      <c r="AI60" s="362">
        <f t="shared" si="10"/>
        <v>-284184.99990586675</v>
      </c>
      <c r="AJ60" s="362">
        <f t="shared" si="10"/>
        <v>-296120.76990191318</v>
      </c>
      <c r="AK60" s="362">
        <f t="shared" si="10"/>
        <v>-308557.84223779349</v>
      </c>
      <c r="AL60" s="362">
        <f t="shared" si="10"/>
        <v>-321517.27161178086</v>
      </c>
      <c r="AM60" s="362">
        <f t="shared" si="10"/>
        <v>-335020.99701947562</v>
      </c>
      <c r="AN60" s="362">
        <f t="shared" si="10"/>
        <v>-349091.87889429362</v>
      </c>
      <c r="AO60" s="362">
        <f t="shared" si="10"/>
        <v>-363753.73780785402</v>
      </c>
      <c r="AP60" s="362">
        <f t="shared" si="10"/>
        <v>-379031.39479578391</v>
      </c>
    </row>
    <row r="61" spans="1:45" x14ac:dyDescent="0.2">
      <c r="A61" s="227" t="s">
        <v>321</v>
      </c>
      <c r="B61" s="362"/>
      <c r="C61" s="362">
        <f>-IF(C$47&lt;=$B$30,0,$B$29*(1+C$49)*$B$28)</f>
        <v>-76178.802959409601</v>
      </c>
      <c r="D61" s="362">
        <f>-IF(D$47&lt;=$B$30,0,$B$29*(1+D$49)*$B$28)</f>
        <v>-79378.312683704818</v>
      </c>
      <c r="E61" s="362">
        <f t="shared" ref="E61:AP61" si="11">-IF(E$47&lt;=$B$30,0,$B$29*(1+E$49)*$B$28)</f>
        <v>-82712.20181642042</v>
      </c>
      <c r="F61" s="362">
        <f t="shared" si="11"/>
        <v>-86186.114292710074</v>
      </c>
      <c r="G61" s="362">
        <f t="shared" si="11"/>
        <v>-89805.931093003892</v>
      </c>
      <c r="H61" s="362">
        <f t="shared" si="11"/>
        <v>-93577.780198910055</v>
      </c>
      <c r="I61" s="362">
        <f t="shared" si="11"/>
        <v>-97508.046967264279</v>
      </c>
      <c r="J61" s="362">
        <f t="shared" si="11"/>
        <v>-101603.38493988939</v>
      </c>
      <c r="K61" s="362">
        <f t="shared" si="11"/>
        <v>-105870.72710736476</v>
      </c>
      <c r="L61" s="362">
        <f t="shared" si="11"/>
        <v>-110317.29764587407</v>
      </c>
      <c r="M61" s="362">
        <f t="shared" si="11"/>
        <v>-114950.6241470008</v>
      </c>
      <c r="N61" s="362">
        <f t="shared" si="11"/>
        <v>-119778.55036117484</v>
      </c>
      <c r="O61" s="362">
        <f t="shared" si="11"/>
        <v>-124809.24947634419</v>
      </c>
      <c r="P61" s="362">
        <f t="shared" si="11"/>
        <v>-130051.23795435065</v>
      </c>
      <c r="Q61" s="362">
        <f t="shared" si="11"/>
        <v>-135513.38994843338</v>
      </c>
      <c r="R61" s="362">
        <f t="shared" si="11"/>
        <v>-141204.95232626758</v>
      </c>
      <c r="S61" s="362">
        <f t="shared" si="11"/>
        <v>-147135.56032397083</v>
      </c>
      <c r="T61" s="362">
        <f t="shared" si="11"/>
        <v>-153315.2538575776</v>
      </c>
      <c r="U61" s="362">
        <f t="shared" si="11"/>
        <v>-159754.49451959587</v>
      </c>
      <c r="V61" s="362">
        <f t="shared" si="11"/>
        <v>-166464.1832894189</v>
      </c>
      <c r="W61" s="362">
        <f t="shared" si="11"/>
        <v>-173455.6789875745</v>
      </c>
      <c r="X61" s="362">
        <f t="shared" si="11"/>
        <v>-180740.81750505263</v>
      </c>
      <c r="Y61" s="362">
        <f t="shared" si="11"/>
        <v>-188331.93184026488</v>
      </c>
      <c r="Z61" s="362">
        <f t="shared" si="11"/>
        <v>-196241.87297755599</v>
      </c>
      <c r="AA61" s="362">
        <f t="shared" si="11"/>
        <v>-204484.03164261335</v>
      </c>
      <c r="AB61" s="362">
        <f t="shared" si="11"/>
        <v>-213072.36097160311</v>
      </c>
      <c r="AC61" s="362">
        <f t="shared" si="11"/>
        <v>-222021.40013241046</v>
      </c>
      <c r="AD61" s="362">
        <f t="shared" si="11"/>
        <v>-231346.29893797173</v>
      </c>
      <c r="AE61" s="362">
        <f t="shared" si="11"/>
        <v>-241062.84349336656</v>
      </c>
      <c r="AF61" s="362">
        <f t="shared" si="11"/>
        <v>-251187.48292008796</v>
      </c>
      <c r="AG61" s="362">
        <f t="shared" si="11"/>
        <v>-261737.35720273168</v>
      </c>
      <c r="AH61" s="362">
        <f t="shared" si="11"/>
        <v>-272730.32620524644</v>
      </c>
      <c r="AI61" s="362">
        <f t="shared" si="11"/>
        <v>-284184.99990586675</v>
      </c>
      <c r="AJ61" s="362">
        <f t="shared" si="11"/>
        <v>-296120.76990191318</v>
      </c>
      <c r="AK61" s="362">
        <f t="shared" si="11"/>
        <v>-308557.84223779349</v>
      </c>
      <c r="AL61" s="362">
        <f t="shared" si="11"/>
        <v>-321517.27161178086</v>
      </c>
      <c r="AM61" s="362">
        <f t="shared" si="11"/>
        <v>-335020.99701947562</v>
      </c>
      <c r="AN61" s="362">
        <f t="shared" si="11"/>
        <v>-349091.87889429362</v>
      </c>
      <c r="AO61" s="362">
        <f t="shared" si="11"/>
        <v>-363753.73780785402</v>
      </c>
      <c r="AP61" s="362">
        <f t="shared" si="11"/>
        <v>-379031.39479578391</v>
      </c>
    </row>
    <row r="62" spans="1:45" x14ac:dyDescent="0.2">
      <c r="A62" s="227"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227" t="s">
        <v>544</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227" t="s">
        <v>544</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227" t="s">
        <v>548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228" t="s">
        <v>319</v>
      </c>
      <c r="B66" s="363">
        <f t="shared" ref="B66:AO66" si="12">B59+B60</f>
        <v>6975927.4900000002</v>
      </c>
      <c r="C66" s="363">
        <f t="shared" si="12"/>
        <v>1606882.631130263</v>
      </c>
      <c r="D66" s="363">
        <f t="shared" si="12"/>
        <v>3428121.7159591727</v>
      </c>
      <c r="E66" s="363">
        <f t="shared" si="12"/>
        <v>5454886.3282530922</v>
      </c>
      <c r="F66" s="363">
        <f t="shared" si="12"/>
        <v>5683991.5540397223</v>
      </c>
      <c r="G66" s="363">
        <f t="shared" si="12"/>
        <v>5922719.199309391</v>
      </c>
      <c r="H66" s="363">
        <f t="shared" si="12"/>
        <v>6171473.4056803845</v>
      </c>
      <c r="I66" s="363">
        <f t="shared" si="12"/>
        <v>6430675.2887189612</v>
      </c>
      <c r="J66" s="363">
        <f t="shared" si="12"/>
        <v>6700763.6508451579</v>
      </c>
      <c r="K66" s="363">
        <f t="shared" si="12"/>
        <v>6982195.7241806556</v>
      </c>
      <c r="L66" s="363">
        <f t="shared" si="12"/>
        <v>7275447.9445962422</v>
      </c>
      <c r="M66" s="363">
        <f t="shared" si="12"/>
        <v>7581016.7582692858</v>
      </c>
      <c r="N66" s="363">
        <f t="shared" si="12"/>
        <v>7899419.4621165963</v>
      </c>
      <c r="O66" s="363">
        <f t="shared" si="12"/>
        <v>8231195.079525494</v>
      </c>
      <c r="P66" s="363">
        <f t="shared" si="12"/>
        <v>8576905.2728655655</v>
      </c>
      <c r="Q66" s="363">
        <f t="shared" si="12"/>
        <v>8937135.2943259198</v>
      </c>
      <c r="R66" s="363">
        <f t="shared" si="12"/>
        <v>9312494.9766876064</v>
      </c>
      <c r="S66" s="363">
        <f t="shared" si="12"/>
        <v>9703619.7657084875</v>
      </c>
      <c r="T66" s="363">
        <f t="shared" si="12"/>
        <v>10111171.795868244</v>
      </c>
      <c r="U66" s="363">
        <f t="shared" si="12"/>
        <v>10535841.011294711</v>
      </c>
      <c r="V66" s="363">
        <f t="shared" si="12"/>
        <v>10978346.333769089</v>
      </c>
      <c r="W66" s="363">
        <f t="shared" si="12"/>
        <v>11439436.879787391</v>
      </c>
      <c r="X66" s="363">
        <f t="shared" si="12"/>
        <v>11919893.228738463</v>
      </c>
      <c r="Y66" s="363">
        <f t="shared" si="12"/>
        <v>12420528.744345479</v>
      </c>
      <c r="Z66" s="363">
        <f t="shared" si="12"/>
        <v>12942190.951607987</v>
      </c>
      <c r="AA66" s="363">
        <f t="shared" si="12"/>
        <v>13485762.971575523</v>
      </c>
      <c r="AB66" s="363">
        <f t="shared" si="12"/>
        <v>14052165.016381696</v>
      </c>
      <c r="AC66" s="363">
        <f t="shared" si="12"/>
        <v>14642355.947069729</v>
      </c>
      <c r="AD66" s="363">
        <f t="shared" si="12"/>
        <v>15257334.896846658</v>
      </c>
      <c r="AE66" s="363">
        <f t="shared" si="12"/>
        <v>15898142.96251422</v>
      </c>
      <c r="AF66" s="363">
        <f t="shared" si="12"/>
        <v>16565864.966939818</v>
      </c>
      <c r="AG66" s="363">
        <f t="shared" si="12"/>
        <v>17261631.295551293</v>
      </c>
      <c r="AH66" s="363">
        <f t="shared" si="12"/>
        <v>17986619.809964448</v>
      </c>
      <c r="AI66" s="363">
        <f t="shared" si="12"/>
        <v>18742057.841982953</v>
      </c>
      <c r="AJ66" s="363">
        <f t="shared" si="12"/>
        <v>19529224.271346238</v>
      </c>
      <c r="AK66" s="363">
        <f t="shared" si="12"/>
        <v>20349451.69074278</v>
      </c>
      <c r="AL66" s="363">
        <f t="shared" si="12"/>
        <v>21204128.661753975</v>
      </c>
      <c r="AM66" s="363">
        <f t="shared" si="12"/>
        <v>22094702.065547641</v>
      </c>
      <c r="AN66" s="363">
        <f t="shared" si="12"/>
        <v>23022679.552300647</v>
      </c>
      <c r="AO66" s="363">
        <f t="shared" si="12"/>
        <v>23989632.093497273</v>
      </c>
      <c r="AP66" s="363">
        <f>AP59+AP60</f>
        <v>24997196.641424164</v>
      </c>
    </row>
    <row r="67" spans="1:45" x14ac:dyDescent="0.2">
      <c r="A67" s="227" t="s">
        <v>314</v>
      </c>
      <c r="B67" s="229"/>
      <c r="C67" s="362">
        <f>-($B$25)*1.18*$B$28/$B$27</f>
        <v>-232530.91800000001</v>
      </c>
      <c r="D67" s="362">
        <f>C67</f>
        <v>-232530.91800000001</v>
      </c>
      <c r="E67" s="362">
        <f t="shared" ref="E67:AP67" si="13">D67</f>
        <v>-232530.91800000001</v>
      </c>
      <c r="F67" s="362">
        <f t="shared" si="13"/>
        <v>-232530.91800000001</v>
      </c>
      <c r="G67" s="362">
        <f t="shared" si="13"/>
        <v>-232530.91800000001</v>
      </c>
      <c r="H67" s="362">
        <f t="shared" si="13"/>
        <v>-232530.91800000001</v>
      </c>
      <c r="I67" s="362">
        <f t="shared" si="13"/>
        <v>-232530.91800000001</v>
      </c>
      <c r="J67" s="362">
        <f t="shared" si="13"/>
        <v>-232530.91800000001</v>
      </c>
      <c r="K67" s="362">
        <f t="shared" si="13"/>
        <v>-232530.91800000001</v>
      </c>
      <c r="L67" s="362">
        <f t="shared" si="13"/>
        <v>-232530.91800000001</v>
      </c>
      <c r="M67" s="362">
        <f t="shared" si="13"/>
        <v>-232530.91800000001</v>
      </c>
      <c r="N67" s="362">
        <f t="shared" si="13"/>
        <v>-232530.91800000001</v>
      </c>
      <c r="O67" s="362">
        <f t="shared" si="13"/>
        <v>-232530.91800000001</v>
      </c>
      <c r="P67" s="362">
        <f t="shared" si="13"/>
        <v>-232530.91800000001</v>
      </c>
      <c r="Q67" s="362">
        <f t="shared" si="13"/>
        <v>-232530.91800000001</v>
      </c>
      <c r="R67" s="362">
        <f t="shared" si="13"/>
        <v>-232530.91800000001</v>
      </c>
      <c r="S67" s="362">
        <f t="shared" si="13"/>
        <v>-232530.91800000001</v>
      </c>
      <c r="T67" s="362">
        <f t="shared" si="13"/>
        <v>-232530.91800000001</v>
      </c>
      <c r="U67" s="362">
        <f t="shared" si="13"/>
        <v>-232530.91800000001</v>
      </c>
      <c r="V67" s="362">
        <f t="shared" si="13"/>
        <v>-232530.91800000001</v>
      </c>
      <c r="W67" s="362">
        <f t="shared" si="13"/>
        <v>-232530.91800000001</v>
      </c>
      <c r="X67" s="362">
        <f t="shared" si="13"/>
        <v>-232530.91800000001</v>
      </c>
      <c r="Y67" s="362">
        <f t="shared" si="13"/>
        <v>-232530.91800000001</v>
      </c>
      <c r="Z67" s="362">
        <f t="shared" si="13"/>
        <v>-232530.91800000001</v>
      </c>
      <c r="AA67" s="362">
        <f t="shared" si="13"/>
        <v>-232530.91800000001</v>
      </c>
      <c r="AB67" s="362">
        <f t="shared" si="13"/>
        <v>-232530.91800000001</v>
      </c>
      <c r="AC67" s="362">
        <f t="shared" si="13"/>
        <v>-232530.91800000001</v>
      </c>
      <c r="AD67" s="362">
        <f t="shared" si="13"/>
        <v>-232530.91800000001</v>
      </c>
      <c r="AE67" s="362">
        <f t="shared" si="13"/>
        <v>-232530.91800000001</v>
      </c>
      <c r="AF67" s="362">
        <f t="shared" si="13"/>
        <v>-232530.91800000001</v>
      </c>
      <c r="AG67" s="362">
        <f t="shared" si="13"/>
        <v>-232530.91800000001</v>
      </c>
      <c r="AH67" s="362">
        <f t="shared" si="13"/>
        <v>-232530.91800000001</v>
      </c>
      <c r="AI67" s="362">
        <f t="shared" si="13"/>
        <v>-232530.91800000001</v>
      </c>
      <c r="AJ67" s="362">
        <f t="shared" si="13"/>
        <v>-232530.91800000001</v>
      </c>
      <c r="AK67" s="362">
        <f t="shared" si="13"/>
        <v>-232530.91800000001</v>
      </c>
      <c r="AL67" s="362">
        <f t="shared" si="13"/>
        <v>-232530.91800000001</v>
      </c>
      <c r="AM67" s="362">
        <f t="shared" si="13"/>
        <v>-232530.91800000001</v>
      </c>
      <c r="AN67" s="362">
        <f t="shared" si="13"/>
        <v>-232530.91800000001</v>
      </c>
      <c r="AO67" s="362">
        <f t="shared" si="13"/>
        <v>-232530.91800000001</v>
      </c>
      <c r="AP67" s="362">
        <f t="shared" si="13"/>
        <v>-232530.91800000001</v>
      </c>
      <c r="AQ67" s="230">
        <f>SUM(B67:AA67)/1.18</f>
        <v>-4926502.4999999991</v>
      </c>
      <c r="AR67" s="231">
        <f>SUM(B67:AF67)/1.18</f>
        <v>-5911802.9999999972</v>
      </c>
      <c r="AS67" s="231">
        <f>SUM(B67:AP67)/1.18</f>
        <v>-7882403.9999999944</v>
      </c>
    </row>
    <row r="68" spans="1:45" ht="28.5" x14ac:dyDescent="0.2">
      <c r="A68" s="228" t="s">
        <v>315</v>
      </c>
      <c r="B68" s="363">
        <f t="shared" ref="B68:J68" si="14">B66+B67</f>
        <v>6975927.4900000002</v>
      </c>
      <c r="C68" s="363">
        <f>C66+C67</f>
        <v>1374351.7131302629</v>
      </c>
      <c r="D68" s="363">
        <f>D66+D67</f>
        <v>3195590.7979591726</v>
      </c>
      <c r="E68" s="363">
        <f t="shared" si="14"/>
        <v>5222355.4102530926</v>
      </c>
      <c r="F68" s="363">
        <f>F66+C67</f>
        <v>5451460.6360397227</v>
      </c>
      <c r="G68" s="363">
        <f t="shared" si="14"/>
        <v>5690188.2813093914</v>
      </c>
      <c r="H68" s="363">
        <f t="shared" si="14"/>
        <v>5938942.4876803849</v>
      </c>
      <c r="I68" s="363">
        <f t="shared" si="14"/>
        <v>6198144.3707189616</v>
      </c>
      <c r="J68" s="363">
        <f t="shared" si="14"/>
        <v>6468232.7328451583</v>
      </c>
      <c r="K68" s="363">
        <f>K66+K67</f>
        <v>6749664.806180656</v>
      </c>
      <c r="L68" s="363">
        <f>L66+L67</f>
        <v>7042917.0265962426</v>
      </c>
      <c r="M68" s="363">
        <f t="shared" ref="M68:AO68" si="15">M66+M67</f>
        <v>7348485.8402692862</v>
      </c>
      <c r="N68" s="363">
        <f t="shared" si="15"/>
        <v>7666888.5441165967</v>
      </c>
      <c r="O68" s="363">
        <f t="shared" si="15"/>
        <v>7998664.1615254944</v>
      </c>
      <c r="P68" s="363">
        <f t="shared" si="15"/>
        <v>8344374.3548655659</v>
      </c>
      <c r="Q68" s="363">
        <f t="shared" si="15"/>
        <v>8704604.3763259202</v>
      </c>
      <c r="R68" s="363">
        <f t="shared" si="15"/>
        <v>9079964.0586876068</v>
      </c>
      <c r="S68" s="363">
        <f t="shared" si="15"/>
        <v>9471088.8477084879</v>
      </c>
      <c r="T68" s="363">
        <f t="shared" si="15"/>
        <v>9878640.8778682444</v>
      </c>
      <c r="U68" s="363">
        <f t="shared" si="15"/>
        <v>10303310.093294712</v>
      </c>
      <c r="V68" s="363">
        <f t="shared" si="15"/>
        <v>10745815.415769089</v>
      </c>
      <c r="W68" s="363">
        <f t="shared" si="15"/>
        <v>11206905.961787391</v>
      </c>
      <c r="X68" s="363">
        <f t="shared" si="15"/>
        <v>11687362.310738463</v>
      </c>
      <c r="Y68" s="363">
        <f t="shared" si="15"/>
        <v>12187997.826345479</v>
      </c>
      <c r="Z68" s="363">
        <f t="shared" si="15"/>
        <v>12709660.033607988</v>
      </c>
      <c r="AA68" s="363">
        <f t="shared" si="15"/>
        <v>13253232.053575523</v>
      </c>
      <c r="AB68" s="363">
        <f t="shared" si="15"/>
        <v>13819634.098381696</v>
      </c>
      <c r="AC68" s="363">
        <f t="shared" si="15"/>
        <v>14409825.029069729</v>
      </c>
      <c r="AD68" s="363">
        <f t="shared" si="15"/>
        <v>15024803.978846658</v>
      </c>
      <c r="AE68" s="363">
        <f t="shared" si="15"/>
        <v>15665612.04451422</v>
      </c>
      <c r="AF68" s="363">
        <f t="shared" si="15"/>
        <v>16333334.048939819</v>
      </c>
      <c r="AG68" s="363">
        <f t="shared" si="15"/>
        <v>17029100.377551291</v>
      </c>
      <c r="AH68" s="363">
        <f t="shared" si="15"/>
        <v>17754088.891964447</v>
      </c>
      <c r="AI68" s="363">
        <f t="shared" si="15"/>
        <v>18509526.923982952</v>
      </c>
      <c r="AJ68" s="363">
        <f t="shared" si="15"/>
        <v>19296693.353346236</v>
      </c>
      <c r="AK68" s="363">
        <f t="shared" si="15"/>
        <v>20116920.772742778</v>
      </c>
      <c r="AL68" s="363">
        <f t="shared" si="15"/>
        <v>20971597.743753973</v>
      </c>
      <c r="AM68" s="363">
        <f t="shared" si="15"/>
        <v>21862171.14754764</v>
      </c>
      <c r="AN68" s="363">
        <f t="shared" si="15"/>
        <v>22790148.634300645</v>
      </c>
      <c r="AO68" s="363">
        <f t="shared" si="15"/>
        <v>23757101.175497271</v>
      </c>
      <c r="AP68" s="363">
        <f>AP66+AP67</f>
        <v>24764665.723424163</v>
      </c>
      <c r="AQ68" s="174">
        <v>25</v>
      </c>
      <c r="AR68" s="174">
        <v>30</v>
      </c>
      <c r="AS68" s="174">
        <v>40</v>
      </c>
    </row>
    <row r="69" spans="1:45" x14ac:dyDescent="0.2">
      <c r="A69" s="227" t="s">
        <v>313</v>
      </c>
      <c r="B69" s="362">
        <f t="shared" ref="B69:AO69" si="16">-B56</f>
        <v>0</v>
      </c>
      <c r="C69" s="362">
        <f t="shared" si="16"/>
        <v>0</v>
      </c>
      <c r="D69" s="362">
        <f t="shared" si="16"/>
        <v>0</v>
      </c>
      <c r="E69" s="362">
        <f t="shared" si="16"/>
        <v>0</v>
      </c>
      <c r="F69" s="362">
        <f t="shared" si="16"/>
        <v>0</v>
      </c>
      <c r="G69" s="362">
        <f t="shared" si="16"/>
        <v>0</v>
      </c>
      <c r="H69" s="362">
        <f t="shared" si="16"/>
        <v>0</v>
      </c>
      <c r="I69" s="362">
        <f t="shared" si="16"/>
        <v>0</v>
      </c>
      <c r="J69" s="362">
        <f t="shared" si="16"/>
        <v>0</v>
      </c>
      <c r="K69" s="362">
        <f t="shared" si="16"/>
        <v>0</v>
      </c>
      <c r="L69" s="362">
        <f t="shared" si="16"/>
        <v>0</v>
      </c>
      <c r="M69" s="362">
        <f t="shared" si="16"/>
        <v>0</v>
      </c>
      <c r="N69" s="362">
        <f t="shared" si="16"/>
        <v>0</v>
      </c>
      <c r="O69" s="362">
        <f t="shared" si="16"/>
        <v>0</v>
      </c>
      <c r="P69" s="362">
        <f t="shared" si="16"/>
        <v>0</v>
      </c>
      <c r="Q69" s="362">
        <f t="shared" si="16"/>
        <v>0</v>
      </c>
      <c r="R69" s="362">
        <f t="shared" si="16"/>
        <v>0</v>
      </c>
      <c r="S69" s="362">
        <f t="shared" si="16"/>
        <v>0</v>
      </c>
      <c r="T69" s="362">
        <f t="shared" si="16"/>
        <v>0</v>
      </c>
      <c r="U69" s="362">
        <f t="shared" si="16"/>
        <v>0</v>
      </c>
      <c r="V69" s="362">
        <f t="shared" si="16"/>
        <v>0</v>
      </c>
      <c r="W69" s="362">
        <f t="shared" si="16"/>
        <v>0</v>
      </c>
      <c r="X69" s="362">
        <f t="shared" si="16"/>
        <v>0</v>
      </c>
      <c r="Y69" s="362">
        <f t="shared" si="16"/>
        <v>0</v>
      </c>
      <c r="Z69" s="362">
        <f t="shared" si="16"/>
        <v>0</v>
      </c>
      <c r="AA69" s="362">
        <f t="shared" si="16"/>
        <v>0</v>
      </c>
      <c r="AB69" s="362">
        <f t="shared" si="16"/>
        <v>0</v>
      </c>
      <c r="AC69" s="362">
        <f t="shared" si="16"/>
        <v>0</v>
      </c>
      <c r="AD69" s="362">
        <f t="shared" si="16"/>
        <v>0</v>
      </c>
      <c r="AE69" s="362">
        <f t="shared" si="16"/>
        <v>0</v>
      </c>
      <c r="AF69" s="362">
        <f t="shared" si="16"/>
        <v>0</v>
      </c>
      <c r="AG69" s="362">
        <f t="shared" si="16"/>
        <v>0</v>
      </c>
      <c r="AH69" s="362">
        <f t="shared" si="16"/>
        <v>0</v>
      </c>
      <c r="AI69" s="362">
        <f t="shared" si="16"/>
        <v>0</v>
      </c>
      <c r="AJ69" s="362">
        <f t="shared" si="16"/>
        <v>0</v>
      </c>
      <c r="AK69" s="362">
        <f t="shared" si="16"/>
        <v>0</v>
      </c>
      <c r="AL69" s="362">
        <f t="shared" si="16"/>
        <v>0</v>
      </c>
      <c r="AM69" s="362">
        <f t="shared" si="16"/>
        <v>0</v>
      </c>
      <c r="AN69" s="362">
        <f t="shared" si="16"/>
        <v>0</v>
      </c>
      <c r="AO69" s="362">
        <f t="shared" si="16"/>
        <v>0</v>
      </c>
      <c r="AP69" s="362">
        <f>-AP56</f>
        <v>0</v>
      </c>
    </row>
    <row r="70" spans="1:45" ht="14.25" x14ac:dyDescent="0.2">
      <c r="A70" s="228" t="s">
        <v>318</v>
      </c>
      <c r="B70" s="363">
        <f t="shared" ref="B70:AO70" si="17">B68+B69</f>
        <v>6975927.4900000002</v>
      </c>
      <c r="C70" s="363">
        <f t="shared" si="17"/>
        <v>1374351.7131302629</v>
      </c>
      <c r="D70" s="363">
        <f t="shared" si="17"/>
        <v>3195590.7979591726</v>
      </c>
      <c r="E70" s="363">
        <f t="shared" si="17"/>
        <v>5222355.4102530926</v>
      </c>
      <c r="F70" s="363">
        <f t="shared" si="17"/>
        <v>5451460.6360397227</v>
      </c>
      <c r="G70" s="363">
        <f t="shared" si="17"/>
        <v>5690188.2813093914</v>
      </c>
      <c r="H70" s="363">
        <f t="shared" si="17"/>
        <v>5938942.4876803849</v>
      </c>
      <c r="I70" s="363">
        <f t="shared" si="17"/>
        <v>6198144.3707189616</v>
      </c>
      <c r="J70" s="363">
        <f t="shared" si="17"/>
        <v>6468232.7328451583</v>
      </c>
      <c r="K70" s="363">
        <f t="shared" si="17"/>
        <v>6749664.806180656</v>
      </c>
      <c r="L70" s="363">
        <f t="shared" si="17"/>
        <v>7042917.0265962426</v>
      </c>
      <c r="M70" s="363">
        <f t="shared" si="17"/>
        <v>7348485.8402692862</v>
      </c>
      <c r="N70" s="363">
        <f t="shared" si="17"/>
        <v>7666888.5441165967</v>
      </c>
      <c r="O70" s="363">
        <f t="shared" si="17"/>
        <v>7998664.1615254944</v>
      </c>
      <c r="P70" s="363">
        <f t="shared" si="17"/>
        <v>8344374.3548655659</v>
      </c>
      <c r="Q70" s="363">
        <f t="shared" si="17"/>
        <v>8704604.3763259202</v>
      </c>
      <c r="R70" s="363">
        <f t="shared" si="17"/>
        <v>9079964.0586876068</v>
      </c>
      <c r="S70" s="363">
        <f t="shared" si="17"/>
        <v>9471088.8477084879</v>
      </c>
      <c r="T70" s="363">
        <f t="shared" si="17"/>
        <v>9878640.8778682444</v>
      </c>
      <c r="U70" s="363">
        <f t="shared" si="17"/>
        <v>10303310.093294712</v>
      </c>
      <c r="V70" s="363">
        <f t="shared" si="17"/>
        <v>10745815.415769089</v>
      </c>
      <c r="W70" s="363">
        <f t="shared" si="17"/>
        <v>11206905.961787391</v>
      </c>
      <c r="X70" s="363">
        <f t="shared" si="17"/>
        <v>11687362.310738463</v>
      </c>
      <c r="Y70" s="363">
        <f t="shared" si="17"/>
        <v>12187997.826345479</v>
      </c>
      <c r="Z70" s="363">
        <f t="shared" si="17"/>
        <v>12709660.033607988</v>
      </c>
      <c r="AA70" s="363">
        <f t="shared" si="17"/>
        <v>13253232.053575523</v>
      </c>
      <c r="AB70" s="363">
        <f t="shared" si="17"/>
        <v>13819634.098381696</v>
      </c>
      <c r="AC70" s="363">
        <f t="shared" si="17"/>
        <v>14409825.029069729</v>
      </c>
      <c r="AD70" s="363">
        <f t="shared" si="17"/>
        <v>15024803.978846658</v>
      </c>
      <c r="AE70" s="363">
        <f t="shared" si="17"/>
        <v>15665612.04451422</v>
      </c>
      <c r="AF70" s="363">
        <f t="shared" si="17"/>
        <v>16333334.048939819</v>
      </c>
      <c r="AG70" s="363">
        <f t="shared" si="17"/>
        <v>17029100.377551291</v>
      </c>
      <c r="AH70" s="363">
        <f t="shared" si="17"/>
        <v>17754088.891964447</v>
      </c>
      <c r="AI70" s="363">
        <f t="shared" si="17"/>
        <v>18509526.923982952</v>
      </c>
      <c r="AJ70" s="363">
        <f t="shared" si="17"/>
        <v>19296693.353346236</v>
      </c>
      <c r="AK70" s="363">
        <f t="shared" si="17"/>
        <v>20116920.772742778</v>
      </c>
      <c r="AL70" s="363">
        <f t="shared" si="17"/>
        <v>20971597.743753973</v>
      </c>
      <c r="AM70" s="363">
        <f t="shared" si="17"/>
        <v>21862171.14754764</v>
      </c>
      <c r="AN70" s="363">
        <f t="shared" si="17"/>
        <v>22790148.634300645</v>
      </c>
      <c r="AO70" s="363">
        <f t="shared" si="17"/>
        <v>23757101.175497271</v>
      </c>
      <c r="AP70" s="363">
        <f>AP68+AP69</f>
        <v>24764665.723424163</v>
      </c>
    </row>
    <row r="71" spans="1:45" x14ac:dyDescent="0.2">
      <c r="A71" s="227" t="s">
        <v>312</v>
      </c>
      <c r="B71" s="362">
        <f t="shared" ref="B71:AP71" si="18">-B70*$B$36</f>
        <v>-1395185.4980000001</v>
      </c>
      <c r="C71" s="362">
        <f t="shared" si="18"/>
        <v>-274870.34262605262</v>
      </c>
      <c r="D71" s="362">
        <f t="shared" si="18"/>
        <v>-639118.15959183453</v>
      </c>
      <c r="E71" s="362">
        <f t="shared" si="18"/>
        <v>-1044471.0820506186</v>
      </c>
      <c r="F71" s="362">
        <f t="shared" si="18"/>
        <v>-1090292.1272079446</v>
      </c>
      <c r="G71" s="362">
        <f t="shared" si="18"/>
        <v>-1138037.6562618783</v>
      </c>
      <c r="H71" s="362">
        <f t="shared" si="18"/>
        <v>-1187788.4975360769</v>
      </c>
      <c r="I71" s="362">
        <f t="shared" si="18"/>
        <v>-1239628.8741437923</v>
      </c>
      <c r="J71" s="362">
        <f t="shared" si="18"/>
        <v>-1293646.5465690317</v>
      </c>
      <c r="K71" s="362">
        <f t="shared" si="18"/>
        <v>-1349932.9612361314</v>
      </c>
      <c r="L71" s="362">
        <f t="shared" si="18"/>
        <v>-1408583.4053192486</v>
      </c>
      <c r="M71" s="362">
        <f t="shared" si="18"/>
        <v>-1469697.1680538573</v>
      </c>
      <c r="N71" s="362">
        <f t="shared" si="18"/>
        <v>-1533377.7088233195</v>
      </c>
      <c r="O71" s="362">
        <f t="shared" si="18"/>
        <v>-1599732.8323050989</v>
      </c>
      <c r="P71" s="362">
        <f t="shared" si="18"/>
        <v>-1668874.8709731132</v>
      </c>
      <c r="Q71" s="362">
        <f t="shared" si="18"/>
        <v>-1740920.8752651841</v>
      </c>
      <c r="R71" s="362">
        <f t="shared" si="18"/>
        <v>-1815992.8117375216</v>
      </c>
      <c r="S71" s="362">
        <f t="shared" si="18"/>
        <v>-1894217.7695416976</v>
      </c>
      <c r="T71" s="362">
        <f t="shared" si="18"/>
        <v>-1975728.1755736489</v>
      </c>
      <c r="U71" s="362">
        <f t="shared" si="18"/>
        <v>-2060662.0186589425</v>
      </c>
      <c r="V71" s="362">
        <f t="shared" si="18"/>
        <v>-2149163.0831538178</v>
      </c>
      <c r="W71" s="362">
        <f t="shared" si="18"/>
        <v>-2241381.1923574782</v>
      </c>
      <c r="X71" s="362">
        <f t="shared" si="18"/>
        <v>-2337472.4621476927</v>
      </c>
      <c r="Y71" s="362">
        <f t="shared" si="18"/>
        <v>-2437599.5652690958</v>
      </c>
      <c r="Z71" s="362">
        <f t="shared" si="18"/>
        <v>-2541932.0067215976</v>
      </c>
      <c r="AA71" s="362">
        <f t="shared" si="18"/>
        <v>-2650646.410715105</v>
      </c>
      <c r="AB71" s="362">
        <f t="shared" si="18"/>
        <v>-2763926.8196763396</v>
      </c>
      <c r="AC71" s="362">
        <f t="shared" si="18"/>
        <v>-2881965.005813946</v>
      </c>
      <c r="AD71" s="362">
        <f t="shared" si="18"/>
        <v>-3004960.795769332</v>
      </c>
      <c r="AE71" s="362">
        <f t="shared" si="18"/>
        <v>-3133122.4089028444</v>
      </c>
      <c r="AF71" s="362">
        <f t="shared" si="18"/>
        <v>-3266666.809787964</v>
      </c>
      <c r="AG71" s="362">
        <f t="shared" si="18"/>
        <v>-3405820.0755102583</v>
      </c>
      <c r="AH71" s="362">
        <f t="shared" si="18"/>
        <v>-3550817.7783928895</v>
      </c>
      <c r="AI71" s="362">
        <f t="shared" si="18"/>
        <v>-3701905.3847965905</v>
      </c>
      <c r="AJ71" s="362">
        <f t="shared" si="18"/>
        <v>-3859338.6706692474</v>
      </c>
      <c r="AK71" s="362">
        <f t="shared" si="18"/>
        <v>-4023384.1545485556</v>
      </c>
      <c r="AL71" s="362">
        <f t="shared" si="18"/>
        <v>-4194319.5487507945</v>
      </c>
      <c r="AM71" s="362">
        <f t="shared" si="18"/>
        <v>-4372434.2295095278</v>
      </c>
      <c r="AN71" s="362">
        <f t="shared" si="18"/>
        <v>-4558029.7268601293</v>
      </c>
      <c r="AO71" s="362">
        <f t="shared" si="18"/>
        <v>-4751420.2350994544</v>
      </c>
      <c r="AP71" s="362">
        <f t="shared" si="18"/>
        <v>-4952933.1446848325</v>
      </c>
    </row>
    <row r="72" spans="1:45" ht="15" thickBot="1" x14ac:dyDescent="0.25">
      <c r="A72" s="232" t="s">
        <v>317</v>
      </c>
      <c r="B72" s="233">
        <f t="shared" ref="B72:AO72" si="19">B70+B71</f>
        <v>5580741.9920000006</v>
      </c>
      <c r="C72" s="233">
        <f t="shared" si="19"/>
        <v>1099481.3705042102</v>
      </c>
      <c r="D72" s="233">
        <f t="shared" si="19"/>
        <v>2556472.6383673381</v>
      </c>
      <c r="E72" s="233">
        <f t="shared" si="19"/>
        <v>4177884.3282024739</v>
      </c>
      <c r="F72" s="233">
        <f t="shared" si="19"/>
        <v>4361168.5088317785</v>
      </c>
      <c r="G72" s="233">
        <f t="shared" si="19"/>
        <v>4552150.6250475133</v>
      </c>
      <c r="H72" s="233">
        <f t="shared" si="19"/>
        <v>4751153.9901443077</v>
      </c>
      <c r="I72" s="233">
        <f t="shared" si="19"/>
        <v>4958515.4965751693</v>
      </c>
      <c r="J72" s="233">
        <f t="shared" si="19"/>
        <v>5174586.1862761267</v>
      </c>
      <c r="K72" s="233">
        <f t="shared" si="19"/>
        <v>5399731.8449445246</v>
      </c>
      <c r="L72" s="233">
        <f t="shared" si="19"/>
        <v>5634333.6212769942</v>
      </c>
      <c r="M72" s="233">
        <f t="shared" si="19"/>
        <v>5878788.6722154291</v>
      </c>
      <c r="N72" s="233">
        <f t="shared" si="19"/>
        <v>6133510.8352932772</v>
      </c>
      <c r="O72" s="233">
        <f t="shared" si="19"/>
        <v>6398931.3292203955</v>
      </c>
      <c r="P72" s="233">
        <f t="shared" si="19"/>
        <v>6675499.4838924529</v>
      </c>
      <c r="Q72" s="233">
        <f t="shared" si="19"/>
        <v>6963683.5010607364</v>
      </c>
      <c r="R72" s="233">
        <f t="shared" si="19"/>
        <v>7263971.2469500853</v>
      </c>
      <c r="S72" s="233">
        <f t="shared" si="19"/>
        <v>7576871.0781667903</v>
      </c>
      <c r="T72" s="233">
        <f t="shared" si="19"/>
        <v>7902912.7022945955</v>
      </c>
      <c r="U72" s="233">
        <f t="shared" si="19"/>
        <v>8242648.0746357692</v>
      </c>
      <c r="V72" s="233">
        <f t="shared" si="19"/>
        <v>8596652.3326152712</v>
      </c>
      <c r="W72" s="233">
        <f t="shared" si="19"/>
        <v>8965524.7694299128</v>
      </c>
      <c r="X72" s="233">
        <f t="shared" si="19"/>
        <v>9349889.8485907707</v>
      </c>
      <c r="Y72" s="233">
        <f t="shared" si="19"/>
        <v>9750398.2610763833</v>
      </c>
      <c r="Z72" s="233">
        <f t="shared" si="19"/>
        <v>10167728.026886391</v>
      </c>
      <c r="AA72" s="233">
        <f t="shared" si="19"/>
        <v>10602585.642860418</v>
      </c>
      <c r="AB72" s="233">
        <f t="shared" si="19"/>
        <v>11055707.278705357</v>
      </c>
      <c r="AC72" s="233">
        <f t="shared" si="19"/>
        <v>11527860.023255784</v>
      </c>
      <c r="AD72" s="233">
        <f t="shared" si="19"/>
        <v>12019843.183077326</v>
      </c>
      <c r="AE72" s="233">
        <f t="shared" si="19"/>
        <v>12532489.635611376</v>
      </c>
      <c r="AF72" s="233">
        <f t="shared" si="19"/>
        <v>13066667.239151854</v>
      </c>
      <c r="AG72" s="233">
        <f t="shared" si="19"/>
        <v>13623280.302041033</v>
      </c>
      <c r="AH72" s="233">
        <f t="shared" si="19"/>
        <v>14203271.113571558</v>
      </c>
      <c r="AI72" s="233">
        <f t="shared" si="19"/>
        <v>14807621.539186362</v>
      </c>
      <c r="AJ72" s="233">
        <f t="shared" si="19"/>
        <v>15437354.68267699</v>
      </c>
      <c r="AK72" s="233">
        <f t="shared" si="19"/>
        <v>16093536.618194222</v>
      </c>
      <c r="AL72" s="233">
        <f t="shared" si="19"/>
        <v>16777278.195003178</v>
      </c>
      <c r="AM72" s="233">
        <f t="shared" si="19"/>
        <v>17489736.918038111</v>
      </c>
      <c r="AN72" s="233">
        <f t="shared" si="19"/>
        <v>18232118.907440517</v>
      </c>
      <c r="AO72" s="233">
        <f t="shared" si="19"/>
        <v>19005680.940397818</v>
      </c>
      <c r="AP72" s="233">
        <f>AP70+AP71</f>
        <v>19811732.57873933</v>
      </c>
    </row>
    <row r="73" spans="1:45" s="235" customFormat="1" ht="16.5" thickBot="1" x14ac:dyDescent="0.25">
      <c r="A73" s="223"/>
      <c r="B73" s="234">
        <f>D141</f>
        <v>0.5</v>
      </c>
      <c r="C73" s="234">
        <f t="shared" ref="C73:AP73" si="20">E141</f>
        <v>1.5</v>
      </c>
      <c r="D73" s="234">
        <f t="shared" si="20"/>
        <v>2.5</v>
      </c>
      <c r="E73" s="234">
        <f t="shared" si="20"/>
        <v>3.5</v>
      </c>
      <c r="F73" s="234">
        <f>H141</f>
        <v>4.5</v>
      </c>
      <c r="G73" s="234">
        <f t="shared" si="20"/>
        <v>5.5</v>
      </c>
      <c r="H73" s="234">
        <f t="shared" si="20"/>
        <v>6.5</v>
      </c>
      <c r="I73" s="234">
        <f t="shared" si="20"/>
        <v>7.5</v>
      </c>
      <c r="J73" s="234">
        <f t="shared" si="20"/>
        <v>8.5</v>
      </c>
      <c r="K73" s="234">
        <f t="shared" si="20"/>
        <v>9.5</v>
      </c>
      <c r="L73" s="234">
        <f t="shared" si="20"/>
        <v>10.5</v>
      </c>
      <c r="M73" s="234">
        <f t="shared" si="20"/>
        <v>11.5</v>
      </c>
      <c r="N73" s="234">
        <f t="shared" si="20"/>
        <v>12.5</v>
      </c>
      <c r="O73" s="234">
        <f t="shared" si="20"/>
        <v>13.5</v>
      </c>
      <c r="P73" s="234">
        <f t="shared" si="20"/>
        <v>14.5</v>
      </c>
      <c r="Q73" s="234">
        <f t="shared" si="20"/>
        <v>15.5</v>
      </c>
      <c r="R73" s="234">
        <f t="shared" si="20"/>
        <v>16.5</v>
      </c>
      <c r="S73" s="234">
        <f t="shared" si="20"/>
        <v>17.5</v>
      </c>
      <c r="T73" s="234">
        <f t="shared" si="20"/>
        <v>18.5</v>
      </c>
      <c r="U73" s="234">
        <f t="shared" si="20"/>
        <v>19.5</v>
      </c>
      <c r="V73" s="234">
        <f t="shared" si="20"/>
        <v>20.5</v>
      </c>
      <c r="W73" s="234">
        <f t="shared" si="20"/>
        <v>21.5</v>
      </c>
      <c r="X73" s="234">
        <f t="shared" si="20"/>
        <v>22.5</v>
      </c>
      <c r="Y73" s="234">
        <f t="shared" si="20"/>
        <v>23.5</v>
      </c>
      <c r="Z73" s="234">
        <f t="shared" si="20"/>
        <v>24.5</v>
      </c>
      <c r="AA73" s="234">
        <f t="shared" si="20"/>
        <v>25.5</v>
      </c>
      <c r="AB73" s="234">
        <f t="shared" si="20"/>
        <v>26.5</v>
      </c>
      <c r="AC73" s="234">
        <f t="shared" si="20"/>
        <v>27.5</v>
      </c>
      <c r="AD73" s="234">
        <f t="shared" si="20"/>
        <v>28.5</v>
      </c>
      <c r="AE73" s="234">
        <f t="shared" si="20"/>
        <v>29.5</v>
      </c>
      <c r="AF73" s="234">
        <f t="shared" si="20"/>
        <v>30.5</v>
      </c>
      <c r="AG73" s="234">
        <f t="shared" si="20"/>
        <v>31.5</v>
      </c>
      <c r="AH73" s="234">
        <f t="shared" si="20"/>
        <v>32.5</v>
      </c>
      <c r="AI73" s="234">
        <f t="shared" si="20"/>
        <v>33.5</v>
      </c>
      <c r="AJ73" s="234">
        <f t="shared" si="20"/>
        <v>34.5</v>
      </c>
      <c r="AK73" s="234">
        <f t="shared" si="20"/>
        <v>35.5</v>
      </c>
      <c r="AL73" s="234">
        <f t="shared" si="20"/>
        <v>36.5</v>
      </c>
      <c r="AM73" s="234">
        <f t="shared" si="20"/>
        <v>37.5</v>
      </c>
      <c r="AN73" s="234">
        <f t="shared" si="20"/>
        <v>38.5</v>
      </c>
      <c r="AO73" s="234">
        <f t="shared" si="20"/>
        <v>39.5</v>
      </c>
      <c r="AP73" s="234">
        <f t="shared" si="20"/>
        <v>40.5</v>
      </c>
      <c r="AQ73" s="174"/>
      <c r="AR73" s="174"/>
      <c r="AS73" s="174"/>
    </row>
    <row r="74" spans="1:45" x14ac:dyDescent="0.2">
      <c r="A74" s="218" t="s">
        <v>316</v>
      </c>
      <c r="B74" s="219">
        <f t="shared" ref="B74:AO74" si="21">B58</f>
        <v>1</v>
      </c>
      <c r="C74" s="219">
        <f t="shared" si="21"/>
        <v>2</v>
      </c>
      <c r="D74" s="219">
        <f t="shared" si="21"/>
        <v>3</v>
      </c>
      <c r="E74" s="219">
        <f t="shared" si="21"/>
        <v>4</v>
      </c>
      <c r="F74" s="219">
        <f t="shared" si="21"/>
        <v>5</v>
      </c>
      <c r="G74" s="219">
        <f t="shared" si="21"/>
        <v>6</v>
      </c>
      <c r="H74" s="219">
        <f t="shared" si="21"/>
        <v>7</v>
      </c>
      <c r="I74" s="219">
        <f t="shared" si="21"/>
        <v>8</v>
      </c>
      <c r="J74" s="219">
        <f t="shared" si="21"/>
        <v>9</v>
      </c>
      <c r="K74" s="219">
        <f t="shared" si="21"/>
        <v>10</v>
      </c>
      <c r="L74" s="219">
        <f t="shared" si="21"/>
        <v>11</v>
      </c>
      <c r="M74" s="219">
        <f t="shared" si="21"/>
        <v>12</v>
      </c>
      <c r="N74" s="219">
        <f t="shared" si="21"/>
        <v>13</v>
      </c>
      <c r="O74" s="219">
        <f t="shared" si="21"/>
        <v>14</v>
      </c>
      <c r="P74" s="219">
        <f t="shared" si="21"/>
        <v>15</v>
      </c>
      <c r="Q74" s="219">
        <f t="shared" si="21"/>
        <v>16</v>
      </c>
      <c r="R74" s="219">
        <f t="shared" si="21"/>
        <v>17</v>
      </c>
      <c r="S74" s="219">
        <f t="shared" si="21"/>
        <v>18</v>
      </c>
      <c r="T74" s="219">
        <f t="shared" si="21"/>
        <v>19</v>
      </c>
      <c r="U74" s="219">
        <f t="shared" si="21"/>
        <v>20</v>
      </c>
      <c r="V74" s="219">
        <f t="shared" si="21"/>
        <v>21</v>
      </c>
      <c r="W74" s="219">
        <f t="shared" si="21"/>
        <v>22</v>
      </c>
      <c r="X74" s="219">
        <f t="shared" si="21"/>
        <v>23</v>
      </c>
      <c r="Y74" s="219">
        <f t="shared" si="21"/>
        <v>24</v>
      </c>
      <c r="Z74" s="219">
        <f t="shared" si="21"/>
        <v>25</v>
      </c>
      <c r="AA74" s="219">
        <f t="shared" si="21"/>
        <v>26</v>
      </c>
      <c r="AB74" s="219">
        <f t="shared" si="21"/>
        <v>27</v>
      </c>
      <c r="AC74" s="219">
        <f t="shared" si="21"/>
        <v>28</v>
      </c>
      <c r="AD74" s="219">
        <f t="shared" si="21"/>
        <v>29</v>
      </c>
      <c r="AE74" s="219">
        <f t="shared" si="21"/>
        <v>30</v>
      </c>
      <c r="AF74" s="219">
        <f t="shared" si="21"/>
        <v>31</v>
      </c>
      <c r="AG74" s="219">
        <f t="shared" si="21"/>
        <v>32</v>
      </c>
      <c r="AH74" s="219">
        <f t="shared" si="21"/>
        <v>33</v>
      </c>
      <c r="AI74" s="219">
        <f t="shared" si="21"/>
        <v>34</v>
      </c>
      <c r="AJ74" s="219">
        <f t="shared" si="21"/>
        <v>35</v>
      </c>
      <c r="AK74" s="219">
        <f t="shared" si="21"/>
        <v>36</v>
      </c>
      <c r="AL74" s="219">
        <f t="shared" si="21"/>
        <v>37</v>
      </c>
      <c r="AM74" s="219">
        <f t="shared" si="21"/>
        <v>38</v>
      </c>
      <c r="AN74" s="219">
        <f t="shared" si="21"/>
        <v>39</v>
      </c>
      <c r="AO74" s="219">
        <f t="shared" si="21"/>
        <v>40</v>
      </c>
      <c r="AP74" s="219">
        <f>AP58</f>
        <v>41</v>
      </c>
    </row>
    <row r="75" spans="1:45" ht="28.5" x14ac:dyDescent="0.2">
      <c r="A75" s="226" t="s">
        <v>315</v>
      </c>
      <c r="B75" s="363">
        <f t="shared" ref="B75:AO75" si="22">B68</f>
        <v>6975927.4900000002</v>
      </c>
      <c r="C75" s="363">
        <f t="shared" si="22"/>
        <v>1374351.7131302629</v>
      </c>
      <c r="D75" s="363">
        <f>D68</f>
        <v>3195590.7979591726</v>
      </c>
      <c r="E75" s="363">
        <f t="shared" si="22"/>
        <v>5222355.4102530926</v>
      </c>
      <c r="F75" s="363">
        <f t="shared" si="22"/>
        <v>5451460.6360397227</v>
      </c>
      <c r="G75" s="363">
        <f t="shared" si="22"/>
        <v>5690188.2813093914</v>
      </c>
      <c r="H75" s="363">
        <f t="shared" si="22"/>
        <v>5938942.4876803849</v>
      </c>
      <c r="I75" s="363">
        <f t="shared" si="22"/>
        <v>6198144.3707189616</v>
      </c>
      <c r="J75" s="363">
        <f t="shared" si="22"/>
        <v>6468232.7328451583</v>
      </c>
      <c r="K75" s="363">
        <f t="shared" si="22"/>
        <v>6749664.806180656</v>
      </c>
      <c r="L75" s="363">
        <f t="shared" si="22"/>
        <v>7042917.0265962426</v>
      </c>
      <c r="M75" s="363">
        <f t="shared" si="22"/>
        <v>7348485.8402692862</v>
      </c>
      <c r="N75" s="363">
        <f t="shared" si="22"/>
        <v>7666888.5441165967</v>
      </c>
      <c r="O75" s="363">
        <f t="shared" si="22"/>
        <v>7998664.1615254944</v>
      </c>
      <c r="P75" s="363">
        <f t="shared" si="22"/>
        <v>8344374.3548655659</v>
      </c>
      <c r="Q75" s="363">
        <f t="shared" si="22"/>
        <v>8704604.3763259202</v>
      </c>
      <c r="R75" s="363">
        <f t="shared" si="22"/>
        <v>9079964.0586876068</v>
      </c>
      <c r="S75" s="363">
        <f t="shared" si="22"/>
        <v>9471088.8477084879</v>
      </c>
      <c r="T75" s="363">
        <f t="shared" si="22"/>
        <v>9878640.8778682444</v>
      </c>
      <c r="U75" s="363">
        <f t="shared" si="22"/>
        <v>10303310.093294712</v>
      </c>
      <c r="V75" s="363">
        <f t="shared" si="22"/>
        <v>10745815.415769089</v>
      </c>
      <c r="W75" s="363">
        <f t="shared" si="22"/>
        <v>11206905.961787391</v>
      </c>
      <c r="X75" s="363">
        <f t="shared" si="22"/>
        <v>11687362.310738463</v>
      </c>
      <c r="Y75" s="363">
        <f t="shared" si="22"/>
        <v>12187997.826345479</v>
      </c>
      <c r="Z75" s="363">
        <f t="shared" si="22"/>
        <v>12709660.033607988</v>
      </c>
      <c r="AA75" s="363">
        <f t="shared" si="22"/>
        <v>13253232.053575523</v>
      </c>
      <c r="AB75" s="363">
        <f t="shared" si="22"/>
        <v>13819634.098381696</v>
      </c>
      <c r="AC75" s="363">
        <f t="shared" si="22"/>
        <v>14409825.029069729</v>
      </c>
      <c r="AD75" s="363">
        <f t="shared" si="22"/>
        <v>15024803.978846658</v>
      </c>
      <c r="AE75" s="363">
        <f t="shared" si="22"/>
        <v>15665612.04451422</v>
      </c>
      <c r="AF75" s="363">
        <f t="shared" si="22"/>
        <v>16333334.048939819</v>
      </c>
      <c r="AG75" s="363">
        <f t="shared" si="22"/>
        <v>17029100.377551291</v>
      </c>
      <c r="AH75" s="363">
        <f t="shared" si="22"/>
        <v>17754088.891964447</v>
      </c>
      <c r="AI75" s="363">
        <f t="shared" si="22"/>
        <v>18509526.923982952</v>
      </c>
      <c r="AJ75" s="363">
        <f t="shared" si="22"/>
        <v>19296693.353346236</v>
      </c>
      <c r="AK75" s="363">
        <f t="shared" si="22"/>
        <v>20116920.772742778</v>
      </c>
      <c r="AL75" s="363">
        <f t="shared" si="22"/>
        <v>20971597.743753973</v>
      </c>
      <c r="AM75" s="363">
        <f t="shared" si="22"/>
        <v>21862171.14754764</v>
      </c>
      <c r="AN75" s="363">
        <f t="shared" si="22"/>
        <v>22790148.634300645</v>
      </c>
      <c r="AO75" s="363">
        <f t="shared" si="22"/>
        <v>23757101.175497271</v>
      </c>
      <c r="AP75" s="363">
        <f>AP68</f>
        <v>24764665.723424163</v>
      </c>
    </row>
    <row r="76" spans="1:45" x14ac:dyDescent="0.2">
      <c r="A76" s="227" t="s">
        <v>314</v>
      </c>
      <c r="B76" s="362">
        <f t="shared" ref="B76:AO76" si="23">-B67</f>
        <v>0</v>
      </c>
      <c r="C76" s="362">
        <f>-C67</f>
        <v>232530.91800000001</v>
      </c>
      <c r="D76" s="362">
        <f t="shared" si="23"/>
        <v>232530.91800000001</v>
      </c>
      <c r="E76" s="362">
        <f t="shared" si="23"/>
        <v>232530.91800000001</v>
      </c>
      <c r="F76" s="362">
        <f>-C67</f>
        <v>232530.91800000001</v>
      </c>
      <c r="G76" s="362">
        <f t="shared" si="23"/>
        <v>232530.91800000001</v>
      </c>
      <c r="H76" s="362">
        <f t="shared" si="23"/>
        <v>232530.91800000001</v>
      </c>
      <c r="I76" s="362">
        <f t="shared" si="23"/>
        <v>232530.91800000001</v>
      </c>
      <c r="J76" s="362">
        <f t="shared" si="23"/>
        <v>232530.91800000001</v>
      </c>
      <c r="K76" s="362">
        <f t="shared" si="23"/>
        <v>232530.91800000001</v>
      </c>
      <c r="L76" s="362">
        <f>-L67</f>
        <v>232530.91800000001</v>
      </c>
      <c r="M76" s="362">
        <f>-M67</f>
        <v>232530.91800000001</v>
      </c>
      <c r="N76" s="362">
        <f t="shared" si="23"/>
        <v>232530.91800000001</v>
      </c>
      <c r="O76" s="362">
        <f t="shared" si="23"/>
        <v>232530.91800000001</v>
      </c>
      <c r="P76" s="362">
        <f t="shared" si="23"/>
        <v>232530.91800000001</v>
      </c>
      <c r="Q76" s="362">
        <f t="shared" si="23"/>
        <v>232530.91800000001</v>
      </c>
      <c r="R76" s="362">
        <f t="shared" si="23"/>
        <v>232530.91800000001</v>
      </c>
      <c r="S76" s="362">
        <f t="shared" si="23"/>
        <v>232530.91800000001</v>
      </c>
      <c r="T76" s="362">
        <f t="shared" si="23"/>
        <v>232530.91800000001</v>
      </c>
      <c r="U76" s="362">
        <f t="shared" si="23"/>
        <v>232530.91800000001</v>
      </c>
      <c r="V76" s="362">
        <f t="shared" si="23"/>
        <v>232530.91800000001</v>
      </c>
      <c r="W76" s="362">
        <f t="shared" si="23"/>
        <v>232530.91800000001</v>
      </c>
      <c r="X76" s="362">
        <f t="shared" si="23"/>
        <v>232530.91800000001</v>
      </c>
      <c r="Y76" s="362">
        <f t="shared" si="23"/>
        <v>232530.91800000001</v>
      </c>
      <c r="Z76" s="362">
        <f t="shared" si="23"/>
        <v>232530.91800000001</v>
      </c>
      <c r="AA76" s="362">
        <f t="shared" si="23"/>
        <v>232530.91800000001</v>
      </c>
      <c r="AB76" s="362">
        <f t="shared" si="23"/>
        <v>232530.91800000001</v>
      </c>
      <c r="AC76" s="362">
        <f t="shared" si="23"/>
        <v>232530.91800000001</v>
      </c>
      <c r="AD76" s="362">
        <f t="shared" si="23"/>
        <v>232530.91800000001</v>
      </c>
      <c r="AE76" s="362">
        <f t="shared" si="23"/>
        <v>232530.91800000001</v>
      </c>
      <c r="AF76" s="362">
        <f t="shared" si="23"/>
        <v>232530.91800000001</v>
      </c>
      <c r="AG76" s="362">
        <f t="shared" si="23"/>
        <v>232530.91800000001</v>
      </c>
      <c r="AH76" s="362">
        <f t="shared" si="23"/>
        <v>232530.91800000001</v>
      </c>
      <c r="AI76" s="362">
        <f t="shared" si="23"/>
        <v>232530.91800000001</v>
      </c>
      <c r="AJ76" s="362">
        <f t="shared" si="23"/>
        <v>232530.91800000001</v>
      </c>
      <c r="AK76" s="362">
        <f t="shared" si="23"/>
        <v>232530.91800000001</v>
      </c>
      <c r="AL76" s="362">
        <f t="shared" si="23"/>
        <v>232530.91800000001</v>
      </c>
      <c r="AM76" s="362">
        <f t="shared" si="23"/>
        <v>232530.91800000001</v>
      </c>
      <c r="AN76" s="362">
        <f t="shared" si="23"/>
        <v>232530.91800000001</v>
      </c>
      <c r="AO76" s="362">
        <f t="shared" si="23"/>
        <v>232530.91800000001</v>
      </c>
      <c r="AP76" s="362">
        <f>-AP67</f>
        <v>232530.91800000001</v>
      </c>
    </row>
    <row r="77" spans="1:45" x14ac:dyDescent="0.2">
      <c r="A77" s="227" t="s">
        <v>313</v>
      </c>
      <c r="B77" s="362">
        <f t="shared" ref="B77:AO77" si="24">B69</f>
        <v>0</v>
      </c>
      <c r="C77" s="362">
        <f t="shared" si="24"/>
        <v>0</v>
      </c>
      <c r="D77" s="362">
        <f t="shared" si="24"/>
        <v>0</v>
      </c>
      <c r="E77" s="362">
        <f t="shared" si="24"/>
        <v>0</v>
      </c>
      <c r="F77" s="362">
        <f t="shared" si="24"/>
        <v>0</v>
      </c>
      <c r="G77" s="362">
        <f t="shared" si="24"/>
        <v>0</v>
      </c>
      <c r="H77" s="362">
        <f t="shared" si="24"/>
        <v>0</v>
      </c>
      <c r="I77" s="362">
        <f t="shared" si="24"/>
        <v>0</v>
      </c>
      <c r="J77" s="362">
        <f t="shared" si="24"/>
        <v>0</v>
      </c>
      <c r="K77" s="362">
        <f t="shared" si="24"/>
        <v>0</v>
      </c>
      <c r="L77" s="362">
        <f t="shared" si="24"/>
        <v>0</v>
      </c>
      <c r="M77" s="362">
        <f t="shared" si="24"/>
        <v>0</v>
      </c>
      <c r="N77" s="362">
        <f t="shared" si="24"/>
        <v>0</v>
      </c>
      <c r="O77" s="362">
        <f t="shared" si="24"/>
        <v>0</v>
      </c>
      <c r="P77" s="362">
        <f t="shared" si="24"/>
        <v>0</v>
      </c>
      <c r="Q77" s="362">
        <f t="shared" si="24"/>
        <v>0</v>
      </c>
      <c r="R77" s="362">
        <f t="shared" si="24"/>
        <v>0</v>
      </c>
      <c r="S77" s="362">
        <f t="shared" si="24"/>
        <v>0</v>
      </c>
      <c r="T77" s="362">
        <f t="shared" si="24"/>
        <v>0</v>
      </c>
      <c r="U77" s="362">
        <f t="shared" si="24"/>
        <v>0</v>
      </c>
      <c r="V77" s="362">
        <f t="shared" si="24"/>
        <v>0</v>
      </c>
      <c r="W77" s="362">
        <f t="shared" si="24"/>
        <v>0</v>
      </c>
      <c r="X77" s="362">
        <f t="shared" si="24"/>
        <v>0</v>
      </c>
      <c r="Y77" s="362">
        <f t="shared" si="24"/>
        <v>0</v>
      </c>
      <c r="Z77" s="362">
        <f t="shared" si="24"/>
        <v>0</v>
      </c>
      <c r="AA77" s="362">
        <f t="shared" si="24"/>
        <v>0</v>
      </c>
      <c r="AB77" s="362">
        <f t="shared" si="24"/>
        <v>0</v>
      </c>
      <c r="AC77" s="362">
        <f t="shared" si="24"/>
        <v>0</v>
      </c>
      <c r="AD77" s="362">
        <f t="shared" si="24"/>
        <v>0</v>
      </c>
      <c r="AE77" s="362">
        <f t="shared" si="24"/>
        <v>0</v>
      </c>
      <c r="AF77" s="362">
        <f t="shared" si="24"/>
        <v>0</v>
      </c>
      <c r="AG77" s="362">
        <f t="shared" si="24"/>
        <v>0</v>
      </c>
      <c r="AH77" s="362">
        <f t="shared" si="24"/>
        <v>0</v>
      </c>
      <c r="AI77" s="362">
        <f t="shared" si="24"/>
        <v>0</v>
      </c>
      <c r="AJ77" s="362">
        <f t="shared" si="24"/>
        <v>0</v>
      </c>
      <c r="AK77" s="362">
        <f t="shared" si="24"/>
        <v>0</v>
      </c>
      <c r="AL77" s="362">
        <f t="shared" si="24"/>
        <v>0</v>
      </c>
      <c r="AM77" s="362">
        <f t="shared" si="24"/>
        <v>0</v>
      </c>
      <c r="AN77" s="362">
        <f t="shared" si="24"/>
        <v>0</v>
      </c>
      <c r="AO77" s="362">
        <f t="shared" si="24"/>
        <v>0</v>
      </c>
      <c r="AP77" s="362">
        <f>AP69</f>
        <v>0</v>
      </c>
    </row>
    <row r="78" spans="1:45" x14ac:dyDescent="0.2">
      <c r="A78" s="227" t="s">
        <v>312</v>
      </c>
      <c r="B78" s="362">
        <f>IF(SUM($B$71:B71)+SUM($A$78:A78)&gt;0,0,SUM($B$71:B71)-SUM($A$78:A78))</f>
        <v>-1395185.4980000001</v>
      </c>
      <c r="C78" s="362">
        <f>IF(SUM($B$71:C71)+SUM($A$78:B78)&gt;0,0,SUM($B$71:C71)-SUM($A$78:B78))</f>
        <v>-274870.34262605268</v>
      </c>
      <c r="D78" s="362">
        <f>IF(SUM($B$71:D71)+SUM($A$78:C78)&gt;0,0,SUM($B$71:D71)-SUM($A$78:C78))</f>
        <v>-639118.15959183476</v>
      </c>
      <c r="E78" s="362">
        <f>IF(SUM($B$71:E71)+SUM($A$78:D78)&gt;0,0,SUM($B$71:E71)-SUM($A$78:D78))</f>
        <v>-1044471.0820506187</v>
      </c>
      <c r="F78" s="362">
        <f>IF(SUM($B$71:F71)+SUM($A$78:E78)&gt;0,0,SUM($B$71:F71)-SUM($A$78:E78))</f>
        <v>-1090292.1272079442</v>
      </c>
      <c r="G78" s="362">
        <f>IF(SUM($B$71:G71)+SUM($A$78:F78)&gt;0,0,SUM($B$71:G71)-SUM($A$78:F78))</f>
        <v>-1138037.6562618781</v>
      </c>
      <c r="H78" s="362">
        <f>IF(SUM($B$71:H71)+SUM($A$78:G78)&gt;0,0,SUM($B$71:H71)-SUM($A$78:G78))</f>
        <v>-1187788.4975360772</v>
      </c>
      <c r="I78" s="362">
        <f>IF(SUM($B$71:I71)+SUM($A$78:H78)&gt;0,0,SUM($B$71:I71)-SUM($A$78:H78))</f>
        <v>-1239628.8741437923</v>
      </c>
      <c r="J78" s="362">
        <f>IF(SUM($B$71:J71)+SUM($A$78:I78)&gt;0,0,SUM($B$71:J71)-SUM($A$78:I78))</f>
        <v>-1293646.5465690317</v>
      </c>
      <c r="K78" s="362">
        <f>IF(SUM($B$71:K71)+SUM($A$78:J78)&gt;0,0,SUM($B$71:K71)-SUM($A$78:J78))</f>
        <v>-1349932.9612361323</v>
      </c>
      <c r="L78" s="362">
        <f>IF(SUM($B$71:L71)+SUM($A$78:K78)&gt;0,0,SUM($B$71:L71)-SUM($A$78:K78))</f>
        <v>-1408583.4053192493</v>
      </c>
      <c r="M78" s="362">
        <f>IF(SUM($B$71:M71)+SUM($A$78:L78)&gt;0,0,SUM($B$71:M71)-SUM($A$78:L78))</f>
        <v>-1469697.168053858</v>
      </c>
      <c r="N78" s="362">
        <f>IF(SUM($B$71:N71)+SUM($A$78:M78)&gt;0,0,SUM($B$71:N71)-SUM($A$78:M78))</f>
        <v>-1533377.7088233195</v>
      </c>
      <c r="O78" s="362">
        <f>IF(SUM($B$71:O71)+SUM($A$78:N78)&gt;0,0,SUM($B$71:O71)-SUM($A$78:N78))</f>
        <v>-1599732.832305098</v>
      </c>
      <c r="P78" s="362">
        <f>IF(SUM($B$71:P71)+SUM($A$78:O78)&gt;0,0,SUM($B$71:P71)-SUM($A$78:O78))</f>
        <v>-1668874.8709731139</v>
      </c>
      <c r="Q78" s="362">
        <f>IF(SUM($B$71:Q71)+SUM($A$78:P78)&gt;0,0,SUM($B$71:Q71)-SUM($A$78:P78))</f>
        <v>-1740920.8752651848</v>
      </c>
      <c r="R78" s="362">
        <f>IF(SUM($B$71:R71)+SUM($A$78:Q78)&gt;0,0,SUM($B$71:R71)-SUM($A$78:Q78))</f>
        <v>-1815992.8117375225</v>
      </c>
      <c r="S78" s="362">
        <f>IF(SUM($B$71:S71)+SUM($A$78:R78)&gt;0,0,SUM($B$71:S71)-SUM($A$78:R78))</f>
        <v>-1894217.7695416957</v>
      </c>
      <c r="T78" s="362">
        <f>IF(SUM($B$71:T71)+SUM($A$78:S78)&gt;0,0,SUM($B$71:T71)-SUM($A$78:S78))</f>
        <v>-1975728.175573647</v>
      </c>
      <c r="U78" s="362">
        <f>IF(SUM($B$71:U71)+SUM($A$78:T78)&gt;0,0,SUM($B$71:U71)-SUM($A$78:T78))</f>
        <v>-2060662.0186589435</v>
      </c>
      <c r="V78" s="362">
        <f>IF(SUM($B$71:V71)+SUM($A$78:U78)&gt;0,0,SUM($B$71:V71)-SUM($A$78:U78))</f>
        <v>-2149163.0831538178</v>
      </c>
      <c r="W78" s="362">
        <f>IF(SUM($B$71:W71)+SUM($A$78:V78)&gt;0,0,SUM($B$71:W71)-SUM($A$78:V78))</f>
        <v>-2241381.1923574768</v>
      </c>
      <c r="X78" s="362">
        <f>IF(SUM($B$71:X71)+SUM($A$78:W78)&gt;0,0,SUM($B$71:X71)-SUM($A$78:W78))</f>
        <v>-2337472.4621476904</v>
      </c>
      <c r="Y78" s="362">
        <f>IF(SUM($B$71:Y71)+SUM($A$78:X78)&gt;0,0,SUM($B$71:Y71)-SUM($A$78:X78))</f>
        <v>-2437599.5652690977</v>
      </c>
      <c r="Z78" s="362">
        <f>IF(SUM($B$71:Z71)+SUM($A$78:Y78)&gt;0,0,SUM($B$71:Z71)-SUM($A$78:Y78))</f>
        <v>-2541932.0067216009</v>
      </c>
      <c r="AA78" s="362">
        <f>IF(SUM($B$71:AA71)+SUM($A$78:Z78)&gt;0,0,SUM($B$71:AA71)-SUM($A$78:Z78))</f>
        <v>-2650646.4107151031</v>
      </c>
      <c r="AB78" s="362">
        <f>IF(SUM($B$71:AB71)+SUM($A$78:AA78)&gt;0,0,SUM($B$71:AB71)-SUM($A$78:AA78))</f>
        <v>-2763926.8196763396</v>
      </c>
      <c r="AC78" s="362">
        <f>IF(SUM($B$71:AC71)+SUM($A$78:AB78)&gt;0,0,SUM($B$71:AC71)-SUM($A$78:AB78))</f>
        <v>-2881965.0058139488</v>
      </c>
      <c r="AD78" s="362">
        <f>IF(SUM($B$71:AD71)+SUM($A$78:AC78)&gt;0,0,SUM($B$71:AD71)-SUM($A$78:AC78))</f>
        <v>-3004960.7957693338</v>
      </c>
      <c r="AE78" s="362">
        <f>IF(SUM($B$71:AE71)+SUM($A$78:AD78)&gt;0,0,SUM($B$71:AE71)-SUM($A$78:AD78))</f>
        <v>-3133122.4089028463</v>
      </c>
      <c r="AF78" s="362">
        <f>IF(SUM($B$71:AF71)+SUM($A$78:AE78)&gt;0,0,SUM($B$71:AF71)-SUM($A$78:AE78))</f>
        <v>-3266666.8097879663</v>
      </c>
      <c r="AG78" s="362">
        <f>IF(SUM($B$71:AG71)+SUM($A$78:AF78)&gt;0,0,SUM($B$71:AG71)-SUM($A$78:AF78))</f>
        <v>-3405820.075510256</v>
      </c>
      <c r="AH78" s="362">
        <f>IF(SUM($B$71:AH71)+SUM($A$78:AG78)&gt;0,0,SUM($B$71:AH71)-SUM($A$78:AG78))</f>
        <v>-3550817.7783928886</v>
      </c>
      <c r="AI78" s="362">
        <f>IF(SUM($B$71:AI71)+SUM($A$78:AH78)&gt;0,0,SUM($B$71:AI71)-SUM($A$78:AH78))</f>
        <v>-3701905.3847965971</v>
      </c>
      <c r="AJ78" s="362">
        <f>IF(SUM($B$71:AJ71)+SUM($A$78:AI78)&gt;0,0,SUM($B$71:AJ71)-SUM($A$78:AI78))</f>
        <v>-3859338.6706692427</v>
      </c>
      <c r="AK78" s="362">
        <f>IF(SUM($B$71:AK71)+SUM($A$78:AJ78)&gt;0,0,SUM($B$71:AK71)-SUM($A$78:AJ78))</f>
        <v>-4023384.1545485556</v>
      </c>
      <c r="AL78" s="362">
        <f>IF(SUM($B$71:AL71)+SUM($A$78:AK78)&gt;0,0,SUM($B$71:AL71)-SUM($A$78:AK78))</f>
        <v>-4194319.548750788</v>
      </c>
      <c r="AM78" s="362">
        <f>IF(SUM($B$71:AM71)+SUM($A$78:AL78)&gt;0,0,SUM($B$71:AM71)-SUM($A$78:AL78))</f>
        <v>-4372434.2295095325</v>
      </c>
      <c r="AN78" s="362">
        <f>IF(SUM($B$71:AN71)+SUM($A$78:AM78)&gt;0,0,SUM($B$71:AN71)-SUM($A$78:AM78))</f>
        <v>-4558029.7268601358</v>
      </c>
      <c r="AO78" s="362">
        <f>IF(SUM($B$71:AO71)+SUM($A$78:AN78)&gt;0,0,SUM($B$71:AO71)-SUM($A$78:AN78))</f>
        <v>-4751420.2350994498</v>
      </c>
      <c r="AP78" s="362">
        <f>IF(SUM($B$71:AP71)+SUM($A$78:AO78)&gt;0,0,SUM($B$71:AP71)-SUM($A$78:AO78))</f>
        <v>-4952933.1446848363</v>
      </c>
    </row>
    <row r="79" spans="1:45" x14ac:dyDescent="0.2">
      <c r="A79" s="227" t="s">
        <v>311</v>
      </c>
      <c r="B79" s="362">
        <f>IF(((SUM($B$59:B59)+SUM($B$61:B64))+SUM($B$81:B81))&lt;0,((SUM($B$59:B59)+SUM($B$61:B64))+SUM($B$81:B81))*0.18-SUM($A$79:A79),IF(SUM(A$79:$B79)&lt;0,0-SUM(A$79:$B79),0))</f>
        <v>-8.9999999664723863E-3</v>
      </c>
      <c r="C79" s="362">
        <f>IF(((SUM($B$59:C59)+SUM($B$61:C64))+SUM($B$81:C81))&lt;0,((SUM($B$59:C59)+SUM($B$61:C64))+SUM($B$81:C81))*0.18-SUM($A$79:B79),IF(SUM($B$79:B79)&lt;0,0-SUM($B$79:B79),0))</f>
        <v>8.9999999664723863E-3</v>
      </c>
      <c r="D79" s="362">
        <f>IF(((SUM($B$59:D59)+SUM($B$61:D64))+SUM($B$81:D81))&lt;0,((SUM($B$59:D59)+SUM($B$61:D64))+SUM($B$81:D81))*0.18-SUM($A$79:C79),IF(SUM($B$79:C79)&lt;0,0-SUM($B$79:C79),0))</f>
        <v>0</v>
      </c>
      <c r="E79" s="362">
        <f>IF(((SUM($B$59:E59)+SUM($B$61:E64))+SUM($B$81:E81))&lt;0,((SUM($B$59:E59)+SUM($B$61:E64))+SUM($B$81:E81))*0.18-SUM($A$79:D79),IF(SUM($B$79:D79)&lt;0,0-SUM($B$79:D79),0))</f>
        <v>0</v>
      </c>
      <c r="F79" s="362">
        <f>IF(((SUM($B$59:F59)+SUM($B$61:F64))+SUM($B$81:F81))&lt;0,((SUM($B$59:F59)+SUM($B$61:F64))+SUM($B$81:F81))*0.18-SUM($A$79:E79),IF(SUM($B$79:E79)&lt;0,0-SUM($B$79:E79),0))</f>
        <v>0</v>
      </c>
      <c r="G79" s="362">
        <f>IF(((SUM($B$59:G59)+SUM($B$61:G64))+SUM($B$81:G81))&lt;0,((SUM($B$59:G59)+SUM($B$61:G64))+SUM($B$81:G81))*0.18-SUM($A$79:F79),IF(SUM($B$79:F79)&lt;0,0-SUM($B$79:F79),0))</f>
        <v>0</v>
      </c>
      <c r="H79" s="362">
        <f>IF(((SUM($B$59:H59)+SUM($B$61:H64))+SUM($B$81:H81))&lt;0,((SUM($B$59:H59)+SUM($B$61:H64))+SUM($B$81:H81))*0.18-SUM($A$79:G79),IF(SUM($B$79:G79)&lt;0,0-SUM($B$79:G79),0))</f>
        <v>0</v>
      </c>
      <c r="I79" s="362">
        <f>IF(((SUM($B$59:I59)+SUM($B$61:I64))+SUM($B$81:I81))&lt;0,((SUM($B$59:I59)+SUM($B$61:I64))+SUM($B$81:I81))*0.18-SUM($A$79:H79),IF(SUM($B$79:H79)&lt;0,0-SUM($B$79:H79),0))</f>
        <v>0</v>
      </c>
      <c r="J79" s="362">
        <f>IF(((SUM($B$59:J59)+SUM($B$61:J64))+SUM($B$81:J81))&lt;0,((SUM($B$59:J59)+SUM($B$61:J64))+SUM($B$81:J81))*0.18-SUM($A$79:I79),IF(SUM($B$79:I79)&lt;0,0-SUM($B$79:I79),0))</f>
        <v>0</v>
      </c>
      <c r="K79" s="362">
        <f>IF(((SUM($B$59:K59)+SUM($B$61:K64))+SUM($B$81:K81))&lt;0,((SUM($B$59:K59)+SUM($B$61:K64))+SUM($B$81:K81))*0.18-SUM($A$79:J79),IF(SUM($B$79:J79)&lt;0,0-SUM($B$79:J79),0))</f>
        <v>0</v>
      </c>
      <c r="L79" s="362">
        <f>IF(((SUM($B$59:L59)+SUM($B$61:L64))+SUM($B$81:L81))&lt;0,((SUM($B$59:L59)+SUM($B$61:L64))+SUM($B$81:L81))*0.18-SUM($A$79:K79),IF(SUM($B$79:K79)&lt;0,0-SUM($B$79:K79),0))</f>
        <v>0</v>
      </c>
      <c r="M79" s="362">
        <f>IF(((SUM($B$59:M59)+SUM($B$61:M64))+SUM($B$81:M81))&lt;0,((SUM($B$59:M59)+SUM($B$61:M64))+SUM($B$81:M81))*0.18-SUM($A$79:L79),IF(SUM($B$79:L79)&lt;0,0-SUM($B$79:L79),0))</f>
        <v>0</v>
      </c>
      <c r="N79" s="362">
        <f>IF(((SUM($B$59:N59)+SUM($B$61:N64))+SUM($B$81:N81))&lt;0,((SUM($B$59:N59)+SUM($B$61:N64))+SUM($B$81:N81))*0.18-SUM($A$79:M79),IF(SUM($B$79:M79)&lt;0,0-SUM($B$79:M79),0))</f>
        <v>0</v>
      </c>
      <c r="O79" s="362">
        <f>IF(((SUM($B$59:O59)+SUM($B$61:O64))+SUM($B$81:O81))&lt;0,((SUM($B$59:O59)+SUM($B$61:O64))+SUM($B$81:O81))*0.18-SUM($A$79:N79),IF(SUM($B$79:N79)&lt;0,0-SUM($B$79:N79),0))</f>
        <v>0</v>
      </c>
      <c r="P79" s="362">
        <f>IF(((SUM($B$59:P59)+SUM($B$61:P64))+SUM($B$81:P81))&lt;0,((SUM($B$59:P59)+SUM($B$61:P64))+SUM($B$81:P81))*0.18-SUM($A$79:O79),IF(SUM($B$79:O79)&lt;0,0-SUM($B$79:O79),0))</f>
        <v>0</v>
      </c>
      <c r="Q79" s="362">
        <f>IF(((SUM($B$59:Q59)+SUM($B$61:Q64))+SUM($B$81:Q81))&lt;0,((SUM($B$59:Q59)+SUM($B$61:Q64))+SUM($B$81:Q81))*0.18-SUM($A$79:P79),IF(SUM($B$79:P79)&lt;0,0-SUM($B$79:P79),0))</f>
        <v>0</v>
      </c>
      <c r="R79" s="362">
        <f>IF(((SUM($B$59:R59)+SUM($B$61:R64))+SUM($B$81:R81))&lt;0,((SUM($B$59:R59)+SUM($B$61:R64))+SUM($B$81:R81))*0.18-SUM($A$79:Q79),IF(SUM($B$79:Q79)&lt;0,0-SUM($B$79:Q79),0))</f>
        <v>0</v>
      </c>
      <c r="S79" s="362">
        <f>IF(((SUM($B$59:S59)+SUM($B$61:S64))+SUM($B$81:S81))&lt;0,((SUM($B$59:S59)+SUM($B$61:S64))+SUM($B$81:S81))*0.18-SUM($A$79:R79),IF(SUM($B$79:R79)&lt;0,0-SUM($B$79:R79),0))</f>
        <v>0</v>
      </c>
      <c r="T79" s="362">
        <f>IF(((SUM($B$59:T59)+SUM($B$61:T64))+SUM($B$81:T81))&lt;0,((SUM($B$59:T59)+SUM($B$61:T64))+SUM($B$81:T81))*0.18-SUM($A$79:S79),IF(SUM($B$79:S79)&lt;0,0-SUM($B$79:S79),0))</f>
        <v>0</v>
      </c>
      <c r="U79" s="362">
        <f>IF(((SUM($B$59:U59)+SUM($B$61:U64))+SUM($B$81:U81))&lt;0,((SUM($B$59:U59)+SUM($B$61:U64))+SUM($B$81:U81))*0.18-SUM($A$79:T79),IF(SUM($B$79:T79)&lt;0,0-SUM($B$79:T79),0))</f>
        <v>0</v>
      </c>
      <c r="V79" s="362">
        <f>IF(((SUM($B$59:V59)+SUM($B$61:V64))+SUM($B$81:V81))&lt;0,((SUM($B$59:V59)+SUM($B$61:V64))+SUM($B$81:V81))*0.18-SUM($A$79:U79),IF(SUM($B$79:U79)&lt;0,0-SUM($B$79:U79),0))</f>
        <v>0</v>
      </c>
      <c r="W79" s="362">
        <f>IF(((SUM($B$59:W59)+SUM($B$61:W64))+SUM($B$81:W81))&lt;0,((SUM($B$59:W59)+SUM($B$61:W64))+SUM($B$81:W81))*0.18-SUM($A$79:V79),IF(SUM($B$79:V79)&lt;0,0-SUM($B$79:V79),0))</f>
        <v>0</v>
      </c>
      <c r="X79" s="362">
        <f>IF(((SUM($B$59:X59)+SUM($B$61:X64))+SUM($B$81:X81))&lt;0,((SUM($B$59:X59)+SUM($B$61:X64))+SUM($B$81:X81))*0.18-SUM($A$79:W79),IF(SUM($B$79:W79)&lt;0,0-SUM($B$79:W79),0))</f>
        <v>0</v>
      </c>
      <c r="Y79" s="362">
        <f>IF(((SUM($B$59:Y59)+SUM($B$61:Y64))+SUM($B$81:Y81))&lt;0,((SUM($B$59:Y59)+SUM($B$61:Y64))+SUM($B$81:Y81))*0.18-SUM($A$79:X79),IF(SUM($B$79:X79)&lt;0,0-SUM($B$79:X79),0))</f>
        <v>0</v>
      </c>
      <c r="Z79" s="362">
        <f>IF(((SUM($B$59:Z59)+SUM($B$61:Z64))+SUM($B$81:Z81))&lt;0,((SUM($B$59:Z59)+SUM($B$61:Z64))+SUM($B$81:Z81))*0.18-SUM($A$79:Y79),IF(SUM($B$79:Y79)&lt;0,0-SUM($B$79:Y79),0))</f>
        <v>0</v>
      </c>
      <c r="AA79" s="362">
        <f>IF(((SUM($B$59:AA59)+SUM($B$61:AA64))+SUM($B$81:AA81))&lt;0,((SUM($B$59:AA59)+SUM($B$61:AA64))+SUM($B$81:AA81))*0.18-SUM($A$79:Z79),IF(SUM($B$79:Z79)&lt;0,0-SUM($B$79:Z79),0))</f>
        <v>0</v>
      </c>
      <c r="AB79" s="362">
        <f>IF(((SUM($B$59:AB59)+SUM($B$61:AB64))+SUM($B$81:AB81))&lt;0,((SUM($B$59:AB59)+SUM($B$61:AB64))+SUM($B$81:AB81))*0.18-SUM($A$79:AA79),IF(SUM($B$79:AA79)&lt;0,0-SUM($B$79:AA79),0))</f>
        <v>0</v>
      </c>
      <c r="AC79" s="362">
        <f>IF(((SUM($B$59:AC59)+SUM($B$61:AC64))+SUM($B$81:AC81))&lt;0,((SUM($B$59:AC59)+SUM($B$61:AC64))+SUM($B$81:AC81))*0.18-SUM($A$79:AB79),IF(SUM($B$79:AB79)&lt;0,0-SUM($B$79:AB79),0))</f>
        <v>0</v>
      </c>
      <c r="AD79" s="362">
        <f>IF(((SUM($B$59:AD59)+SUM($B$61:AD64))+SUM($B$81:AD81))&lt;0,((SUM($B$59:AD59)+SUM($B$61:AD64))+SUM($B$81:AD81))*0.18-SUM($A$79:AC79),IF(SUM($B$79:AC79)&lt;0,0-SUM($B$79:AC79),0))</f>
        <v>0</v>
      </c>
      <c r="AE79" s="362">
        <f>IF(((SUM($B$59:AE59)+SUM($B$61:AE64))+SUM($B$81:AE81))&lt;0,((SUM($B$59:AE59)+SUM($B$61:AE64))+SUM($B$81:AE81))*0.18-SUM($A$79:AD79),IF(SUM($B$79:AD79)&lt;0,0-SUM($B$79:AD79),0))</f>
        <v>0</v>
      </c>
      <c r="AF79" s="362">
        <f>IF(((SUM($B$59:AF59)+SUM($B$61:AF64))+SUM($B$81:AF81))&lt;0,((SUM($B$59:AF59)+SUM($B$61:AF64))+SUM($B$81:AF81))*0.18-SUM($A$79:AE79),IF(SUM($B$79:AE79)&lt;0,0-SUM($B$79:AE79),0))</f>
        <v>0</v>
      </c>
      <c r="AG79" s="362">
        <f>IF(((SUM($B$59:AG59)+SUM($B$61:AG64))+SUM($B$81:AG81))&lt;0,((SUM($B$59:AG59)+SUM($B$61:AG64))+SUM($B$81:AG81))*0.18-SUM($A$79:AF79),IF(SUM($B$79:AF79)&lt;0,0-SUM($B$79:AF79),0))</f>
        <v>0</v>
      </c>
      <c r="AH79" s="362">
        <f>IF(((SUM($B$59:AH59)+SUM($B$61:AH64))+SUM($B$81:AH81))&lt;0,((SUM($B$59:AH59)+SUM($B$61:AH64))+SUM($B$81:AH81))*0.18-SUM($A$79:AG79),IF(SUM($B$79:AG79)&lt;0,0-SUM($B$79:AG79),0))</f>
        <v>0</v>
      </c>
      <c r="AI79" s="362">
        <f>IF(((SUM($B$59:AI59)+SUM($B$61:AI64))+SUM($B$81:AI81))&lt;0,((SUM($B$59:AI59)+SUM($B$61:AI64))+SUM($B$81:AI81))*0.18-SUM($A$79:AH79),IF(SUM($B$79:AH79)&lt;0,0-SUM($B$79:AH79),0))</f>
        <v>0</v>
      </c>
      <c r="AJ79" s="362">
        <f>IF(((SUM($B$59:AJ59)+SUM($B$61:AJ64))+SUM($B$81:AJ81))&lt;0,((SUM($B$59:AJ59)+SUM($B$61:AJ64))+SUM($B$81:AJ81))*0.18-SUM($A$79:AI79),IF(SUM($B$79:AI79)&lt;0,0-SUM($B$79:AI79),0))</f>
        <v>0</v>
      </c>
      <c r="AK79" s="362">
        <f>IF(((SUM($B$59:AK59)+SUM($B$61:AK64))+SUM($B$81:AK81))&lt;0,((SUM($B$59:AK59)+SUM($B$61:AK64))+SUM($B$81:AK81))*0.18-SUM($A$79:AJ79),IF(SUM($B$79:AJ79)&lt;0,0-SUM($B$79:AJ79),0))</f>
        <v>0</v>
      </c>
      <c r="AL79" s="362">
        <f>IF(((SUM($B$59:AL59)+SUM($B$61:AL64))+SUM($B$81:AL81))&lt;0,((SUM($B$59:AL59)+SUM($B$61:AL64))+SUM($B$81:AL81))*0.18-SUM($A$79:AK79),IF(SUM($B$79:AK79)&lt;0,0-SUM($B$79:AK79),0))</f>
        <v>0</v>
      </c>
      <c r="AM79" s="362">
        <f>IF(((SUM($B$59:AM59)+SUM($B$61:AM64))+SUM($B$81:AM81))&lt;0,((SUM($B$59:AM59)+SUM($B$61:AM64))+SUM($B$81:AM81))*0.18-SUM($A$79:AL79),IF(SUM($B$79:AL79)&lt;0,0-SUM($B$79:AL79),0))</f>
        <v>0</v>
      </c>
      <c r="AN79" s="362">
        <f>IF(((SUM($B$59:AN59)+SUM($B$61:AN64))+SUM($B$81:AN81))&lt;0,((SUM($B$59:AN59)+SUM($B$61:AN64))+SUM($B$81:AN81))*0.18-SUM($A$79:AM79),IF(SUM($B$79:AM79)&lt;0,0-SUM($B$79:AM79),0))</f>
        <v>0</v>
      </c>
      <c r="AO79" s="362">
        <f>IF(((SUM($B$59:AO59)+SUM($B$61:AO64))+SUM($B$81:AO81))&lt;0,((SUM($B$59:AO59)+SUM($B$61:AO64))+SUM($B$81:AO81))*0.18-SUM($A$79:AN79),IF(SUM($B$79:AN79)&lt;0,0-SUM($B$79:AN79),0))</f>
        <v>0</v>
      </c>
      <c r="AP79" s="362">
        <f>IF(((SUM($B$59:AP59)+SUM($B$61:AP64))+SUM($B$81:AP81))&lt;0,((SUM($B$59:AP59)+SUM($B$61:AP64))+SUM($B$81:AP81))*0.18-SUM($A$79:AO79),IF(SUM($B$79:AO79)&lt;0,0-SUM($B$79:AO79),0))</f>
        <v>0</v>
      </c>
    </row>
    <row r="80" spans="1:45" x14ac:dyDescent="0.2">
      <c r="A80" s="227" t="s">
        <v>310</v>
      </c>
      <c r="B80" s="362">
        <f>-B59*(B39)</f>
        <v>0</v>
      </c>
      <c r="C80" s="362">
        <f t="shared" ref="C80:AP80" si="25">-(C59-B59)*$B$39</f>
        <v>0</v>
      </c>
      <c r="D80" s="362">
        <f t="shared" si="25"/>
        <v>0</v>
      </c>
      <c r="E80" s="362">
        <f t="shared" si="25"/>
        <v>0</v>
      </c>
      <c r="F80" s="362">
        <f t="shared" si="25"/>
        <v>0</v>
      </c>
      <c r="G80" s="362">
        <f t="shared" si="25"/>
        <v>0</v>
      </c>
      <c r="H80" s="362">
        <f t="shared" si="25"/>
        <v>0</v>
      </c>
      <c r="I80" s="362">
        <f t="shared" si="25"/>
        <v>0</v>
      </c>
      <c r="J80" s="362">
        <f t="shared" si="25"/>
        <v>0</v>
      </c>
      <c r="K80" s="362">
        <f t="shared" si="25"/>
        <v>0</v>
      </c>
      <c r="L80" s="362">
        <f t="shared" si="25"/>
        <v>0</v>
      </c>
      <c r="M80" s="362">
        <f t="shared" si="25"/>
        <v>0</v>
      </c>
      <c r="N80" s="362">
        <f t="shared" si="25"/>
        <v>0</v>
      </c>
      <c r="O80" s="362">
        <f t="shared" si="25"/>
        <v>0</v>
      </c>
      <c r="P80" s="362">
        <f t="shared" si="25"/>
        <v>0</v>
      </c>
      <c r="Q80" s="362">
        <f t="shared" si="25"/>
        <v>0</v>
      </c>
      <c r="R80" s="362">
        <f t="shared" si="25"/>
        <v>0</v>
      </c>
      <c r="S80" s="362">
        <f t="shared" si="25"/>
        <v>0</v>
      </c>
      <c r="T80" s="362">
        <f t="shared" si="25"/>
        <v>0</v>
      </c>
      <c r="U80" s="362">
        <f t="shared" si="25"/>
        <v>0</v>
      </c>
      <c r="V80" s="362">
        <f t="shared" si="25"/>
        <v>0</v>
      </c>
      <c r="W80" s="362">
        <f t="shared" si="25"/>
        <v>0</v>
      </c>
      <c r="X80" s="362">
        <f t="shared" si="25"/>
        <v>0</v>
      </c>
      <c r="Y80" s="362">
        <f t="shared" si="25"/>
        <v>0</v>
      </c>
      <c r="Z80" s="362">
        <f t="shared" si="25"/>
        <v>0</v>
      </c>
      <c r="AA80" s="362">
        <f t="shared" si="25"/>
        <v>0</v>
      </c>
      <c r="AB80" s="362">
        <f t="shared" si="25"/>
        <v>0</v>
      </c>
      <c r="AC80" s="362">
        <f t="shared" si="25"/>
        <v>0</v>
      </c>
      <c r="AD80" s="362">
        <f t="shared" si="25"/>
        <v>0</v>
      </c>
      <c r="AE80" s="362">
        <f t="shared" si="25"/>
        <v>0</v>
      </c>
      <c r="AF80" s="362">
        <f t="shared" si="25"/>
        <v>0</v>
      </c>
      <c r="AG80" s="362">
        <f t="shared" si="25"/>
        <v>0</v>
      </c>
      <c r="AH80" s="362">
        <f t="shared" si="25"/>
        <v>0</v>
      </c>
      <c r="AI80" s="362">
        <f t="shared" si="25"/>
        <v>0</v>
      </c>
      <c r="AJ80" s="362">
        <f t="shared" si="25"/>
        <v>0</v>
      </c>
      <c r="AK80" s="362">
        <f t="shared" si="25"/>
        <v>0</v>
      </c>
      <c r="AL80" s="362">
        <f t="shared" si="25"/>
        <v>0</v>
      </c>
      <c r="AM80" s="362">
        <f t="shared" si="25"/>
        <v>0</v>
      </c>
      <c r="AN80" s="362">
        <f t="shared" si="25"/>
        <v>0</v>
      </c>
      <c r="AO80" s="362">
        <f t="shared" si="25"/>
        <v>0</v>
      </c>
      <c r="AP80" s="362">
        <f t="shared" si="25"/>
        <v>0</v>
      </c>
    </row>
    <row r="81" spans="1:45" x14ac:dyDescent="0.2">
      <c r="A81" s="227" t="s">
        <v>549</v>
      </c>
      <c r="B81" s="362">
        <f>-$B$126</f>
        <v>-6975927.54</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230">
        <f>SUM(B81:AP81)</f>
        <v>-6975927.54</v>
      </c>
      <c r="AR81" s="231"/>
    </row>
    <row r="82" spans="1:45" x14ac:dyDescent="0.2">
      <c r="A82" s="227" t="s">
        <v>309</v>
      </c>
      <c r="B82" s="362">
        <f t="shared" ref="B82:AO82" si="26">B54-B55</f>
        <v>0</v>
      </c>
      <c r="C82" s="362">
        <f t="shared" si="26"/>
        <v>0</v>
      </c>
      <c r="D82" s="362">
        <f t="shared" si="26"/>
        <v>0</v>
      </c>
      <c r="E82" s="362">
        <f t="shared" si="26"/>
        <v>0</v>
      </c>
      <c r="F82" s="362">
        <f t="shared" si="26"/>
        <v>0</v>
      </c>
      <c r="G82" s="362">
        <f t="shared" si="26"/>
        <v>0</v>
      </c>
      <c r="H82" s="362">
        <f t="shared" si="26"/>
        <v>0</v>
      </c>
      <c r="I82" s="362">
        <f t="shared" si="26"/>
        <v>0</v>
      </c>
      <c r="J82" s="362">
        <f t="shared" si="26"/>
        <v>0</v>
      </c>
      <c r="K82" s="362">
        <f t="shared" si="26"/>
        <v>0</v>
      </c>
      <c r="L82" s="362">
        <f t="shared" si="26"/>
        <v>0</v>
      </c>
      <c r="M82" s="362">
        <f t="shared" si="26"/>
        <v>0</v>
      </c>
      <c r="N82" s="362">
        <f t="shared" si="26"/>
        <v>0</v>
      </c>
      <c r="O82" s="362">
        <f t="shared" si="26"/>
        <v>0</v>
      </c>
      <c r="P82" s="362">
        <f t="shared" si="26"/>
        <v>0</v>
      </c>
      <c r="Q82" s="362">
        <f t="shared" si="26"/>
        <v>0</v>
      </c>
      <c r="R82" s="362">
        <f t="shared" si="26"/>
        <v>0</v>
      </c>
      <c r="S82" s="362">
        <f t="shared" si="26"/>
        <v>0</v>
      </c>
      <c r="T82" s="362">
        <f t="shared" si="26"/>
        <v>0</v>
      </c>
      <c r="U82" s="362">
        <f t="shared" si="26"/>
        <v>0</v>
      </c>
      <c r="V82" s="362">
        <f t="shared" si="26"/>
        <v>0</v>
      </c>
      <c r="W82" s="362">
        <f t="shared" si="26"/>
        <v>0</v>
      </c>
      <c r="X82" s="362">
        <f t="shared" si="26"/>
        <v>0</v>
      </c>
      <c r="Y82" s="362">
        <f t="shared" si="26"/>
        <v>0</v>
      </c>
      <c r="Z82" s="362">
        <f t="shared" si="26"/>
        <v>0</v>
      </c>
      <c r="AA82" s="362">
        <f t="shared" si="26"/>
        <v>0</v>
      </c>
      <c r="AB82" s="362">
        <f t="shared" si="26"/>
        <v>0</v>
      </c>
      <c r="AC82" s="362">
        <f t="shared" si="26"/>
        <v>0</v>
      </c>
      <c r="AD82" s="362">
        <f t="shared" si="26"/>
        <v>0</v>
      </c>
      <c r="AE82" s="362">
        <f t="shared" si="26"/>
        <v>0</v>
      </c>
      <c r="AF82" s="362">
        <f t="shared" si="26"/>
        <v>0</v>
      </c>
      <c r="AG82" s="362">
        <f t="shared" si="26"/>
        <v>0</v>
      </c>
      <c r="AH82" s="362">
        <f t="shared" si="26"/>
        <v>0</v>
      </c>
      <c r="AI82" s="362">
        <f t="shared" si="26"/>
        <v>0</v>
      </c>
      <c r="AJ82" s="362">
        <f t="shared" si="26"/>
        <v>0</v>
      </c>
      <c r="AK82" s="362">
        <f t="shared" si="26"/>
        <v>0</v>
      </c>
      <c r="AL82" s="362">
        <f t="shared" si="26"/>
        <v>0</v>
      </c>
      <c r="AM82" s="362">
        <f t="shared" si="26"/>
        <v>0</v>
      </c>
      <c r="AN82" s="362">
        <f t="shared" si="26"/>
        <v>0</v>
      </c>
      <c r="AO82" s="362">
        <f t="shared" si="26"/>
        <v>0</v>
      </c>
      <c r="AP82" s="362">
        <f>AP54-AP55</f>
        <v>0</v>
      </c>
    </row>
    <row r="83" spans="1:45" ht="14.25" x14ac:dyDescent="0.2">
      <c r="A83" s="228" t="s">
        <v>308</v>
      </c>
      <c r="B83" s="363">
        <f>SUM(B75:B82)</f>
        <v>-1395185.5569999991</v>
      </c>
      <c r="C83" s="363">
        <f t="shared" ref="C83:V83" si="27">SUM(C75:C82)</f>
        <v>1332012.2975042104</v>
      </c>
      <c r="D83" s="363">
        <f t="shared" si="27"/>
        <v>2789003.5563673377</v>
      </c>
      <c r="E83" s="363">
        <f t="shared" si="27"/>
        <v>4410415.2462024735</v>
      </c>
      <c r="F83" s="363">
        <f t="shared" si="27"/>
        <v>4593699.4268317781</v>
      </c>
      <c r="G83" s="363">
        <f t="shared" si="27"/>
        <v>4784681.5430475129</v>
      </c>
      <c r="H83" s="363">
        <f t="shared" si="27"/>
        <v>4983684.9081443073</v>
      </c>
      <c r="I83" s="363">
        <f t="shared" si="27"/>
        <v>5191046.4145751689</v>
      </c>
      <c r="J83" s="363">
        <f t="shared" si="27"/>
        <v>5407117.1042761263</v>
      </c>
      <c r="K83" s="363">
        <f t="shared" si="27"/>
        <v>5632262.7629445232</v>
      </c>
      <c r="L83" s="363">
        <f t="shared" si="27"/>
        <v>5866864.5392769929</v>
      </c>
      <c r="M83" s="363">
        <f t="shared" si="27"/>
        <v>6111319.5902154278</v>
      </c>
      <c r="N83" s="363">
        <f t="shared" si="27"/>
        <v>6366041.7532932768</v>
      </c>
      <c r="O83" s="363">
        <f t="shared" si="27"/>
        <v>6631462.2472203961</v>
      </c>
      <c r="P83" s="363">
        <f t="shared" si="27"/>
        <v>6908030.4018924516</v>
      </c>
      <c r="Q83" s="363">
        <f t="shared" si="27"/>
        <v>7196214.419060735</v>
      </c>
      <c r="R83" s="363">
        <f t="shared" si="27"/>
        <v>7496502.1649500839</v>
      </c>
      <c r="S83" s="363">
        <f t="shared" si="27"/>
        <v>7809401.9961667918</v>
      </c>
      <c r="T83" s="363">
        <f t="shared" si="27"/>
        <v>8135443.620294597</v>
      </c>
      <c r="U83" s="363">
        <f t="shared" si="27"/>
        <v>8475178.9926357679</v>
      </c>
      <c r="V83" s="363">
        <f t="shared" si="27"/>
        <v>8829183.2506152708</v>
      </c>
      <c r="W83" s="363">
        <f>SUM(W75:W82)</f>
        <v>9198055.6874299143</v>
      </c>
      <c r="X83" s="363">
        <f>SUM(X75:X82)</f>
        <v>9582420.7665907722</v>
      </c>
      <c r="Y83" s="363">
        <f>SUM(Y75:Y82)</f>
        <v>9982929.179076381</v>
      </c>
      <c r="Z83" s="363">
        <f>SUM(Z75:Z82)</f>
        <v>10400258.944886386</v>
      </c>
      <c r="AA83" s="363">
        <f t="shared" ref="AA83:AP83" si="28">SUM(AA75:AA82)</f>
        <v>10835116.56086042</v>
      </c>
      <c r="AB83" s="363">
        <f t="shared" si="28"/>
        <v>11288238.196705356</v>
      </c>
      <c r="AC83" s="363">
        <f t="shared" si="28"/>
        <v>11760390.94125578</v>
      </c>
      <c r="AD83" s="363">
        <f t="shared" si="28"/>
        <v>12252374.101077324</v>
      </c>
      <c r="AE83" s="363">
        <f t="shared" si="28"/>
        <v>12765020.553611374</v>
      </c>
      <c r="AF83" s="363">
        <f t="shared" si="28"/>
        <v>13299198.157151852</v>
      </c>
      <c r="AG83" s="363">
        <f t="shared" si="28"/>
        <v>13855811.220041037</v>
      </c>
      <c r="AH83" s="363">
        <f t="shared" si="28"/>
        <v>14435802.03157156</v>
      </c>
      <c r="AI83" s="363">
        <f t="shared" si="28"/>
        <v>15040152.457186356</v>
      </c>
      <c r="AJ83" s="363">
        <f t="shared" si="28"/>
        <v>15669885.600676995</v>
      </c>
      <c r="AK83" s="363">
        <f t="shared" si="28"/>
        <v>16326067.536194224</v>
      </c>
      <c r="AL83" s="363">
        <f t="shared" si="28"/>
        <v>17009809.113003187</v>
      </c>
      <c r="AM83" s="363">
        <f t="shared" si="28"/>
        <v>17722267.836038109</v>
      </c>
      <c r="AN83" s="363">
        <f t="shared" si="28"/>
        <v>18464649.825440511</v>
      </c>
      <c r="AO83" s="363">
        <f t="shared" si="28"/>
        <v>19238211.858397823</v>
      </c>
      <c r="AP83" s="363">
        <f t="shared" si="28"/>
        <v>20044263.496739328</v>
      </c>
    </row>
    <row r="84" spans="1:45" ht="14.25" x14ac:dyDescent="0.2">
      <c r="A84" s="228" t="s">
        <v>307</v>
      </c>
      <c r="B84" s="363">
        <f>SUM($B$83:B83)</f>
        <v>-1395185.5569999991</v>
      </c>
      <c r="C84" s="363">
        <f>SUM($B$83:C83)</f>
        <v>-63173.25949578872</v>
      </c>
      <c r="D84" s="363">
        <f>SUM($B$83:D83)</f>
        <v>2725830.296871549</v>
      </c>
      <c r="E84" s="363">
        <f>SUM($B$83:E83)</f>
        <v>7136245.543074023</v>
      </c>
      <c r="F84" s="363">
        <f>SUM($B$83:F83)</f>
        <v>11729944.969905801</v>
      </c>
      <c r="G84" s="363">
        <f>SUM($B$83:G83)</f>
        <v>16514626.512953315</v>
      </c>
      <c r="H84" s="363">
        <f>SUM($B$83:H83)</f>
        <v>21498311.421097621</v>
      </c>
      <c r="I84" s="363">
        <f>SUM($B$83:I83)</f>
        <v>26689357.835672788</v>
      </c>
      <c r="J84" s="363">
        <f>SUM($B$83:J83)</f>
        <v>32096474.939948916</v>
      </c>
      <c r="K84" s="363">
        <f>SUM($B$83:K83)</f>
        <v>37728737.702893436</v>
      </c>
      <c r="L84" s="363">
        <f>SUM($B$83:L83)</f>
        <v>43595602.242170431</v>
      </c>
      <c r="M84" s="363">
        <f>SUM($B$83:M83)</f>
        <v>49706921.83238586</v>
      </c>
      <c r="N84" s="363">
        <f>SUM($B$83:N83)</f>
        <v>56072963.585679136</v>
      </c>
      <c r="O84" s="363">
        <f>SUM($B$83:O83)</f>
        <v>62704425.832899533</v>
      </c>
      <c r="P84" s="363">
        <f>SUM($B$83:P83)</f>
        <v>69612456.234791979</v>
      </c>
      <c r="Q84" s="363">
        <f>SUM($B$83:Q83)</f>
        <v>76808670.653852716</v>
      </c>
      <c r="R84" s="363">
        <f>SUM($B$83:R83)</f>
        <v>84305172.818802804</v>
      </c>
      <c r="S84" s="363">
        <f>SUM($B$83:S83)</f>
        <v>92114574.814969599</v>
      </c>
      <c r="T84" s="363">
        <f>SUM($B$83:T83)</f>
        <v>100250018.4352642</v>
      </c>
      <c r="U84" s="363">
        <f>SUM($B$83:U83)</f>
        <v>108725197.42789997</v>
      </c>
      <c r="V84" s="363">
        <f>SUM($B$83:V83)</f>
        <v>117554380.67851524</v>
      </c>
      <c r="W84" s="363">
        <f>SUM($B$83:W83)</f>
        <v>126752436.36594516</v>
      </c>
      <c r="X84" s="363">
        <f>SUM($B$83:X83)</f>
        <v>136334857.13253593</v>
      </c>
      <c r="Y84" s="363">
        <f>SUM($B$83:Y83)</f>
        <v>146317786.31161231</v>
      </c>
      <c r="Z84" s="363">
        <f>SUM($B$83:Z83)</f>
        <v>156718045.25649869</v>
      </c>
      <c r="AA84" s="363">
        <f>SUM($B$83:AA83)</f>
        <v>167553161.81735912</v>
      </c>
      <c r="AB84" s="363">
        <f>SUM($B$83:AB83)</f>
        <v>178841400.01406449</v>
      </c>
      <c r="AC84" s="363">
        <f>SUM($B$83:AC83)</f>
        <v>190601790.95532027</v>
      </c>
      <c r="AD84" s="363">
        <f>SUM($B$83:AD83)</f>
        <v>202854165.05639759</v>
      </c>
      <c r="AE84" s="363">
        <f>SUM($B$83:AE83)</f>
        <v>215619185.61000896</v>
      </c>
      <c r="AF84" s="363">
        <f>SUM($B$83:AF83)</f>
        <v>228918383.7671608</v>
      </c>
      <c r="AG84" s="363">
        <f>SUM($B$83:AG83)</f>
        <v>242774194.98720184</v>
      </c>
      <c r="AH84" s="363">
        <f>SUM($B$83:AH83)</f>
        <v>257209997.01877341</v>
      </c>
      <c r="AI84" s="363">
        <f>SUM($B$83:AI83)</f>
        <v>272250149.47595978</v>
      </c>
      <c r="AJ84" s="363">
        <f>SUM($B$83:AJ83)</f>
        <v>287920035.07663679</v>
      </c>
      <c r="AK84" s="363">
        <f>SUM($B$83:AK83)</f>
        <v>304246102.612831</v>
      </c>
      <c r="AL84" s="363">
        <f>SUM($B$83:AL83)</f>
        <v>321255911.72583419</v>
      </c>
      <c r="AM84" s="363">
        <f>SUM($B$83:AM83)</f>
        <v>338978179.5618723</v>
      </c>
      <c r="AN84" s="363">
        <f>SUM($B$83:AN83)</f>
        <v>357442829.38731283</v>
      </c>
      <c r="AO84" s="363">
        <f>SUM($B$83:AO83)</f>
        <v>376681041.24571067</v>
      </c>
      <c r="AP84" s="363">
        <f>SUM($B$83:AP83)</f>
        <v>396725304.74245</v>
      </c>
    </row>
    <row r="85" spans="1:45" x14ac:dyDescent="0.2">
      <c r="A85" s="227" t="s">
        <v>550</v>
      </c>
      <c r="B85" s="364">
        <f t="shared" ref="B85:AP85" si="29">1/POWER((1+$B$44),B73)</f>
        <v>0.9109750373485539</v>
      </c>
      <c r="C85" s="364">
        <f t="shared" si="29"/>
        <v>0.75599588161705711</v>
      </c>
      <c r="D85" s="364">
        <f t="shared" si="29"/>
        <v>0.6273824743710017</v>
      </c>
      <c r="E85" s="364">
        <f t="shared" si="29"/>
        <v>0.52064935632448273</v>
      </c>
      <c r="F85" s="364">
        <f t="shared" si="29"/>
        <v>0.43207415462612664</v>
      </c>
      <c r="G85" s="364">
        <f t="shared" si="29"/>
        <v>0.35856776317520883</v>
      </c>
      <c r="H85" s="364">
        <f t="shared" si="29"/>
        <v>0.29756660844415667</v>
      </c>
      <c r="I85" s="364">
        <f t="shared" si="29"/>
        <v>0.24694324352212174</v>
      </c>
      <c r="J85" s="364">
        <f t="shared" si="29"/>
        <v>0.20493215230051592</v>
      </c>
      <c r="K85" s="364">
        <f t="shared" si="29"/>
        <v>0.1700681761830008</v>
      </c>
      <c r="L85" s="364">
        <f t="shared" si="29"/>
        <v>0.14113541591950271</v>
      </c>
      <c r="M85" s="364">
        <f t="shared" si="29"/>
        <v>0.11712482648921385</v>
      </c>
      <c r="N85" s="364">
        <f t="shared" si="29"/>
        <v>9.719902613212765E-2</v>
      </c>
      <c r="O85" s="364">
        <f t="shared" si="29"/>
        <v>8.0663092225832109E-2</v>
      </c>
      <c r="P85" s="364">
        <f t="shared" si="29"/>
        <v>6.6940325498615838E-2</v>
      </c>
      <c r="Q85" s="364">
        <f t="shared" si="29"/>
        <v>5.5552137343249659E-2</v>
      </c>
      <c r="R85" s="364">
        <f t="shared" si="29"/>
        <v>4.6101358791078552E-2</v>
      </c>
      <c r="S85" s="364">
        <f t="shared" si="29"/>
        <v>3.825838903823945E-2</v>
      </c>
      <c r="T85" s="364">
        <f t="shared" si="29"/>
        <v>3.174970044667174E-2</v>
      </c>
      <c r="U85" s="364">
        <f t="shared" si="29"/>
        <v>2.6348299125868668E-2</v>
      </c>
      <c r="V85" s="364">
        <f t="shared" si="29"/>
        <v>2.1865808403210511E-2</v>
      </c>
      <c r="W85" s="364">
        <f t="shared" si="29"/>
        <v>1.814589908980126E-2</v>
      </c>
      <c r="X85" s="364">
        <f t="shared" si="29"/>
        <v>1.5058837418922204E-2</v>
      </c>
      <c r="Y85" s="364">
        <f t="shared" si="29"/>
        <v>1.2496960513628384E-2</v>
      </c>
      <c r="Z85" s="364">
        <f t="shared" si="29"/>
        <v>1.0370921588073345E-2</v>
      </c>
      <c r="AA85" s="364">
        <f t="shared" si="29"/>
        <v>8.6065739320110735E-3</v>
      </c>
      <c r="AB85" s="364">
        <f t="shared" si="29"/>
        <v>7.1423850058183183E-3</v>
      </c>
      <c r="AC85" s="364">
        <f t="shared" si="29"/>
        <v>5.9272904612600145E-3</v>
      </c>
      <c r="AD85" s="364">
        <f t="shared" si="29"/>
        <v>4.9189132458589318E-3</v>
      </c>
      <c r="AE85" s="364">
        <f t="shared" si="29"/>
        <v>4.082085681210732E-3</v>
      </c>
      <c r="AF85" s="364">
        <f t="shared" si="29"/>
        <v>3.3876229719591129E-3</v>
      </c>
      <c r="AG85" s="364">
        <f t="shared" si="29"/>
        <v>2.8113053709204251E-3</v>
      </c>
      <c r="AH85" s="364">
        <f t="shared" si="29"/>
        <v>2.3330335028385286E-3</v>
      </c>
      <c r="AI85" s="364">
        <f t="shared" si="29"/>
        <v>1.9361273882477412E-3</v>
      </c>
      <c r="AJ85" s="364">
        <f t="shared" si="29"/>
        <v>1.6067447205375444E-3</v>
      </c>
      <c r="AK85" s="364">
        <f t="shared" si="29"/>
        <v>1.3333981083299121E-3</v>
      </c>
      <c r="AL85" s="364">
        <f t="shared" si="29"/>
        <v>1.1065544467468149E-3</v>
      </c>
      <c r="AM85" s="364">
        <f t="shared" si="29"/>
        <v>9.1830244543304122E-4</v>
      </c>
      <c r="AN85" s="364">
        <f t="shared" si="29"/>
        <v>7.6207671820169396E-4</v>
      </c>
      <c r="AO85" s="364">
        <f t="shared" si="29"/>
        <v>6.3242881178563804E-4</v>
      </c>
      <c r="AP85" s="364">
        <f t="shared" si="29"/>
        <v>5.2483718820384888E-4</v>
      </c>
    </row>
    <row r="86" spans="1:45" ht="28.5" x14ac:dyDescent="0.2">
      <c r="A86" s="226" t="s">
        <v>306</v>
      </c>
      <c r="B86" s="363">
        <f>B83*B85</f>
        <v>-1270979.2148962372</v>
      </c>
      <c r="C86" s="363">
        <f>C83*C85</f>
        <v>1006995.8111764573</v>
      </c>
      <c r="D86" s="363">
        <f t="shared" ref="D86:AO86" si="30">D83*D85</f>
        <v>1749771.9522232639</v>
      </c>
      <c r="E86" s="363">
        <f t="shared" si="30"/>
        <v>2296279.8590590027</v>
      </c>
      <c r="F86" s="363">
        <f t="shared" si="30"/>
        <v>1984818.7964548629</v>
      </c>
      <c r="G86" s="363">
        <f t="shared" si="30"/>
        <v>1715632.5583962533</v>
      </c>
      <c r="H86" s="363">
        <f t="shared" si="30"/>
        <v>1482978.2156708299</v>
      </c>
      <c r="I86" s="363">
        <f t="shared" si="30"/>
        <v>1281893.8388890729</v>
      </c>
      <c r="J86" s="363">
        <f t="shared" si="30"/>
        <v>1108092.1459202399</v>
      </c>
      <c r="K86" s="363">
        <f t="shared" si="30"/>
        <v>957868.65587740403</v>
      </c>
      <c r="L86" s="363">
        <f t="shared" si="30"/>
        <v>828022.36689424003</v>
      </c>
      <c r="M86" s="363">
        <f t="shared" si="30"/>
        <v>715787.24662411551</v>
      </c>
      <c r="N86" s="363">
        <f t="shared" si="30"/>
        <v>618773.0587365689</v>
      </c>
      <c r="O86" s="363">
        <f t="shared" si="30"/>
        <v>534914.25083966262</v>
      </c>
      <c r="P86" s="363">
        <f t="shared" si="30"/>
        <v>462425.80365701468</v>
      </c>
      <c r="Q86" s="363">
        <f t="shared" si="30"/>
        <v>399765.09175913554</v>
      </c>
      <c r="R86" s="363">
        <f t="shared" si="30"/>
        <v>345598.93598446093</v>
      </c>
      <c r="S86" s="363">
        <f t="shared" si="30"/>
        <v>298775.13972535287</v>
      </c>
      <c r="T86" s="363">
        <f t="shared" si="30"/>
        <v>258297.89794514011</v>
      </c>
      <c r="U86" s="363">
        <f t="shared" si="30"/>
        <v>223306.55124324551</v>
      </c>
      <c r="V86" s="363">
        <f t="shared" si="30"/>
        <v>193057.22931478888</v>
      </c>
      <c r="W86" s="363">
        <f t="shared" si="30"/>
        <v>166906.99032647579</v>
      </c>
      <c r="X86" s="363">
        <f t="shared" si="30"/>
        <v>144300.11640379432</v>
      </c>
      <c r="Y86" s="363">
        <f t="shared" si="30"/>
        <v>124756.27176126615</v>
      </c>
      <c r="Z86" s="363">
        <f t="shared" si="30"/>
        <v>107860.27001307513</v>
      </c>
      <c r="AA86" s="363">
        <f t="shared" si="30"/>
        <v>93253.231743002762</v>
      </c>
      <c r="AB86" s="363">
        <f t="shared" si="30"/>
        <v>80624.943238253953</v>
      </c>
      <c r="AC86" s="363">
        <f t="shared" si="30"/>
        <v>69707.253046794067</v>
      </c>
      <c r="AD86" s="363">
        <f t="shared" si="30"/>
        <v>60268.365259008169</v>
      </c>
      <c r="AE86" s="363">
        <f t="shared" si="30"/>
        <v>52107.907622257677</v>
      </c>
      <c r="AF86" s="363">
        <f t="shared" si="30"/>
        <v>45052.669185803912</v>
      </c>
      <c r="AG86" s="363">
        <f t="shared" si="30"/>
        <v>38952.916501360851</v>
      </c>
      <c r="AH86" s="363">
        <f t="shared" si="30"/>
        <v>33679.209780000943</v>
      </c>
      <c r="AI86" s="363">
        <f t="shared" si="30"/>
        <v>29119.651095780067</v>
      </c>
      <c r="AJ86" s="363">
        <f t="shared" si="30"/>
        <v>25177.505960315048</v>
      </c>
      <c r="AK86" s="363">
        <f t="shared" si="30"/>
        <v>21769.147569227767</v>
      </c>
      <c r="AL86" s="363">
        <f t="shared" si="30"/>
        <v>18822.279912308171</v>
      </c>
      <c r="AM86" s="363">
        <f t="shared" si="30"/>
        <v>16274.401892453126</v>
      </c>
      <c r="AN86" s="363">
        <f t="shared" si="30"/>
        <v>14071.479741715186</v>
      </c>
      <c r="AO86" s="363">
        <f t="shared" si="30"/>
        <v>12166.799466486907</v>
      </c>
      <c r="AP86" s="363">
        <f>AP83*AP85</f>
        <v>10519.974893245717</v>
      </c>
    </row>
    <row r="87" spans="1:45" ht="14.25" x14ac:dyDescent="0.2">
      <c r="A87" s="226" t="s">
        <v>305</v>
      </c>
      <c r="B87" s="363">
        <f>SUM($B$86:B86)</f>
        <v>-1270979.2148962372</v>
      </c>
      <c r="C87" s="363">
        <f>SUM($B$86:C86)</f>
        <v>-263983.40371977992</v>
      </c>
      <c r="D87" s="363">
        <f>SUM($B$86:D86)</f>
        <v>1485788.5485034841</v>
      </c>
      <c r="E87" s="363">
        <f>SUM($B$86:E86)</f>
        <v>3782068.4075624868</v>
      </c>
      <c r="F87" s="363">
        <f>SUM($B$86:F86)</f>
        <v>5766887.2040173495</v>
      </c>
      <c r="G87" s="363">
        <f>SUM($B$86:G86)</f>
        <v>7482519.7624136023</v>
      </c>
      <c r="H87" s="363">
        <f>SUM($B$86:H86)</f>
        <v>8965497.978084432</v>
      </c>
      <c r="I87" s="363">
        <f>SUM($B$86:I86)</f>
        <v>10247391.816973506</v>
      </c>
      <c r="J87" s="363">
        <f>SUM($B$86:J86)</f>
        <v>11355483.962893745</v>
      </c>
      <c r="K87" s="363">
        <f>SUM($B$86:K86)</f>
        <v>12313352.618771149</v>
      </c>
      <c r="L87" s="363">
        <f>SUM($B$86:L86)</f>
        <v>13141374.985665388</v>
      </c>
      <c r="M87" s="363">
        <f>SUM($B$86:M86)</f>
        <v>13857162.232289504</v>
      </c>
      <c r="N87" s="363">
        <f>SUM($B$86:N86)</f>
        <v>14475935.291026073</v>
      </c>
      <c r="O87" s="363">
        <f>SUM($B$86:O86)</f>
        <v>15010849.541865734</v>
      </c>
      <c r="P87" s="363">
        <f>SUM($B$86:P86)</f>
        <v>15473275.345522748</v>
      </c>
      <c r="Q87" s="363">
        <f>SUM($B$86:Q86)</f>
        <v>15873040.437281884</v>
      </c>
      <c r="R87" s="363">
        <f>SUM($B$86:R86)</f>
        <v>16218639.373266345</v>
      </c>
      <c r="S87" s="363">
        <f>SUM($B$86:S86)</f>
        <v>16517414.512991698</v>
      </c>
      <c r="T87" s="363">
        <f>SUM($B$86:T86)</f>
        <v>16775712.410936838</v>
      </c>
      <c r="U87" s="363">
        <f>SUM($B$86:U86)</f>
        <v>16999018.962180082</v>
      </c>
      <c r="V87" s="363">
        <f>SUM($B$86:V86)</f>
        <v>17192076.191494871</v>
      </c>
      <c r="W87" s="363">
        <f>SUM($B$86:W86)</f>
        <v>17358983.181821346</v>
      </c>
      <c r="X87" s="363">
        <f>SUM($B$86:X86)</f>
        <v>17503283.298225142</v>
      </c>
      <c r="Y87" s="363">
        <f>SUM($B$86:Y86)</f>
        <v>17628039.569986407</v>
      </c>
      <c r="Z87" s="363">
        <f>SUM($B$86:Z86)</f>
        <v>17735899.839999482</v>
      </c>
      <c r="AA87" s="363">
        <f>SUM($B$86:AA86)</f>
        <v>17829153.071742486</v>
      </c>
      <c r="AB87" s="363">
        <f>SUM($B$86:AB86)</f>
        <v>17909778.014980741</v>
      </c>
      <c r="AC87" s="363">
        <f>SUM($B$86:AC86)</f>
        <v>17979485.268027537</v>
      </c>
      <c r="AD87" s="363">
        <f>SUM($B$86:AD86)</f>
        <v>18039753.633286543</v>
      </c>
      <c r="AE87" s="363">
        <f>SUM($B$86:AE86)</f>
        <v>18091861.540908802</v>
      </c>
      <c r="AF87" s="363">
        <f>SUM($B$86:AF86)</f>
        <v>18136914.210094605</v>
      </c>
      <c r="AG87" s="363">
        <f>SUM($B$86:AG86)</f>
        <v>18175867.126595967</v>
      </c>
      <c r="AH87" s="363">
        <f>SUM($B$86:AH86)</f>
        <v>18209546.336375967</v>
      </c>
      <c r="AI87" s="363">
        <f>SUM($B$86:AI86)</f>
        <v>18238665.987471748</v>
      </c>
      <c r="AJ87" s="363">
        <f>SUM($B$86:AJ86)</f>
        <v>18263843.493432064</v>
      </c>
      <c r="AK87" s="363">
        <f>SUM($B$86:AK86)</f>
        <v>18285612.641001292</v>
      </c>
      <c r="AL87" s="363">
        <f>SUM($B$86:AL86)</f>
        <v>18304434.920913599</v>
      </c>
      <c r="AM87" s="363">
        <f>SUM($B$86:AM86)</f>
        <v>18320709.322806053</v>
      </c>
      <c r="AN87" s="363">
        <f>SUM($B$86:AN86)</f>
        <v>18334780.802547768</v>
      </c>
      <c r="AO87" s="363">
        <f>SUM($B$86:AO86)</f>
        <v>18346947.602014255</v>
      </c>
      <c r="AP87" s="363">
        <f>SUM($B$86:AP86)</f>
        <v>18357467.576907501</v>
      </c>
    </row>
    <row r="88" spans="1:45" ht="14.25" x14ac:dyDescent="0.2">
      <c r="A88" s="226" t="s">
        <v>304</v>
      </c>
      <c r="B88" s="365">
        <f>IF((ISERR(IRR($B$83:B83))),0,IF(IRR($B$83:B83)&lt;0,0,IRR($B$83:B83)))</f>
        <v>0</v>
      </c>
      <c r="C88" s="365">
        <f>IF((ISERR(IRR($B$83:C83))),0,IF(IRR($B$83:C83)&lt;0,0,IRR($B$83:C83)))</f>
        <v>0</v>
      </c>
      <c r="D88" s="365">
        <f>IF((ISERR(IRR($B$83:D83))),0,IF(IRR($B$83:D83)&lt;0,0,IRR($B$83:D83)))</f>
        <v>0.96963792993842701</v>
      </c>
      <c r="E88" s="365">
        <f>IF((ISERR(IRR($B$83:E83))),0,IF(IRR($B$83:E83)&lt;0,0,IRR($B$83:E83)))</f>
        <v>1.3650817276521838</v>
      </c>
      <c r="F88" s="365">
        <f>IF((ISERR(IRR($B$83:F83))),0,IF(IRR($B$83:F83)&lt;0,0,IRR($B$83:F83)))</f>
        <v>1.4853146979534175</v>
      </c>
      <c r="G88" s="365">
        <f>IF((ISERR(IRR($B$83:G83))),0,IF(IRR($B$83:G83)&lt;0,0,IRR($B$83:G83)))</f>
        <v>1.5279433849807642</v>
      </c>
      <c r="H88" s="365">
        <f>IF((ISERR(IRR($B$83:H83))),0,IF(IRR($B$83:H83)&lt;0,0,IRR($B$83:H83)))</f>
        <v>1.5441484677526716</v>
      </c>
      <c r="I88" s="365">
        <f>IF((ISERR(IRR($B$83:I83))),0,IF(IRR($B$83:I83)&lt;0,0,IRR($B$83:I83)))</f>
        <v>1.5505286362503647</v>
      </c>
      <c r="J88" s="365">
        <f>IF((ISERR(IRR($B$83:J83))),0,IF(IRR($B$83:J83)&lt;0,0,IRR($B$83:J83)))</f>
        <v>1.5530856868154146</v>
      </c>
      <c r="K88" s="365">
        <f>IF((ISERR(IRR($B$83:K83))),0,IF(IRR($B$83:K83)&lt;0,0,IRR($B$83:K83)))</f>
        <v>1.5541196641475228</v>
      </c>
      <c r="L88" s="365">
        <f>IF((ISERR(IRR($B$83:L83))),0,IF(IRR($B$83:L83)&lt;0,0,IRR($B$83:L83)))</f>
        <v>1.5545395952269976</v>
      </c>
      <c r="M88" s="365">
        <f>IF((ISERR(IRR($B$83:M83))),0,IF(IRR($B$83:M83)&lt;0,0,IRR($B$83:M83)))</f>
        <v>1.5547105011070541</v>
      </c>
      <c r="N88" s="365">
        <f>IF((ISERR(IRR($B$83:N83))),0,IF(IRR($B$83:N83)&lt;0,0,IRR($B$83:N83)))</f>
        <v>1.5547801265831356</v>
      </c>
      <c r="O88" s="365">
        <f>IF((ISERR(IRR($B$83:O83))),0,IF(IRR($B$83:O83)&lt;0,0,IRR($B$83:O83)))</f>
        <v>1.5548085046198161</v>
      </c>
      <c r="P88" s="365">
        <f>IF((ISERR(IRR($B$83:P83))),0,IF(IRR($B$83:P83)&lt;0,0,IRR($B$83:P83)))</f>
        <v>1.5548200735177091</v>
      </c>
      <c r="Q88" s="365">
        <f>IF((ISERR(IRR($B$83:Q83))),0,IF(IRR($B$83:Q83)&lt;0,0,IRR($B$83:Q83)))</f>
        <v>1.554824790316887</v>
      </c>
      <c r="R88" s="365">
        <f>IF((ISERR(IRR($B$83:R83))),0,IF(IRR($B$83:R83)&lt;0,0,IRR($B$83:R83)))</f>
        <v>1.5548267135228602</v>
      </c>
      <c r="S88" s="365">
        <f>IF((ISERR(IRR($B$83:S83))),0,IF(IRR($B$83:S83)&lt;0,0,IRR($B$83:S83)))</f>
        <v>1.5548274977048435</v>
      </c>
      <c r="T88" s="365">
        <f>IF((ISERR(IRR($B$83:T83))),0,IF(IRR($B$83:T83)&lt;0,0,IRR($B$83:T83)))</f>
        <v>1.5548278174587513</v>
      </c>
      <c r="U88" s="365">
        <f>IF((ISERR(IRR($B$83:U83))),0,IF(IRR($B$83:U83)&lt;0,0,IRR($B$83:U83)))</f>
        <v>1.5548279478416451</v>
      </c>
      <c r="V88" s="365">
        <f>IF((ISERR(IRR($B$83:V83))),0,IF(IRR($B$83:V83)&lt;0,0,IRR($B$83:V83)))</f>
        <v>1.5548280010071656</v>
      </c>
      <c r="W88" s="365">
        <f>IF((ISERR(IRR($B$83:W83))),0,IF(IRR($B$83:W83)&lt;0,0,IRR($B$83:W83)))</f>
        <v>1.5548280226863862</v>
      </c>
      <c r="X88" s="365">
        <f>IF((ISERR(IRR($B$83:X83))),0,IF(IRR($B$83:X83)&lt;0,0,IRR($B$83:X83)))</f>
        <v>1.5548280315265663</v>
      </c>
      <c r="Y88" s="365">
        <f>IF((ISERR(IRR($B$83:Y83))),0,IF(IRR($B$83:Y83)&lt;0,0,IRR($B$83:Y83)))</f>
        <v>1.5548280351313744</v>
      </c>
      <c r="Z88" s="365">
        <f>IF((ISERR(IRR($B$83:Z83))),0,IF(IRR($B$83:Z83)&lt;0,0,IRR($B$83:Z83)))</f>
        <v>1.5548280366013381</v>
      </c>
      <c r="AA88" s="365">
        <f>IF((ISERR(IRR($B$83:AA83))),0,IF(IRR($B$83:AA83)&lt;0,0,IRR($B$83:AA83)))</f>
        <v>1.5548280372007621</v>
      </c>
      <c r="AB88" s="365">
        <f>IF((ISERR(IRR($B$83:AB83))),0,IF(IRR($B$83:AB83)&lt;0,0,IRR($B$83:AB83)))</f>
        <v>1.5548280374451982</v>
      </c>
      <c r="AC88" s="365">
        <f>IF((ISERR(IRR($B$83:AC83))),0,IF(IRR($B$83:AC83)&lt;0,0,IRR($B$83:AC83)))</f>
        <v>1.5548280375448758</v>
      </c>
      <c r="AD88" s="365">
        <f>IF((ISERR(IRR($B$83:AD83))),0,IF(IRR($B$83:AD83)&lt;0,0,IRR($B$83:AD83)))</f>
        <v>1.5548280375855219</v>
      </c>
      <c r="AE88" s="365">
        <f>IF((ISERR(IRR($B$83:AE83))),0,IF(IRR($B$83:AE83)&lt;0,0,IRR($B$83:AE83)))</f>
        <v>1.5548280376020962</v>
      </c>
      <c r="AF88" s="365">
        <f>IF((ISERR(IRR($B$83:AF83))),0,IF(IRR($B$83:AF83)&lt;0,0,IRR($B$83:AF83)))</f>
        <v>1.5548280376088521</v>
      </c>
      <c r="AG88" s="365">
        <f>IF((ISERR(IRR($B$83:AG83))),0,IF(IRR($B$83:AG83)&lt;0,0,IRR($B$83:AG83)))</f>
        <v>1.5548280376116046</v>
      </c>
      <c r="AH88" s="365">
        <f>IF((ISERR(IRR($B$83:AH83))),0,IF(IRR($B$83:AH83)&lt;0,0,IRR($B$83:AH83)))</f>
        <v>1.5548280376127206</v>
      </c>
      <c r="AI88" s="365">
        <f>IF((ISERR(IRR($B$83:AI83))),0,IF(IRR($B$83:AI83)&lt;0,0,IRR($B$83:AI83)))</f>
        <v>1.5548280376131665</v>
      </c>
      <c r="AJ88" s="365">
        <f>IF((ISERR(IRR($B$83:AJ83))),0,IF(IRR($B$83:AJ83)&lt;0,0,IRR($B$83:AJ83)))</f>
        <v>1.5548280376133352</v>
      </c>
      <c r="AK88" s="365">
        <f>IF((ISERR(IRR($B$83:AK83))),0,IF(IRR($B$83:AK83)&lt;0,0,IRR($B$83:AK83)))</f>
        <v>1.5548280376133858</v>
      </c>
      <c r="AL88" s="365">
        <f>IF((ISERR(IRR($B$83:AL83))),0,IF(IRR($B$83:AL83)&lt;0,0,IRR($B$83:AL83)))</f>
        <v>1.5548280376134929</v>
      </c>
      <c r="AM88" s="365">
        <f>IF((ISERR(IRR($B$83:AM83))),0,IF(IRR($B$83:AM83)&lt;0,0,IRR($B$83:AM83)))</f>
        <v>1.5548280376135053</v>
      </c>
      <c r="AN88" s="365">
        <f>IF((ISERR(IRR($B$83:AN83))),0,IF(IRR($B$83:AN83)&lt;0,0,IRR($B$83:AN83)))</f>
        <v>1.5548280376135111</v>
      </c>
      <c r="AO88" s="365">
        <f>IF((ISERR(IRR($B$83:AO83))),0,IF(IRR($B$83:AO83)&lt;0,0,IRR($B$83:AO83)))</f>
        <v>1.5548280376135133</v>
      </c>
      <c r="AP88" s="365">
        <f>IF((ISERR(IRR($B$83:AP83))),0,IF(IRR($B$83:AP83)&lt;0,0,IRR($B$83:AP83)))</f>
        <v>1.5548280376135133</v>
      </c>
    </row>
    <row r="89" spans="1:45" ht="14.25" x14ac:dyDescent="0.2">
      <c r="A89" s="226" t="s">
        <v>303</v>
      </c>
      <c r="B89" s="366">
        <f>IF(AND(B84&gt;0,A84&lt;0),(B74-(B84/(B84-A84))),0)</f>
        <v>0</v>
      </c>
      <c r="C89" s="366">
        <f t="shared" ref="C89:AP89" si="31">IF(AND(C84&gt;0,B84&lt;0),(C74-(C84/(C84-B84))),0)</f>
        <v>0</v>
      </c>
      <c r="D89" s="366">
        <f t="shared" si="31"/>
        <v>2.022650835045213</v>
      </c>
      <c r="E89" s="366">
        <f t="shared" si="31"/>
        <v>0</v>
      </c>
      <c r="F89" s="366">
        <f t="shared" si="31"/>
        <v>0</v>
      </c>
      <c r="G89" s="366">
        <f t="shared" si="31"/>
        <v>0</v>
      </c>
      <c r="H89" s="366">
        <f>IF(AND(H84&gt;0,G84&lt;0),(H74-(H84/(H84-G84))),0)</f>
        <v>0</v>
      </c>
      <c r="I89" s="366">
        <f t="shared" si="31"/>
        <v>0</v>
      </c>
      <c r="J89" s="366">
        <f t="shared" si="31"/>
        <v>0</v>
      </c>
      <c r="K89" s="366">
        <f t="shared" si="31"/>
        <v>0</v>
      </c>
      <c r="L89" s="366">
        <f t="shared" si="31"/>
        <v>0</v>
      </c>
      <c r="M89" s="366">
        <f t="shared" si="31"/>
        <v>0</v>
      </c>
      <c r="N89" s="366">
        <f t="shared" si="31"/>
        <v>0</v>
      </c>
      <c r="O89" s="366">
        <f t="shared" si="31"/>
        <v>0</v>
      </c>
      <c r="P89" s="366">
        <f t="shared" si="31"/>
        <v>0</v>
      </c>
      <c r="Q89" s="366">
        <f t="shared" si="31"/>
        <v>0</v>
      </c>
      <c r="R89" s="366">
        <f t="shared" si="31"/>
        <v>0</v>
      </c>
      <c r="S89" s="366">
        <f t="shared" si="31"/>
        <v>0</v>
      </c>
      <c r="T89" s="366">
        <f t="shared" si="31"/>
        <v>0</v>
      </c>
      <c r="U89" s="366">
        <f t="shared" si="31"/>
        <v>0</v>
      </c>
      <c r="V89" s="366">
        <f t="shared" si="31"/>
        <v>0</v>
      </c>
      <c r="W89" s="366">
        <f t="shared" si="31"/>
        <v>0</v>
      </c>
      <c r="X89" s="366">
        <f t="shared" si="31"/>
        <v>0</v>
      </c>
      <c r="Y89" s="366">
        <f t="shared" si="31"/>
        <v>0</v>
      </c>
      <c r="Z89" s="366">
        <f t="shared" si="31"/>
        <v>0</v>
      </c>
      <c r="AA89" s="366">
        <f t="shared" si="31"/>
        <v>0</v>
      </c>
      <c r="AB89" s="366">
        <f t="shared" si="31"/>
        <v>0</v>
      </c>
      <c r="AC89" s="366">
        <f t="shared" si="31"/>
        <v>0</v>
      </c>
      <c r="AD89" s="366">
        <f t="shared" si="31"/>
        <v>0</v>
      </c>
      <c r="AE89" s="366">
        <f t="shared" si="31"/>
        <v>0</v>
      </c>
      <c r="AF89" s="366">
        <f t="shared" si="31"/>
        <v>0</v>
      </c>
      <c r="AG89" s="366">
        <f t="shared" si="31"/>
        <v>0</v>
      </c>
      <c r="AH89" s="366">
        <f t="shared" si="31"/>
        <v>0</v>
      </c>
      <c r="AI89" s="366">
        <f t="shared" si="31"/>
        <v>0</v>
      </c>
      <c r="AJ89" s="366">
        <f t="shared" si="31"/>
        <v>0</v>
      </c>
      <c r="AK89" s="366">
        <f t="shared" si="31"/>
        <v>0</v>
      </c>
      <c r="AL89" s="366">
        <f t="shared" si="31"/>
        <v>0</v>
      </c>
      <c r="AM89" s="366">
        <f t="shared" si="31"/>
        <v>0</v>
      </c>
      <c r="AN89" s="366">
        <f t="shared" si="31"/>
        <v>0</v>
      </c>
      <c r="AO89" s="366">
        <f t="shared" si="31"/>
        <v>0</v>
      </c>
      <c r="AP89" s="366">
        <f t="shared" si="31"/>
        <v>0</v>
      </c>
    </row>
    <row r="90" spans="1:45" ht="15" thickBot="1" x14ac:dyDescent="0.25">
      <c r="A90" s="236" t="s">
        <v>302</v>
      </c>
      <c r="B90" s="237">
        <f t="shared" ref="B90:AP90" si="32">IF(AND(B87&gt;0,A87&lt;0),(B74-(B87/(B87-A87))),0)</f>
        <v>0</v>
      </c>
      <c r="C90" s="237">
        <f t="shared" si="32"/>
        <v>0</v>
      </c>
      <c r="D90" s="237">
        <f t="shared" si="32"/>
        <v>2.1508673192437233</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14" customFormat="1" x14ac:dyDescent="0.2">
      <c r="A91" s="188"/>
      <c r="B91" s="238">
        <v>2018</v>
      </c>
      <c r="C91" s="238">
        <f>B91+1</f>
        <v>2019</v>
      </c>
      <c r="D91" s="173">
        <f t="shared" ref="D91:AP91" si="33">C91+1</f>
        <v>2020</v>
      </c>
      <c r="E91" s="173">
        <f t="shared" si="33"/>
        <v>2021</v>
      </c>
      <c r="F91" s="173">
        <f t="shared" si="33"/>
        <v>2022</v>
      </c>
      <c r="G91" s="173">
        <f t="shared" si="33"/>
        <v>2023</v>
      </c>
      <c r="H91" s="173">
        <f t="shared" si="33"/>
        <v>2024</v>
      </c>
      <c r="I91" s="173">
        <f t="shared" si="33"/>
        <v>2025</v>
      </c>
      <c r="J91" s="173">
        <f t="shared" si="33"/>
        <v>2026</v>
      </c>
      <c r="K91" s="173">
        <f t="shared" si="33"/>
        <v>2027</v>
      </c>
      <c r="L91" s="173">
        <f t="shared" si="33"/>
        <v>2028</v>
      </c>
      <c r="M91" s="173">
        <f t="shared" si="33"/>
        <v>2029</v>
      </c>
      <c r="N91" s="173">
        <f t="shared" si="33"/>
        <v>2030</v>
      </c>
      <c r="O91" s="173">
        <f t="shared" si="33"/>
        <v>2031</v>
      </c>
      <c r="P91" s="173">
        <f t="shared" si="33"/>
        <v>2032</v>
      </c>
      <c r="Q91" s="173">
        <f t="shared" si="33"/>
        <v>2033</v>
      </c>
      <c r="R91" s="173">
        <f t="shared" si="33"/>
        <v>2034</v>
      </c>
      <c r="S91" s="173">
        <f t="shared" si="33"/>
        <v>2035</v>
      </c>
      <c r="T91" s="173">
        <f t="shared" si="33"/>
        <v>2036</v>
      </c>
      <c r="U91" s="173">
        <f t="shared" si="33"/>
        <v>2037</v>
      </c>
      <c r="V91" s="173">
        <f t="shared" si="33"/>
        <v>2038</v>
      </c>
      <c r="W91" s="173">
        <f t="shared" si="33"/>
        <v>2039</v>
      </c>
      <c r="X91" s="173">
        <f t="shared" si="33"/>
        <v>2040</v>
      </c>
      <c r="Y91" s="173">
        <f t="shared" si="33"/>
        <v>2041</v>
      </c>
      <c r="Z91" s="173">
        <f t="shared" si="33"/>
        <v>2042</v>
      </c>
      <c r="AA91" s="173">
        <f t="shared" si="33"/>
        <v>2043</v>
      </c>
      <c r="AB91" s="173">
        <f t="shared" si="33"/>
        <v>2044</v>
      </c>
      <c r="AC91" s="173">
        <f t="shared" si="33"/>
        <v>2045</v>
      </c>
      <c r="AD91" s="173">
        <f t="shared" si="33"/>
        <v>2046</v>
      </c>
      <c r="AE91" s="173">
        <f t="shared" si="33"/>
        <v>2047</v>
      </c>
      <c r="AF91" s="173">
        <f t="shared" si="33"/>
        <v>2048</v>
      </c>
      <c r="AG91" s="173">
        <f t="shared" si="33"/>
        <v>2049</v>
      </c>
      <c r="AH91" s="173">
        <f t="shared" si="33"/>
        <v>2050</v>
      </c>
      <c r="AI91" s="173">
        <f t="shared" si="33"/>
        <v>2051</v>
      </c>
      <c r="AJ91" s="173">
        <f t="shared" si="33"/>
        <v>2052</v>
      </c>
      <c r="AK91" s="173">
        <f t="shared" si="33"/>
        <v>2053</v>
      </c>
      <c r="AL91" s="173">
        <f t="shared" si="33"/>
        <v>2054</v>
      </c>
      <c r="AM91" s="173">
        <f t="shared" si="33"/>
        <v>2055</v>
      </c>
      <c r="AN91" s="173">
        <f t="shared" si="33"/>
        <v>2056</v>
      </c>
      <c r="AO91" s="173">
        <f t="shared" si="33"/>
        <v>2057</v>
      </c>
      <c r="AP91" s="173">
        <f t="shared" si="33"/>
        <v>2058</v>
      </c>
      <c r="AQ91" s="174"/>
      <c r="AR91" s="174"/>
      <c r="AS91" s="174"/>
    </row>
    <row r="92" spans="1:45" ht="15.6" customHeight="1" x14ac:dyDescent="0.2">
      <c r="A92" s="239" t="s">
        <v>301</v>
      </c>
      <c r="B92" s="118"/>
      <c r="C92" s="118"/>
      <c r="D92" s="118"/>
      <c r="E92" s="118"/>
      <c r="F92" s="118"/>
      <c r="G92" s="118"/>
      <c r="H92" s="118"/>
      <c r="I92" s="118"/>
      <c r="J92" s="118"/>
      <c r="K92" s="118"/>
      <c r="L92" s="240">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300</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299</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298</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297</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71" t="s">
        <v>551</v>
      </c>
      <c r="B97" s="471"/>
      <c r="C97" s="471"/>
      <c r="D97" s="471"/>
      <c r="E97" s="471"/>
      <c r="F97" s="471"/>
      <c r="G97" s="471"/>
      <c r="H97" s="471"/>
      <c r="I97" s="471"/>
      <c r="J97" s="471"/>
      <c r="K97" s="471"/>
      <c r="L97" s="471"/>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552</v>
      </c>
      <c r="B99" s="243">
        <f>B81*B85</f>
        <v>-6354895.8512923056</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-6354895.8512923056</v>
      </c>
      <c r="AR99" s="246"/>
      <c r="AS99" s="246"/>
    </row>
    <row r="100" spans="1:71" s="250" customFormat="1" x14ac:dyDescent="0.2">
      <c r="A100" s="248">
        <f>AQ99</f>
        <v>-6354895.8512923056</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18357467.576907501</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553</v>
      </c>
      <c r="B102" s="367">
        <f>(A101+-A100)/-A100</f>
        <v>3.8887125779054901</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68" t="s">
        <v>554</v>
      </c>
      <c r="B104" s="368" t="s">
        <v>555</v>
      </c>
      <c r="C104" s="368" t="s">
        <v>556</v>
      </c>
      <c r="D104" s="368" t="s">
        <v>557</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69">
        <f>G30/1000/1000</f>
        <v>13.141374985665388</v>
      </c>
      <c r="B105" s="370">
        <f>L88</f>
        <v>1.5545395952269976</v>
      </c>
      <c r="C105" s="371">
        <f>G28</f>
        <v>2.022650835045213</v>
      </c>
      <c r="D105" s="371">
        <f>G29</f>
        <v>2.1508673192437233</v>
      </c>
      <c r="E105" s="255" t="s">
        <v>558</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72"/>
      <c r="B107" s="373">
        <v>2016</v>
      </c>
      <c r="C107" s="373">
        <v>2017</v>
      </c>
      <c r="D107" s="374">
        <f t="shared" ref="D107:AP107" si="35">C107+1</f>
        <v>2018</v>
      </c>
      <c r="E107" s="374">
        <f t="shared" si="35"/>
        <v>2019</v>
      </c>
      <c r="F107" s="374">
        <f t="shared" si="35"/>
        <v>2020</v>
      </c>
      <c r="G107" s="374">
        <f t="shared" si="35"/>
        <v>2021</v>
      </c>
      <c r="H107" s="374">
        <f t="shared" si="35"/>
        <v>2022</v>
      </c>
      <c r="I107" s="374">
        <f t="shared" si="35"/>
        <v>2023</v>
      </c>
      <c r="J107" s="374">
        <f t="shared" si="35"/>
        <v>2024</v>
      </c>
      <c r="K107" s="374">
        <f t="shared" si="35"/>
        <v>2025</v>
      </c>
      <c r="L107" s="374">
        <f t="shared" si="35"/>
        <v>2026</v>
      </c>
      <c r="M107" s="374">
        <f t="shared" si="35"/>
        <v>2027</v>
      </c>
      <c r="N107" s="374">
        <f t="shared" si="35"/>
        <v>2028</v>
      </c>
      <c r="O107" s="374">
        <f t="shared" si="35"/>
        <v>2029</v>
      </c>
      <c r="P107" s="374">
        <f t="shared" si="35"/>
        <v>2030</v>
      </c>
      <c r="Q107" s="374">
        <f t="shared" si="35"/>
        <v>2031</v>
      </c>
      <c r="R107" s="374">
        <f t="shared" si="35"/>
        <v>2032</v>
      </c>
      <c r="S107" s="374">
        <f t="shared" si="35"/>
        <v>2033</v>
      </c>
      <c r="T107" s="374">
        <f t="shared" si="35"/>
        <v>2034</v>
      </c>
      <c r="U107" s="374">
        <f t="shared" si="35"/>
        <v>2035</v>
      </c>
      <c r="V107" s="374">
        <f t="shared" si="35"/>
        <v>2036</v>
      </c>
      <c r="W107" s="374">
        <f t="shared" si="35"/>
        <v>2037</v>
      </c>
      <c r="X107" s="374">
        <f t="shared" si="35"/>
        <v>2038</v>
      </c>
      <c r="Y107" s="374">
        <f t="shared" si="35"/>
        <v>2039</v>
      </c>
      <c r="Z107" s="374">
        <f t="shared" si="35"/>
        <v>2040</v>
      </c>
      <c r="AA107" s="374">
        <f t="shared" si="35"/>
        <v>2041</v>
      </c>
      <c r="AB107" s="374">
        <f t="shared" si="35"/>
        <v>2042</v>
      </c>
      <c r="AC107" s="374">
        <f t="shared" si="35"/>
        <v>2043</v>
      </c>
      <c r="AD107" s="374">
        <f t="shared" si="35"/>
        <v>2044</v>
      </c>
      <c r="AE107" s="374">
        <f t="shared" si="35"/>
        <v>2045</v>
      </c>
      <c r="AF107" s="374">
        <f t="shared" si="35"/>
        <v>2046</v>
      </c>
      <c r="AG107" s="374">
        <f t="shared" si="35"/>
        <v>2047</v>
      </c>
      <c r="AH107" s="374">
        <f t="shared" si="35"/>
        <v>2048</v>
      </c>
      <c r="AI107" s="374">
        <f t="shared" si="35"/>
        <v>2049</v>
      </c>
      <c r="AJ107" s="374">
        <f t="shared" si="35"/>
        <v>2050</v>
      </c>
      <c r="AK107" s="374">
        <f t="shared" si="35"/>
        <v>2051</v>
      </c>
      <c r="AL107" s="374">
        <f t="shared" si="35"/>
        <v>2052</v>
      </c>
      <c r="AM107" s="374">
        <f t="shared" si="35"/>
        <v>2053</v>
      </c>
      <c r="AN107" s="374">
        <f t="shared" si="35"/>
        <v>2054</v>
      </c>
      <c r="AO107" s="374">
        <f t="shared" si="35"/>
        <v>2055</v>
      </c>
      <c r="AP107" s="374">
        <f t="shared" si="35"/>
        <v>2056</v>
      </c>
      <c r="AT107" s="250"/>
      <c r="AU107" s="250"/>
      <c r="AV107" s="250"/>
      <c r="AW107" s="250"/>
      <c r="AX107" s="250"/>
      <c r="AY107" s="250"/>
      <c r="AZ107" s="250"/>
      <c r="BA107" s="250"/>
      <c r="BB107" s="250"/>
      <c r="BC107" s="250"/>
      <c r="BD107" s="250"/>
      <c r="BE107" s="250"/>
      <c r="BF107" s="250"/>
      <c r="BG107" s="250"/>
    </row>
    <row r="108" spans="1:71" ht="12.75" x14ac:dyDescent="0.2">
      <c r="A108" s="375" t="s">
        <v>559</v>
      </c>
      <c r="B108" s="376"/>
      <c r="C108" s="376">
        <f>C109*$B$111*$B$112*1000</f>
        <v>1541231.1763200006</v>
      </c>
      <c r="D108" s="376">
        <f t="shared" ref="D108:AP108" si="36">D109*$B$111*$B$112*1000</f>
        <v>3082462.3526400011</v>
      </c>
      <c r="E108" s="376">
        <f>E109*$B$111*$B$112*1000</f>
        <v>4670397.5040000016</v>
      </c>
      <c r="F108" s="376">
        <f t="shared" si="36"/>
        <v>4670397.5040000016</v>
      </c>
      <c r="G108" s="376">
        <f t="shared" si="36"/>
        <v>4670397.5040000016</v>
      </c>
      <c r="H108" s="376">
        <f t="shared" si="36"/>
        <v>4670397.5040000016</v>
      </c>
      <c r="I108" s="376">
        <f t="shared" si="36"/>
        <v>4670397.5040000016</v>
      </c>
      <c r="J108" s="376">
        <f t="shared" si="36"/>
        <v>4670397.5040000016</v>
      </c>
      <c r="K108" s="376">
        <f t="shared" si="36"/>
        <v>4670397.5040000016</v>
      </c>
      <c r="L108" s="376">
        <f t="shared" si="36"/>
        <v>4670397.5040000016</v>
      </c>
      <c r="M108" s="376">
        <f t="shared" si="36"/>
        <v>4670397.5040000016</v>
      </c>
      <c r="N108" s="376">
        <f t="shared" si="36"/>
        <v>4670397.5040000016</v>
      </c>
      <c r="O108" s="376">
        <f t="shared" si="36"/>
        <v>4670397.5040000016</v>
      </c>
      <c r="P108" s="376">
        <f t="shared" si="36"/>
        <v>4670397.5040000016</v>
      </c>
      <c r="Q108" s="376">
        <f t="shared" si="36"/>
        <v>4670397.5040000016</v>
      </c>
      <c r="R108" s="376">
        <f t="shared" si="36"/>
        <v>4670397.5040000016</v>
      </c>
      <c r="S108" s="376">
        <f t="shared" si="36"/>
        <v>4670397.5040000016</v>
      </c>
      <c r="T108" s="376">
        <f t="shared" si="36"/>
        <v>4670397.5040000016</v>
      </c>
      <c r="U108" s="376">
        <f t="shared" si="36"/>
        <v>4670397.5040000016</v>
      </c>
      <c r="V108" s="376">
        <f t="shared" si="36"/>
        <v>4670397.5040000016</v>
      </c>
      <c r="W108" s="376">
        <f t="shared" si="36"/>
        <v>4670397.5040000016</v>
      </c>
      <c r="X108" s="376">
        <f t="shared" si="36"/>
        <v>4670397.5040000016</v>
      </c>
      <c r="Y108" s="376">
        <f t="shared" si="36"/>
        <v>4670397.5040000016</v>
      </c>
      <c r="Z108" s="376">
        <f t="shared" si="36"/>
        <v>4670397.5040000016</v>
      </c>
      <c r="AA108" s="376">
        <f t="shared" si="36"/>
        <v>4670397.5040000016</v>
      </c>
      <c r="AB108" s="376">
        <f t="shared" si="36"/>
        <v>4670397.5040000016</v>
      </c>
      <c r="AC108" s="376">
        <f t="shared" si="36"/>
        <v>4670397.5040000016</v>
      </c>
      <c r="AD108" s="376">
        <f t="shared" si="36"/>
        <v>4670397.5040000016</v>
      </c>
      <c r="AE108" s="376">
        <f t="shared" si="36"/>
        <v>4670397.5040000016</v>
      </c>
      <c r="AF108" s="376">
        <f t="shared" si="36"/>
        <v>4670397.5040000016</v>
      </c>
      <c r="AG108" s="376">
        <f t="shared" si="36"/>
        <v>4670397.5040000016</v>
      </c>
      <c r="AH108" s="376">
        <f t="shared" si="36"/>
        <v>4670397.5040000016</v>
      </c>
      <c r="AI108" s="376">
        <f t="shared" si="36"/>
        <v>4670397.5040000016</v>
      </c>
      <c r="AJ108" s="376">
        <f t="shared" si="36"/>
        <v>4670397.5040000016</v>
      </c>
      <c r="AK108" s="376">
        <f t="shared" si="36"/>
        <v>4670397.5040000016</v>
      </c>
      <c r="AL108" s="376">
        <f t="shared" si="36"/>
        <v>4670397.5040000016</v>
      </c>
      <c r="AM108" s="376">
        <f t="shared" si="36"/>
        <v>4670397.5040000016</v>
      </c>
      <c r="AN108" s="376">
        <f t="shared" si="36"/>
        <v>4670397.5040000016</v>
      </c>
      <c r="AO108" s="376">
        <f t="shared" si="36"/>
        <v>4670397.5040000016</v>
      </c>
      <c r="AP108" s="376">
        <f t="shared" si="36"/>
        <v>4670397.5040000016</v>
      </c>
      <c r="AT108" s="250"/>
      <c r="AU108" s="250"/>
      <c r="AV108" s="250"/>
      <c r="AW108" s="250"/>
      <c r="AX108" s="250"/>
      <c r="AY108" s="250"/>
      <c r="AZ108" s="250"/>
      <c r="BA108" s="250"/>
      <c r="BB108" s="250"/>
      <c r="BC108" s="250"/>
      <c r="BD108" s="250"/>
      <c r="BE108" s="250"/>
      <c r="BF108" s="250"/>
      <c r="BG108" s="250"/>
    </row>
    <row r="109" spans="1:71" ht="12.75" x14ac:dyDescent="0.2">
      <c r="A109" s="375" t="s">
        <v>560</v>
      </c>
      <c r="B109" s="374"/>
      <c r="C109" s="374">
        <f>B109+$I$120*C113</f>
        <v>0.24552000000000004</v>
      </c>
      <c r="D109" s="374">
        <f>C109+$I$120*D113</f>
        <v>0.49104000000000009</v>
      </c>
      <c r="E109" s="374">
        <f t="shared" ref="E109:AP109" si="37">D109+$I$120*E113</f>
        <v>0.74400000000000022</v>
      </c>
      <c r="F109" s="374">
        <f t="shared" si="37"/>
        <v>0.74400000000000022</v>
      </c>
      <c r="G109" s="374">
        <f t="shared" si="37"/>
        <v>0.74400000000000022</v>
      </c>
      <c r="H109" s="374">
        <f t="shared" si="37"/>
        <v>0.74400000000000022</v>
      </c>
      <c r="I109" s="374">
        <f t="shared" si="37"/>
        <v>0.74400000000000022</v>
      </c>
      <c r="J109" s="374">
        <f t="shared" si="37"/>
        <v>0.74400000000000022</v>
      </c>
      <c r="K109" s="374">
        <f t="shared" si="37"/>
        <v>0.74400000000000022</v>
      </c>
      <c r="L109" s="374">
        <f t="shared" si="37"/>
        <v>0.74400000000000022</v>
      </c>
      <c r="M109" s="374">
        <f t="shared" si="37"/>
        <v>0.74400000000000022</v>
      </c>
      <c r="N109" s="374">
        <f t="shared" si="37"/>
        <v>0.74400000000000022</v>
      </c>
      <c r="O109" s="374">
        <f t="shared" si="37"/>
        <v>0.74400000000000022</v>
      </c>
      <c r="P109" s="374">
        <f t="shared" si="37"/>
        <v>0.74400000000000022</v>
      </c>
      <c r="Q109" s="374">
        <f t="shared" si="37"/>
        <v>0.74400000000000022</v>
      </c>
      <c r="R109" s="374">
        <f t="shared" si="37"/>
        <v>0.74400000000000022</v>
      </c>
      <c r="S109" s="374">
        <f t="shared" si="37"/>
        <v>0.74400000000000022</v>
      </c>
      <c r="T109" s="374">
        <f t="shared" si="37"/>
        <v>0.74400000000000022</v>
      </c>
      <c r="U109" s="374">
        <f t="shared" si="37"/>
        <v>0.74400000000000022</v>
      </c>
      <c r="V109" s="374">
        <f t="shared" si="37"/>
        <v>0.74400000000000022</v>
      </c>
      <c r="W109" s="374">
        <f t="shared" si="37"/>
        <v>0.74400000000000022</v>
      </c>
      <c r="X109" s="374">
        <f t="shared" si="37"/>
        <v>0.74400000000000022</v>
      </c>
      <c r="Y109" s="374">
        <f t="shared" si="37"/>
        <v>0.74400000000000022</v>
      </c>
      <c r="Z109" s="374">
        <f t="shared" si="37"/>
        <v>0.74400000000000022</v>
      </c>
      <c r="AA109" s="374">
        <f t="shared" si="37"/>
        <v>0.74400000000000022</v>
      </c>
      <c r="AB109" s="374">
        <f t="shared" si="37"/>
        <v>0.74400000000000022</v>
      </c>
      <c r="AC109" s="374">
        <f t="shared" si="37"/>
        <v>0.74400000000000022</v>
      </c>
      <c r="AD109" s="374">
        <f t="shared" si="37"/>
        <v>0.74400000000000022</v>
      </c>
      <c r="AE109" s="374">
        <f t="shared" si="37"/>
        <v>0.74400000000000022</v>
      </c>
      <c r="AF109" s="374">
        <f t="shared" si="37"/>
        <v>0.74400000000000022</v>
      </c>
      <c r="AG109" s="374">
        <f t="shared" si="37"/>
        <v>0.74400000000000022</v>
      </c>
      <c r="AH109" s="374">
        <f t="shared" si="37"/>
        <v>0.74400000000000022</v>
      </c>
      <c r="AI109" s="374">
        <f t="shared" si="37"/>
        <v>0.74400000000000022</v>
      </c>
      <c r="AJ109" s="374">
        <f t="shared" si="37"/>
        <v>0.74400000000000022</v>
      </c>
      <c r="AK109" s="374">
        <f t="shared" si="37"/>
        <v>0.74400000000000022</v>
      </c>
      <c r="AL109" s="374">
        <f t="shared" si="37"/>
        <v>0.74400000000000022</v>
      </c>
      <c r="AM109" s="374">
        <f t="shared" si="37"/>
        <v>0.74400000000000022</v>
      </c>
      <c r="AN109" s="374">
        <f t="shared" si="37"/>
        <v>0.74400000000000022</v>
      </c>
      <c r="AO109" s="374">
        <f t="shared" si="37"/>
        <v>0.74400000000000022</v>
      </c>
      <c r="AP109" s="374">
        <f t="shared" si="37"/>
        <v>0.74400000000000022</v>
      </c>
      <c r="AT109" s="250"/>
      <c r="AU109" s="250"/>
      <c r="AV109" s="250"/>
      <c r="AW109" s="250"/>
      <c r="AX109" s="250"/>
      <c r="AY109" s="250"/>
      <c r="AZ109" s="250"/>
      <c r="BA109" s="250"/>
      <c r="BB109" s="250"/>
      <c r="BC109" s="250"/>
      <c r="BD109" s="250"/>
      <c r="BE109" s="250"/>
      <c r="BF109" s="250"/>
      <c r="BG109" s="250"/>
    </row>
    <row r="110" spans="1:71" ht="12.75" x14ac:dyDescent="0.2">
      <c r="A110" s="375" t="s">
        <v>561</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250"/>
      <c r="AU110" s="250"/>
      <c r="AV110" s="250"/>
      <c r="AW110" s="250"/>
      <c r="AX110" s="250"/>
      <c r="AY110" s="250"/>
      <c r="AZ110" s="250"/>
      <c r="BA110" s="250"/>
      <c r="BB110" s="250"/>
      <c r="BC110" s="250"/>
      <c r="BD110" s="250"/>
      <c r="BE110" s="250"/>
      <c r="BF110" s="250"/>
      <c r="BG110" s="250"/>
    </row>
    <row r="111" spans="1:71" ht="12.75" x14ac:dyDescent="0.2">
      <c r="A111" s="375" t="s">
        <v>562</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250"/>
      <c r="AU111" s="250"/>
      <c r="AV111" s="250"/>
      <c r="AW111" s="250"/>
      <c r="AX111" s="250"/>
      <c r="AY111" s="250"/>
      <c r="AZ111" s="250"/>
      <c r="BA111" s="250"/>
      <c r="BB111" s="250"/>
      <c r="BC111" s="250"/>
      <c r="BD111" s="250"/>
      <c r="BE111" s="250"/>
      <c r="BF111" s="250"/>
      <c r="BG111" s="250"/>
    </row>
    <row r="112" spans="1:71" ht="12.75" x14ac:dyDescent="0.2">
      <c r="A112" s="375" t="s">
        <v>563</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250"/>
      <c r="AU112" s="250"/>
      <c r="AV112" s="250"/>
      <c r="AW112" s="250"/>
      <c r="AX112" s="250"/>
      <c r="AY112" s="250"/>
      <c r="AZ112" s="250"/>
      <c r="BA112" s="250"/>
      <c r="BB112" s="250"/>
      <c r="BC112" s="250"/>
      <c r="BD112" s="250"/>
      <c r="BE112" s="250"/>
      <c r="BF112" s="250"/>
      <c r="BG112" s="250"/>
    </row>
    <row r="113" spans="1:71" ht="15" x14ac:dyDescent="0.2">
      <c r="A113" s="378" t="s">
        <v>564</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72"/>
      <c r="B116" s="472" t="s">
        <v>565</v>
      </c>
      <c r="C116" s="473"/>
      <c r="D116" s="472" t="s">
        <v>566</v>
      </c>
      <c r="E116" s="473"/>
      <c r="F116" s="372"/>
      <c r="G116" s="372"/>
      <c r="H116" s="372"/>
      <c r="I116" s="372"/>
      <c r="J116" s="372"/>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75" t="s">
        <v>567</v>
      </c>
      <c r="B117" s="381"/>
      <c r="C117" s="372" t="s">
        <v>568</v>
      </c>
      <c r="D117" s="381">
        <v>0.8</v>
      </c>
      <c r="E117" s="372" t="s">
        <v>568</v>
      </c>
      <c r="F117" s="372"/>
      <c r="G117" s="372"/>
      <c r="H117" s="372"/>
      <c r="I117" s="372"/>
      <c r="J117" s="372"/>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75" t="s">
        <v>567</v>
      </c>
      <c r="B118" s="372">
        <f>$B$110*B117</f>
        <v>0</v>
      </c>
      <c r="C118" s="372" t="s">
        <v>131</v>
      </c>
      <c r="D118" s="372">
        <f>$B$110*D117</f>
        <v>0.74400000000000011</v>
      </c>
      <c r="E118" s="372" t="s">
        <v>131</v>
      </c>
      <c r="F118" s="375" t="s">
        <v>569</v>
      </c>
      <c r="G118" s="372">
        <f>D117-B117</f>
        <v>0.8</v>
      </c>
      <c r="H118" s="372" t="s">
        <v>568</v>
      </c>
      <c r="I118" s="382">
        <f>$B$110*G118</f>
        <v>0.74400000000000011</v>
      </c>
      <c r="J118" s="372"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72"/>
      <c r="B119" s="372"/>
      <c r="C119" s="372"/>
      <c r="D119" s="372"/>
      <c r="E119" s="372"/>
      <c r="F119" s="375" t="s">
        <v>570</v>
      </c>
      <c r="G119" s="372">
        <f>I119/$B$110</f>
        <v>0</v>
      </c>
      <c r="H119" s="372" t="s">
        <v>568</v>
      </c>
      <c r="I119" s="381"/>
      <c r="J119" s="372"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83"/>
      <c r="B120" s="384"/>
      <c r="C120" s="384"/>
      <c r="D120" s="384"/>
      <c r="E120" s="384"/>
      <c r="F120" s="385" t="s">
        <v>571</v>
      </c>
      <c r="G120" s="382">
        <f>G118</f>
        <v>0.8</v>
      </c>
      <c r="H120" s="372" t="s">
        <v>568</v>
      </c>
      <c r="I120" s="377">
        <f>I118</f>
        <v>0.74400000000000011</v>
      </c>
      <c r="J120" s="372"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86" t="s">
        <v>572</v>
      </c>
      <c r="B122" s="387">
        <f>5.911803*1.18</f>
        <v>6.9759275399999998</v>
      </c>
      <c r="C122" s="255"/>
      <c r="D122" s="461" t="s">
        <v>347</v>
      </c>
      <c r="E122" s="388" t="s">
        <v>737</v>
      </c>
      <c r="F122" s="389">
        <v>35</v>
      </c>
      <c r="G122" s="462" t="s">
        <v>738</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86" t="s">
        <v>347</v>
      </c>
      <c r="B123" s="390">
        <v>30</v>
      </c>
      <c r="C123" s="255"/>
      <c r="D123" s="461"/>
      <c r="E123" s="388" t="s">
        <v>687</v>
      </c>
      <c r="F123" s="389">
        <v>30</v>
      </c>
      <c r="G123" s="462"/>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86" t="s">
        <v>573</v>
      </c>
      <c r="B124" s="390" t="s">
        <v>541</v>
      </c>
      <c r="C124" s="258" t="s">
        <v>574</v>
      </c>
      <c r="D124" s="461"/>
      <c r="E124" s="388" t="s">
        <v>739</v>
      </c>
      <c r="F124" s="389">
        <v>30</v>
      </c>
      <c r="G124" s="462"/>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61"/>
      <c r="E125" s="388" t="s">
        <v>740</v>
      </c>
      <c r="F125" s="389">
        <v>30</v>
      </c>
      <c r="G125" s="462"/>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86" t="s">
        <v>575</v>
      </c>
      <c r="B126" s="391">
        <f>$B$122*1000*1000</f>
        <v>6975927.54</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86" t="s">
        <v>576</v>
      </c>
      <c r="B127" s="392">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86" t="s">
        <v>577</v>
      </c>
      <c r="B129" s="393">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94" t="s">
        <v>741</v>
      </c>
      <c r="B131" s="395">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86" t="s">
        <v>578</v>
      </c>
      <c r="C134" s="260" t="s">
        <v>742</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86"/>
      <c r="B135" s="396">
        <v>2016</v>
      </c>
      <c r="C135" s="396">
        <f>B135+1</f>
        <v>2017</v>
      </c>
      <c r="D135" s="396">
        <f t="shared" ref="D135:AY135" si="38">C135+1</f>
        <v>2018</v>
      </c>
      <c r="E135" s="396">
        <f t="shared" si="38"/>
        <v>2019</v>
      </c>
      <c r="F135" s="396">
        <f t="shared" si="38"/>
        <v>2020</v>
      </c>
      <c r="G135" s="396">
        <f t="shared" si="38"/>
        <v>2021</v>
      </c>
      <c r="H135" s="396">
        <f t="shared" si="38"/>
        <v>2022</v>
      </c>
      <c r="I135" s="396">
        <f t="shared" si="38"/>
        <v>2023</v>
      </c>
      <c r="J135" s="396">
        <f t="shared" si="38"/>
        <v>2024</v>
      </c>
      <c r="K135" s="396">
        <f t="shared" si="38"/>
        <v>2025</v>
      </c>
      <c r="L135" s="396">
        <f t="shared" si="38"/>
        <v>2026</v>
      </c>
      <c r="M135" s="396">
        <f t="shared" si="38"/>
        <v>2027</v>
      </c>
      <c r="N135" s="396">
        <f t="shared" si="38"/>
        <v>2028</v>
      </c>
      <c r="O135" s="396">
        <f t="shared" si="38"/>
        <v>2029</v>
      </c>
      <c r="P135" s="396">
        <f t="shared" si="38"/>
        <v>2030</v>
      </c>
      <c r="Q135" s="396">
        <f t="shared" si="38"/>
        <v>2031</v>
      </c>
      <c r="R135" s="396">
        <f t="shared" si="38"/>
        <v>2032</v>
      </c>
      <c r="S135" s="396">
        <f t="shared" si="38"/>
        <v>2033</v>
      </c>
      <c r="T135" s="396">
        <f t="shared" si="38"/>
        <v>2034</v>
      </c>
      <c r="U135" s="396">
        <f t="shared" si="38"/>
        <v>2035</v>
      </c>
      <c r="V135" s="396">
        <f t="shared" si="38"/>
        <v>2036</v>
      </c>
      <c r="W135" s="396">
        <f t="shared" si="38"/>
        <v>2037</v>
      </c>
      <c r="X135" s="396">
        <f t="shared" si="38"/>
        <v>2038</v>
      </c>
      <c r="Y135" s="396">
        <f t="shared" si="38"/>
        <v>2039</v>
      </c>
      <c r="Z135" s="396">
        <f t="shared" si="38"/>
        <v>2040</v>
      </c>
      <c r="AA135" s="396">
        <f t="shared" si="38"/>
        <v>2041</v>
      </c>
      <c r="AB135" s="396">
        <f t="shared" si="38"/>
        <v>2042</v>
      </c>
      <c r="AC135" s="396">
        <f t="shared" si="38"/>
        <v>2043</v>
      </c>
      <c r="AD135" s="396">
        <f t="shared" si="38"/>
        <v>2044</v>
      </c>
      <c r="AE135" s="396">
        <f t="shared" si="38"/>
        <v>2045</v>
      </c>
      <c r="AF135" s="396">
        <f t="shared" si="38"/>
        <v>2046</v>
      </c>
      <c r="AG135" s="396">
        <f t="shared" si="38"/>
        <v>2047</v>
      </c>
      <c r="AH135" s="396">
        <f t="shared" si="38"/>
        <v>2048</v>
      </c>
      <c r="AI135" s="396">
        <f t="shared" si="38"/>
        <v>2049</v>
      </c>
      <c r="AJ135" s="396">
        <f t="shared" si="38"/>
        <v>2050</v>
      </c>
      <c r="AK135" s="396">
        <f t="shared" si="38"/>
        <v>2051</v>
      </c>
      <c r="AL135" s="396">
        <f t="shared" si="38"/>
        <v>2052</v>
      </c>
      <c r="AM135" s="396">
        <f t="shared" si="38"/>
        <v>2053</v>
      </c>
      <c r="AN135" s="396">
        <f t="shared" si="38"/>
        <v>2054</v>
      </c>
      <c r="AO135" s="396">
        <f t="shared" si="38"/>
        <v>2055</v>
      </c>
      <c r="AP135" s="396">
        <f t="shared" si="38"/>
        <v>2056</v>
      </c>
      <c r="AQ135" s="396">
        <f t="shared" si="38"/>
        <v>2057</v>
      </c>
      <c r="AR135" s="396">
        <f t="shared" si="38"/>
        <v>2058</v>
      </c>
      <c r="AS135" s="396">
        <f t="shared" si="38"/>
        <v>2059</v>
      </c>
      <c r="AT135" s="396">
        <f t="shared" si="38"/>
        <v>2060</v>
      </c>
      <c r="AU135" s="396">
        <f t="shared" si="38"/>
        <v>2061</v>
      </c>
      <c r="AV135" s="396">
        <f t="shared" si="38"/>
        <v>2062</v>
      </c>
      <c r="AW135" s="396">
        <f t="shared" si="38"/>
        <v>2063</v>
      </c>
      <c r="AX135" s="396">
        <f t="shared" si="38"/>
        <v>2064</v>
      </c>
      <c r="AY135" s="396">
        <f t="shared" si="38"/>
        <v>2065</v>
      </c>
    </row>
    <row r="136" spans="1:71" ht="12.75" x14ac:dyDescent="0.2">
      <c r="A136" s="386" t="s">
        <v>579</v>
      </c>
      <c r="B136" s="397"/>
      <c r="C136" s="398"/>
      <c r="D136" s="398">
        <v>4.5999999999999999E-2</v>
      </c>
      <c r="E136" s="398">
        <v>4.3999999999999997E-2</v>
      </c>
      <c r="F136" s="398">
        <v>4.2000000000000003E-2</v>
      </c>
      <c r="G136" s="398">
        <f>F136</f>
        <v>4.2000000000000003E-2</v>
      </c>
      <c r="H136" s="398">
        <f>G136</f>
        <v>4.2000000000000003E-2</v>
      </c>
      <c r="I136" s="398">
        <f t="shared" ref="I136:AY136" si="39">H136</f>
        <v>4.2000000000000003E-2</v>
      </c>
      <c r="J136" s="398">
        <f t="shared" si="39"/>
        <v>4.2000000000000003E-2</v>
      </c>
      <c r="K136" s="398">
        <f t="shared" si="39"/>
        <v>4.2000000000000003E-2</v>
      </c>
      <c r="L136" s="398">
        <f t="shared" si="39"/>
        <v>4.2000000000000003E-2</v>
      </c>
      <c r="M136" s="398">
        <f t="shared" si="39"/>
        <v>4.2000000000000003E-2</v>
      </c>
      <c r="N136" s="398">
        <f t="shared" si="39"/>
        <v>4.2000000000000003E-2</v>
      </c>
      <c r="O136" s="398">
        <f t="shared" si="39"/>
        <v>4.2000000000000003E-2</v>
      </c>
      <c r="P136" s="398">
        <f t="shared" si="39"/>
        <v>4.2000000000000003E-2</v>
      </c>
      <c r="Q136" s="398">
        <f t="shared" si="39"/>
        <v>4.2000000000000003E-2</v>
      </c>
      <c r="R136" s="398">
        <f t="shared" si="39"/>
        <v>4.2000000000000003E-2</v>
      </c>
      <c r="S136" s="398">
        <f t="shared" si="39"/>
        <v>4.2000000000000003E-2</v>
      </c>
      <c r="T136" s="398">
        <f t="shared" si="39"/>
        <v>4.2000000000000003E-2</v>
      </c>
      <c r="U136" s="398">
        <f t="shared" si="39"/>
        <v>4.2000000000000003E-2</v>
      </c>
      <c r="V136" s="398">
        <f t="shared" si="39"/>
        <v>4.2000000000000003E-2</v>
      </c>
      <c r="W136" s="398">
        <f t="shared" si="39"/>
        <v>4.2000000000000003E-2</v>
      </c>
      <c r="X136" s="398">
        <f t="shared" si="39"/>
        <v>4.2000000000000003E-2</v>
      </c>
      <c r="Y136" s="398">
        <f t="shared" si="39"/>
        <v>4.2000000000000003E-2</v>
      </c>
      <c r="Z136" s="398">
        <f t="shared" si="39"/>
        <v>4.2000000000000003E-2</v>
      </c>
      <c r="AA136" s="398">
        <f t="shared" si="39"/>
        <v>4.2000000000000003E-2</v>
      </c>
      <c r="AB136" s="398">
        <f t="shared" si="39"/>
        <v>4.2000000000000003E-2</v>
      </c>
      <c r="AC136" s="398">
        <f t="shared" si="39"/>
        <v>4.2000000000000003E-2</v>
      </c>
      <c r="AD136" s="398">
        <f t="shared" si="39"/>
        <v>4.2000000000000003E-2</v>
      </c>
      <c r="AE136" s="398">
        <f t="shared" si="39"/>
        <v>4.2000000000000003E-2</v>
      </c>
      <c r="AF136" s="398">
        <f t="shared" si="39"/>
        <v>4.2000000000000003E-2</v>
      </c>
      <c r="AG136" s="398">
        <f t="shared" si="39"/>
        <v>4.2000000000000003E-2</v>
      </c>
      <c r="AH136" s="398">
        <f t="shared" si="39"/>
        <v>4.2000000000000003E-2</v>
      </c>
      <c r="AI136" s="398">
        <f t="shared" si="39"/>
        <v>4.2000000000000003E-2</v>
      </c>
      <c r="AJ136" s="398">
        <f t="shared" si="39"/>
        <v>4.2000000000000003E-2</v>
      </c>
      <c r="AK136" s="398">
        <f t="shared" si="39"/>
        <v>4.2000000000000003E-2</v>
      </c>
      <c r="AL136" s="398">
        <f t="shared" si="39"/>
        <v>4.2000000000000003E-2</v>
      </c>
      <c r="AM136" s="398">
        <f t="shared" si="39"/>
        <v>4.2000000000000003E-2</v>
      </c>
      <c r="AN136" s="398">
        <f t="shared" si="39"/>
        <v>4.2000000000000003E-2</v>
      </c>
      <c r="AO136" s="398">
        <f t="shared" si="39"/>
        <v>4.2000000000000003E-2</v>
      </c>
      <c r="AP136" s="398">
        <f t="shared" si="39"/>
        <v>4.2000000000000003E-2</v>
      </c>
      <c r="AQ136" s="398">
        <f t="shared" si="39"/>
        <v>4.2000000000000003E-2</v>
      </c>
      <c r="AR136" s="398">
        <f t="shared" si="39"/>
        <v>4.2000000000000003E-2</v>
      </c>
      <c r="AS136" s="398">
        <f t="shared" si="39"/>
        <v>4.2000000000000003E-2</v>
      </c>
      <c r="AT136" s="398">
        <f t="shared" si="39"/>
        <v>4.2000000000000003E-2</v>
      </c>
      <c r="AU136" s="398">
        <f t="shared" si="39"/>
        <v>4.2000000000000003E-2</v>
      </c>
      <c r="AV136" s="398">
        <f t="shared" si="39"/>
        <v>4.2000000000000003E-2</v>
      </c>
      <c r="AW136" s="398">
        <f t="shared" si="39"/>
        <v>4.2000000000000003E-2</v>
      </c>
      <c r="AX136" s="398">
        <f t="shared" si="39"/>
        <v>4.2000000000000003E-2</v>
      </c>
      <c r="AY136" s="398">
        <f t="shared" si="39"/>
        <v>4.2000000000000003E-2</v>
      </c>
    </row>
    <row r="137" spans="1:71" s="214" customFormat="1" ht="15" x14ac:dyDescent="0.2">
      <c r="A137" s="386" t="s">
        <v>580</v>
      </c>
      <c r="B137" s="399"/>
      <c r="C137" s="400">
        <f>(1+B137)*(1+C136)-1</f>
        <v>0</v>
      </c>
      <c r="D137" s="400">
        <f>(1+C137)*(1+D136)-1</f>
        <v>4.6000000000000041E-2</v>
      </c>
      <c r="E137" s="400">
        <f>(1+D137)*(1+E136)-1</f>
        <v>9.2024000000000106E-2</v>
      </c>
      <c r="F137" s="400">
        <f t="shared" ref="F137:AY137" si="40">(1+E137)*(1+F136)-1</f>
        <v>0.13788900800000015</v>
      </c>
      <c r="G137" s="400">
        <f>(1+F137)*(1+G136)-1</f>
        <v>0.18568034633600017</v>
      </c>
      <c r="H137" s="400">
        <f t="shared" si="40"/>
        <v>0.2354789208821122</v>
      </c>
      <c r="I137" s="400">
        <f t="shared" si="40"/>
        <v>0.28736903555916093</v>
      </c>
      <c r="J137" s="400">
        <f t="shared" si="40"/>
        <v>0.34143853505264565</v>
      </c>
      <c r="K137" s="400">
        <f t="shared" si="40"/>
        <v>0.39777895352485682</v>
      </c>
      <c r="L137" s="400">
        <f t="shared" si="40"/>
        <v>0.45648566957290093</v>
      </c>
      <c r="M137" s="400">
        <f t="shared" si="40"/>
        <v>0.51765806769496292</v>
      </c>
      <c r="N137" s="400">
        <f t="shared" si="40"/>
        <v>0.58139970653815132</v>
      </c>
      <c r="O137" s="400">
        <f t="shared" si="40"/>
        <v>0.64781849421275384</v>
      </c>
      <c r="P137" s="400">
        <f t="shared" si="40"/>
        <v>0.71702687096968964</v>
      </c>
      <c r="Q137" s="400">
        <f t="shared" si="40"/>
        <v>0.78914199955041675</v>
      </c>
      <c r="R137" s="400">
        <f t="shared" si="40"/>
        <v>0.86428596353153431</v>
      </c>
      <c r="S137" s="400">
        <f t="shared" si="40"/>
        <v>0.94258597399985877</v>
      </c>
      <c r="T137" s="400">
        <f t="shared" si="40"/>
        <v>1.0241745849078527</v>
      </c>
      <c r="U137" s="400">
        <f t="shared" si="40"/>
        <v>1.1091899174739828</v>
      </c>
      <c r="V137" s="400">
        <f t="shared" si="40"/>
        <v>1.19777589400789</v>
      </c>
      <c r="W137" s="400">
        <f t="shared" si="40"/>
        <v>1.2900824815562215</v>
      </c>
      <c r="X137" s="400">
        <f t="shared" si="40"/>
        <v>1.3862659457815827</v>
      </c>
      <c r="Y137" s="400">
        <f t="shared" si="40"/>
        <v>1.4864891155044093</v>
      </c>
      <c r="Z137" s="400">
        <f t="shared" si="40"/>
        <v>1.5909216583555947</v>
      </c>
      <c r="AA137" s="400">
        <f t="shared" si="40"/>
        <v>1.6997403680065299</v>
      </c>
      <c r="AB137" s="400">
        <f t="shared" si="40"/>
        <v>1.8131294634628041</v>
      </c>
      <c r="AC137" s="400">
        <f t="shared" si="40"/>
        <v>1.9312809009282419</v>
      </c>
      <c r="AD137" s="400">
        <f t="shared" si="40"/>
        <v>2.0543946987672284</v>
      </c>
      <c r="AE137" s="400">
        <f t="shared" si="40"/>
        <v>2.1826792761154521</v>
      </c>
      <c r="AF137" s="400">
        <f t="shared" si="40"/>
        <v>2.3163518057123014</v>
      </c>
      <c r="AG137" s="400">
        <f t="shared" si="40"/>
        <v>2.4556385815522184</v>
      </c>
      <c r="AH137" s="400">
        <f t="shared" si="40"/>
        <v>2.6007754019774119</v>
      </c>
      <c r="AI137" s="400">
        <f t="shared" si="40"/>
        <v>2.7520079688604633</v>
      </c>
      <c r="AJ137" s="400">
        <f t="shared" si="40"/>
        <v>2.909592303552603</v>
      </c>
      <c r="AK137" s="400">
        <f t="shared" si="40"/>
        <v>3.0737951803018122</v>
      </c>
      <c r="AL137" s="400">
        <f t="shared" si="40"/>
        <v>3.2448945778744882</v>
      </c>
      <c r="AM137" s="400">
        <f t="shared" si="40"/>
        <v>3.4231801501452166</v>
      </c>
      <c r="AN137" s="400">
        <f t="shared" si="40"/>
        <v>3.6089537164513157</v>
      </c>
      <c r="AO137" s="400">
        <f t="shared" si="40"/>
        <v>3.8025297725422709</v>
      </c>
      <c r="AP137" s="400">
        <f t="shared" si="40"/>
        <v>4.0042360229890468</v>
      </c>
      <c r="AQ137" s="400">
        <f t="shared" si="40"/>
        <v>4.2144139359545871</v>
      </c>
      <c r="AR137" s="400">
        <f t="shared" si="40"/>
        <v>4.4334193212646804</v>
      </c>
      <c r="AS137" s="400">
        <f t="shared" si="40"/>
        <v>4.6616229327577976</v>
      </c>
      <c r="AT137" s="400">
        <f t="shared" si="40"/>
        <v>4.8994110959336252</v>
      </c>
      <c r="AU137" s="400">
        <f t="shared" si="40"/>
        <v>5.147186361962838</v>
      </c>
      <c r="AV137" s="400">
        <f t="shared" si="40"/>
        <v>5.4053681891652774</v>
      </c>
      <c r="AW137" s="400">
        <f>(1+AV137)*(1+AW136)-1</f>
        <v>5.6743936531102195</v>
      </c>
      <c r="AX137" s="400">
        <f t="shared" si="40"/>
        <v>5.9547181865408492</v>
      </c>
      <c r="AY137" s="400">
        <f t="shared" si="40"/>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97">
        <v>2016</v>
      </c>
      <c r="C139" s="397">
        <f>B139+1</f>
        <v>2017</v>
      </c>
      <c r="D139" s="397">
        <f t="shared" ref="D139:S140" si="41">C139+1</f>
        <v>2018</v>
      </c>
      <c r="E139" s="397">
        <f t="shared" si="41"/>
        <v>2019</v>
      </c>
      <c r="F139" s="397">
        <f t="shared" si="41"/>
        <v>2020</v>
      </c>
      <c r="G139" s="397">
        <f t="shared" si="41"/>
        <v>2021</v>
      </c>
      <c r="H139" s="397">
        <f t="shared" si="41"/>
        <v>2022</v>
      </c>
      <c r="I139" s="397">
        <f t="shared" si="41"/>
        <v>2023</v>
      </c>
      <c r="J139" s="397">
        <f t="shared" si="41"/>
        <v>2024</v>
      </c>
      <c r="K139" s="397">
        <f t="shared" si="41"/>
        <v>2025</v>
      </c>
      <c r="L139" s="397">
        <f t="shared" si="41"/>
        <v>2026</v>
      </c>
      <c r="M139" s="397">
        <f t="shared" si="41"/>
        <v>2027</v>
      </c>
      <c r="N139" s="397">
        <f t="shared" si="41"/>
        <v>2028</v>
      </c>
      <c r="O139" s="397">
        <f t="shared" si="41"/>
        <v>2029</v>
      </c>
      <c r="P139" s="397">
        <f t="shared" si="41"/>
        <v>2030</v>
      </c>
      <c r="Q139" s="397">
        <f t="shared" si="41"/>
        <v>2031</v>
      </c>
      <c r="R139" s="397">
        <f t="shared" si="41"/>
        <v>2032</v>
      </c>
      <c r="S139" s="397">
        <f t="shared" si="41"/>
        <v>2033</v>
      </c>
      <c r="T139" s="397">
        <f t="shared" ref="T139:AI140" si="42">S139+1</f>
        <v>2034</v>
      </c>
      <c r="U139" s="397">
        <f t="shared" si="42"/>
        <v>2035</v>
      </c>
      <c r="V139" s="397">
        <f t="shared" si="42"/>
        <v>2036</v>
      </c>
      <c r="W139" s="397">
        <f t="shared" si="42"/>
        <v>2037</v>
      </c>
      <c r="X139" s="397">
        <f t="shared" si="42"/>
        <v>2038</v>
      </c>
      <c r="Y139" s="397">
        <f t="shared" si="42"/>
        <v>2039</v>
      </c>
      <c r="Z139" s="397">
        <f t="shared" si="42"/>
        <v>2040</v>
      </c>
      <c r="AA139" s="397">
        <f t="shared" si="42"/>
        <v>2041</v>
      </c>
      <c r="AB139" s="397">
        <f t="shared" si="42"/>
        <v>2042</v>
      </c>
      <c r="AC139" s="397">
        <f t="shared" si="42"/>
        <v>2043</v>
      </c>
      <c r="AD139" s="397">
        <f t="shared" si="42"/>
        <v>2044</v>
      </c>
      <c r="AE139" s="397">
        <f t="shared" si="42"/>
        <v>2045</v>
      </c>
      <c r="AF139" s="397">
        <f t="shared" si="42"/>
        <v>2046</v>
      </c>
      <c r="AG139" s="397">
        <f t="shared" si="42"/>
        <v>2047</v>
      </c>
      <c r="AH139" s="397">
        <f t="shared" si="42"/>
        <v>2048</v>
      </c>
      <c r="AI139" s="397">
        <f t="shared" si="42"/>
        <v>2049</v>
      </c>
      <c r="AJ139" s="397">
        <f t="shared" ref="AJ139:AY140" si="43">AI139+1</f>
        <v>2050</v>
      </c>
      <c r="AK139" s="397">
        <f t="shared" si="43"/>
        <v>2051</v>
      </c>
      <c r="AL139" s="397">
        <f t="shared" si="43"/>
        <v>2052</v>
      </c>
      <c r="AM139" s="397">
        <f t="shared" si="43"/>
        <v>2053</v>
      </c>
      <c r="AN139" s="397">
        <f t="shared" si="43"/>
        <v>2054</v>
      </c>
      <c r="AO139" s="397">
        <f t="shared" si="43"/>
        <v>2055</v>
      </c>
      <c r="AP139" s="397">
        <f t="shared" si="43"/>
        <v>2056</v>
      </c>
      <c r="AQ139" s="397">
        <f t="shared" si="43"/>
        <v>2057</v>
      </c>
      <c r="AR139" s="397">
        <f t="shared" si="43"/>
        <v>2058</v>
      </c>
      <c r="AS139" s="397">
        <f t="shared" si="43"/>
        <v>2059</v>
      </c>
      <c r="AT139" s="397">
        <f t="shared" si="43"/>
        <v>2060</v>
      </c>
      <c r="AU139" s="397">
        <f t="shared" si="43"/>
        <v>2061</v>
      </c>
      <c r="AV139" s="397">
        <f t="shared" si="43"/>
        <v>2062</v>
      </c>
      <c r="AW139" s="397">
        <f t="shared" si="43"/>
        <v>2063</v>
      </c>
      <c r="AX139" s="397">
        <f t="shared" si="43"/>
        <v>2064</v>
      </c>
      <c r="AY139" s="397">
        <f t="shared" si="43"/>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401">
        <v>0</v>
      </c>
      <c r="C140" s="401">
        <v>0</v>
      </c>
      <c r="D140" s="401">
        <v>1</v>
      </c>
      <c r="E140" s="401">
        <f>D140+1</f>
        <v>2</v>
      </c>
      <c r="F140" s="401">
        <f t="shared" si="41"/>
        <v>3</v>
      </c>
      <c r="G140" s="401">
        <f t="shared" si="41"/>
        <v>4</v>
      </c>
      <c r="H140" s="401">
        <f t="shared" si="41"/>
        <v>5</v>
      </c>
      <c r="I140" s="401">
        <f t="shared" si="41"/>
        <v>6</v>
      </c>
      <c r="J140" s="401">
        <f t="shared" si="41"/>
        <v>7</v>
      </c>
      <c r="K140" s="401">
        <f t="shared" si="41"/>
        <v>8</v>
      </c>
      <c r="L140" s="401">
        <f t="shared" si="41"/>
        <v>9</v>
      </c>
      <c r="M140" s="401">
        <f t="shared" si="41"/>
        <v>10</v>
      </c>
      <c r="N140" s="401">
        <f t="shared" si="41"/>
        <v>11</v>
      </c>
      <c r="O140" s="401">
        <f t="shared" si="41"/>
        <v>12</v>
      </c>
      <c r="P140" s="401">
        <f t="shared" si="41"/>
        <v>13</v>
      </c>
      <c r="Q140" s="401">
        <f t="shared" si="41"/>
        <v>14</v>
      </c>
      <c r="R140" s="401">
        <f t="shared" si="41"/>
        <v>15</v>
      </c>
      <c r="S140" s="401">
        <f t="shared" si="41"/>
        <v>16</v>
      </c>
      <c r="T140" s="401">
        <f t="shared" si="42"/>
        <v>17</v>
      </c>
      <c r="U140" s="401">
        <f t="shared" si="42"/>
        <v>18</v>
      </c>
      <c r="V140" s="401">
        <f t="shared" si="42"/>
        <v>19</v>
      </c>
      <c r="W140" s="401">
        <f t="shared" si="42"/>
        <v>20</v>
      </c>
      <c r="X140" s="401">
        <f t="shared" si="42"/>
        <v>21</v>
      </c>
      <c r="Y140" s="401">
        <f t="shared" si="42"/>
        <v>22</v>
      </c>
      <c r="Z140" s="401">
        <f t="shared" si="42"/>
        <v>23</v>
      </c>
      <c r="AA140" s="401">
        <f t="shared" si="42"/>
        <v>24</v>
      </c>
      <c r="AB140" s="401">
        <f t="shared" si="42"/>
        <v>25</v>
      </c>
      <c r="AC140" s="401">
        <f t="shared" si="42"/>
        <v>26</v>
      </c>
      <c r="AD140" s="401">
        <f t="shared" si="42"/>
        <v>27</v>
      </c>
      <c r="AE140" s="401">
        <f t="shared" si="42"/>
        <v>28</v>
      </c>
      <c r="AF140" s="401">
        <f t="shared" si="42"/>
        <v>29</v>
      </c>
      <c r="AG140" s="401">
        <f t="shared" si="42"/>
        <v>30</v>
      </c>
      <c r="AH140" s="401">
        <f t="shared" si="42"/>
        <v>31</v>
      </c>
      <c r="AI140" s="401">
        <f t="shared" si="42"/>
        <v>32</v>
      </c>
      <c r="AJ140" s="401">
        <f t="shared" si="43"/>
        <v>33</v>
      </c>
      <c r="AK140" s="401">
        <f t="shared" si="43"/>
        <v>34</v>
      </c>
      <c r="AL140" s="401">
        <f t="shared" si="43"/>
        <v>35</v>
      </c>
      <c r="AM140" s="401">
        <f t="shared" si="43"/>
        <v>36</v>
      </c>
      <c r="AN140" s="401">
        <f t="shared" si="43"/>
        <v>37</v>
      </c>
      <c r="AO140" s="401">
        <f t="shared" si="43"/>
        <v>38</v>
      </c>
      <c r="AP140" s="401">
        <f>AO140+1</f>
        <v>39</v>
      </c>
      <c r="AQ140" s="401">
        <f t="shared" si="43"/>
        <v>40</v>
      </c>
      <c r="AR140" s="401">
        <f t="shared" si="43"/>
        <v>41</v>
      </c>
      <c r="AS140" s="401">
        <f t="shared" si="43"/>
        <v>42</v>
      </c>
      <c r="AT140" s="401">
        <f t="shared" si="43"/>
        <v>43</v>
      </c>
      <c r="AU140" s="401">
        <f t="shared" si="43"/>
        <v>44</v>
      </c>
      <c r="AV140" s="401">
        <f t="shared" si="43"/>
        <v>45</v>
      </c>
      <c r="AW140" s="401">
        <f t="shared" si="43"/>
        <v>46</v>
      </c>
      <c r="AX140" s="401">
        <f t="shared" si="43"/>
        <v>47</v>
      </c>
      <c r="AY140" s="401">
        <f t="shared" si="43"/>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402">
        <f>AVERAGE(A140:B140)</f>
        <v>0</v>
      </c>
      <c r="C141" s="402">
        <f>AVERAGE(B140:C140)</f>
        <v>0</v>
      </c>
      <c r="D141" s="402">
        <f>AVERAGE(C140:D140)</f>
        <v>0.5</v>
      </c>
      <c r="E141" s="402">
        <f>AVERAGE(D140:E140)</f>
        <v>1.5</v>
      </c>
      <c r="F141" s="402">
        <f t="shared" ref="F141:AO141" si="44">AVERAGE(E140:F140)</f>
        <v>2.5</v>
      </c>
      <c r="G141" s="402">
        <f t="shared" si="44"/>
        <v>3.5</v>
      </c>
      <c r="H141" s="402">
        <f t="shared" si="44"/>
        <v>4.5</v>
      </c>
      <c r="I141" s="402">
        <f t="shared" si="44"/>
        <v>5.5</v>
      </c>
      <c r="J141" s="402">
        <f t="shared" si="44"/>
        <v>6.5</v>
      </c>
      <c r="K141" s="402">
        <f t="shared" si="44"/>
        <v>7.5</v>
      </c>
      <c r="L141" s="402">
        <f t="shared" si="44"/>
        <v>8.5</v>
      </c>
      <c r="M141" s="402">
        <f t="shared" si="44"/>
        <v>9.5</v>
      </c>
      <c r="N141" s="402">
        <f t="shared" si="44"/>
        <v>10.5</v>
      </c>
      <c r="O141" s="402">
        <f t="shared" si="44"/>
        <v>11.5</v>
      </c>
      <c r="P141" s="402">
        <f t="shared" si="44"/>
        <v>12.5</v>
      </c>
      <c r="Q141" s="402">
        <f t="shared" si="44"/>
        <v>13.5</v>
      </c>
      <c r="R141" s="402">
        <f t="shared" si="44"/>
        <v>14.5</v>
      </c>
      <c r="S141" s="402">
        <f t="shared" si="44"/>
        <v>15.5</v>
      </c>
      <c r="T141" s="402">
        <f t="shared" si="44"/>
        <v>16.5</v>
      </c>
      <c r="U141" s="402">
        <f t="shared" si="44"/>
        <v>17.5</v>
      </c>
      <c r="V141" s="402">
        <f t="shared" si="44"/>
        <v>18.5</v>
      </c>
      <c r="W141" s="402">
        <f t="shared" si="44"/>
        <v>19.5</v>
      </c>
      <c r="X141" s="402">
        <f t="shared" si="44"/>
        <v>20.5</v>
      </c>
      <c r="Y141" s="402">
        <f t="shared" si="44"/>
        <v>21.5</v>
      </c>
      <c r="Z141" s="402">
        <f t="shared" si="44"/>
        <v>22.5</v>
      </c>
      <c r="AA141" s="402">
        <f t="shared" si="44"/>
        <v>23.5</v>
      </c>
      <c r="AB141" s="402">
        <f t="shared" si="44"/>
        <v>24.5</v>
      </c>
      <c r="AC141" s="402">
        <f t="shared" si="44"/>
        <v>25.5</v>
      </c>
      <c r="AD141" s="402">
        <f t="shared" si="44"/>
        <v>26.5</v>
      </c>
      <c r="AE141" s="402">
        <f t="shared" si="44"/>
        <v>27.5</v>
      </c>
      <c r="AF141" s="402">
        <f t="shared" si="44"/>
        <v>28.5</v>
      </c>
      <c r="AG141" s="402">
        <f t="shared" si="44"/>
        <v>29.5</v>
      </c>
      <c r="AH141" s="402">
        <f t="shared" si="44"/>
        <v>30.5</v>
      </c>
      <c r="AI141" s="402">
        <f t="shared" si="44"/>
        <v>31.5</v>
      </c>
      <c r="AJ141" s="402">
        <f t="shared" si="44"/>
        <v>32.5</v>
      </c>
      <c r="AK141" s="402">
        <f t="shared" si="44"/>
        <v>33.5</v>
      </c>
      <c r="AL141" s="402">
        <f t="shared" si="44"/>
        <v>34.5</v>
      </c>
      <c r="AM141" s="402">
        <f t="shared" si="44"/>
        <v>35.5</v>
      </c>
      <c r="AN141" s="402">
        <f t="shared" si="44"/>
        <v>36.5</v>
      </c>
      <c r="AO141" s="402">
        <f t="shared" si="44"/>
        <v>37.5</v>
      </c>
      <c r="AP141" s="402">
        <f>AVERAGE(AO140:AP140)</f>
        <v>38.5</v>
      </c>
      <c r="AQ141" s="402">
        <f t="shared" ref="AQ141:AY141" si="45">AVERAGE(AP140:AQ140)</f>
        <v>39.5</v>
      </c>
      <c r="AR141" s="402">
        <f t="shared" si="45"/>
        <v>40.5</v>
      </c>
      <c r="AS141" s="402">
        <f t="shared" si="45"/>
        <v>41.5</v>
      </c>
      <c r="AT141" s="402">
        <f t="shared" si="45"/>
        <v>42.5</v>
      </c>
      <c r="AU141" s="402">
        <f t="shared" si="45"/>
        <v>43.5</v>
      </c>
      <c r="AV141" s="402">
        <f t="shared" si="45"/>
        <v>44.5</v>
      </c>
      <c r="AW141" s="402">
        <f t="shared" si="45"/>
        <v>45.5</v>
      </c>
      <c r="AX141" s="402">
        <f t="shared" si="45"/>
        <v>46.5</v>
      </c>
      <c r="AY141" s="402">
        <f t="shared" si="45"/>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34" zoomScale="70" zoomScaleSheetLayoutView="70" workbookViewId="0">
      <selection activeCell="J26" sqref="J26"/>
    </sheetView>
  </sheetViews>
  <sheetFormatPr defaultRowHeight="15.75" x14ac:dyDescent="0.25"/>
  <cols>
    <col min="1" max="1" width="9.140625" style="63"/>
    <col min="2" max="2" width="37.7109375" style="63" customWidth="1"/>
    <col min="3" max="6" width="17.28515625" style="63" customWidth="1"/>
    <col min="7" max="8" width="17.285156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06" t="str">
        <f>'2. паспорт  ТП'!A4:S4</f>
        <v>Год раскрытия информации: 2018 год</v>
      </c>
      <c r="B5" s="406"/>
      <c r="C5" s="406"/>
      <c r="D5" s="406"/>
      <c r="E5" s="406"/>
      <c r="F5" s="406"/>
      <c r="G5" s="406"/>
      <c r="H5" s="406"/>
      <c r="I5" s="406"/>
      <c r="J5" s="406"/>
      <c r="K5" s="406"/>
      <c r="L5" s="40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20" t="s">
        <v>8</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H_17-0737</v>
      </c>
      <c r="B12" s="416"/>
      <c r="C12" s="416"/>
      <c r="D12" s="416"/>
      <c r="E12" s="416"/>
      <c r="F12" s="416"/>
      <c r="G12" s="416"/>
      <c r="H12" s="416"/>
      <c r="I12" s="416"/>
      <c r="J12" s="416"/>
      <c r="K12" s="416"/>
      <c r="L12" s="416"/>
    </row>
    <row r="13" spans="1:44" x14ac:dyDescent="0.25">
      <c r="A13" s="420" t="s">
        <v>7</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Строительство КТП 10/0,4 кВ (новой), 4-х КЛ-10 кВ и 2-х КЛ-1 кВ от КТП (новой) по ул. А. Невского в г. Калининграде</v>
      </c>
      <c r="B15" s="416"/>
      <c r="C15" s="416"/>
      <c r="D15" s="416"/>
      <c r="E15" s="416"/>
      <c r="F15" s="416"/>
      <c r="G15" s="416"/>
      <c r="H15" s="416"/>
      <c r="I15" s="416"/>
      <c r="J15" s="416"/>
      <c r="K15" s="416"/>
      <c r="L15" s="416"/>
    </row>
    <row r="16" spans="1:44" x14ac:dyDescent="0.25">
      <c r="A16" s="420" t="s">
        <v>6</v>
      </c>
      <c r="B16" s="420"/>
      <c r="C16" s="420"/>
      <c r="D16" s="420"/>
      <c r="E16" s="420"/>
      <c r="F16" s="420"/>
      <c r="G16" s="420"/>
      <c r="H16" s="420"/>
      <c r="I16" s="420"/>
      <c r="J16" s="420"/>
      <c r="K16" s="420"/>
      <c r="L16" s="420"/>
    </row>
    <row r="17" spans="1:12" ht="15.75" customHeight="1" x14ac:dyDescent="0.25">
      <c r="L17" s="99"/>
    </row>
    <row r="18" spans="1:12" x14ac:dyDescent="0.25">
      <c r="K18" s="98"/>
    </row>
    <row r="19" spans="1:12" ht="15.75" customHeight="1" x14ac:dyDescent="0.25">
      <c r="A19" s="488" t="s">
        <v>504</v>
      </c>
      <c r="B19" s="488"/>
      <c r="C19" s="488"/>
      <c r="D19" s="488"/>
      <c r="E19" s="488"/>
      <c r="F19" s="488"/>
      <c r="G19" s="488"/>
      <c r="H19" s="488"/>
      <c r="I19" s="488"/>
      <c r="J19" s="488"/>
      <c r="K19" s="488"/>
      <c r="L19" s="488"/>
    </row>
    <row r="20" spans="1:12" x14ac:dyDescent="0.25">
      <c r="A20" s="67"/>
      <c r="B20" s="67"/>
      <c r="C20" s="97"/>
      <c r="D20" s="97"/>
      <c r="E20" s="97"/>
      <c r="F20" s="97"/>
      <c r="G20" s="97"/>
      <c r="H20" s="97"/>
      <c r="I20" s="97"/>
      <c r="J20" s="97"/>
      <c r="K20" s="97"/>
      <c r="L20" s="97"/>
    </row>
    <row r="21" spans="1:12" ht="28.5" customHeight="1" x14ac:dyDescent="0.25">
      <c r="A21" s="478" t="s">
        <v>224</v>
      </c>
      <c r="B21" s="478" t="s">
        <v>223</v>
      </c>
      <c r="C21" s="484" t="s">
        <v>437</v>
      </c>
      <c r="D21" s="484"/>
      <c r="E21" s="484"/>
      <c r="F21" s="484"/>
      <c r="G21" s="484"/>
      <c r="H21" s="484"/>
      <c r="I21" s="479" t="s">
        <v>222</v>
      </c>
      <c r="J21" s="481" t="s">
        <v>439</v>
      </c>
      <c r="K21" s="478" t="s">
        <v>221</v>
      </c>
      <c r="L21" s="480" t="s">
        <v>438</v>
      </c>
    </row>
    <row r="22" spans="1:12" ht="58.5" customHeight="1" x14ac:dyDescent="0.25">
      <c r="A22" s="478"/>
      <c r="B22" s="478"/>
      <c r="C22" s="485" t="s">
        <v>2</v>
      </c>
      <c r="D22" s="485"/>
      <c r="E22" s="486" t="s">
        <v>666</v>
      </c>
      <c r="F22" s="487"/>
      <c r="G22" s="486" t="s">
        <v>678</v>
      </c>
      <c r="H22" s="487"/>
      <c r="I22" s="479"/>
      <c r="J22" s="482"/>
      <c r="K22" s="478"/>
      <c r="L22" s="480"/>
    </row>
    <row r="23" spans="1:12" ht="31.5" x14ac:dyDescent="0.25">
      <c r="A23" s="478"/>
      <c r="B23" s="478"/>
      <c r="C23" s="96" t="s">
        <v>220</v>
      </c>
      <c r="D23" s="96" t="s">
        <v>219</v>
      </c>
      <c r="E23" s="96" t="s">
        <v>220</v>
      </c>
      <c r="F23" s="96" t="s">
        <v>219</v>
      </c>
      <c r="G23" s="96" t="s">
        <v>220</v>
      </c>
      <c r="H23" s="96" t="s">
        <v>219</v>
      </c>
      <c r="I23" s="479"/>
      <c r="J23" s="483"/>
      <c r="K23" s="478"/>
      <c r="L23" s="480"/>
    </row>
    <row r="24" spans="1:12" x14ac:dyDescent="0.25">
      <c r="A24" s="74">
        <v>1</v>
      </c>
      <c r="B24" s="74">
        <v>2</v>
      </c>
      <c r="C24" s="96">
        <v>3</v>
      </c>
      <c r="D24" s="96">
        <v>4</v>
      </c>
      <c r="E24" s="96">
        <v>5</v>
      </c>
      <c r="F24" s="96">
        <v>6</v>
      </c>
      <c r="G24" s="96">
        <v>7</v>
      </c>
      <c r="H24" s="96">
        <v>8</v>
      </c>
      <c r="I24" s="96">
        <v>9</v>
      </c>
      <c r="J24" s="96">
        <v>10</v>
      </c>
      <c r="K24" s="96">
        <v>11</v>
      </c>
      <c r="L24" s="96">
        <v>12</v>
      </c>
    </row>
    <row r="25" spans="1:12" x14ac:dyDescent="0.25">
      <c r="A25" s="91">
        <v>1</v>
      </c>
      <c r="B25" s="92" t="s">
        <v>218</v>
      </c>
      <c r="C25" s="92"/>
      <c r="D25" s="94"/>
      <c r="E25" s="94"/>
      <c r="F25" s="94"/>
      <c r="G25" s="94"/>
      <c r="H25" s="94"/>
      <c r="I25" s="94"/>
      <c r="J25" s="94"/>
      <c r="K25" s="88"/>
      <c r="L25" s="108"/>
    </row>
    <row r="26" spans="1:12" ht="21.75" customHeight="1" x14ac:dyDescent="0.25">
      <c r="A26" s="91" t="s">
        <v>217</v>
      </c>
      <c r="B26" s="95" t="s">
        <v>444</v>
      </c>
      <c r="C26" s="89" t="s">
        <v>672</v>
      </c>
      <c r="D26" s="328" t="s">
        <v>672</v>
      </c>
      <c r="E26" s="329">
        <v>42747</v>
      </c>
      <c r="F26" s="329">
        <v>42747</v>
      </c>
      <c r="G26" s="328"/>
      <c r="H26" s="329"/>
      <c r="I26" s="328">
        <v>100</v>
      </c>
      <c r="J26" s="328"/>
      <c r="K26" s="88"/>
      <c r="L26" s="88"/>
    </row>
    <row r="27" spans="1:12" s="70" customFormat="1" ht="39" customHeight="1" x14ac:dyDescent="0.25">
      <c r="A27" s="91" t="s">
        <v>216</v>
      </c>
      <c r="B27" s="95" t="s">
        <v>446</v>
      </c>
      <c r="C27" s="89" t="s">
        <v>672</v>
      </c>
      <c r="D27" s="328" t="s">
        <v>672</v>
      </c>
      <c r="E27" s="328" t="s">
        <v>540</v>
      </c>
      <c r="F27" s="328" t="s">
        <v>540</v>
      </c>
      <c r="G27" s="328" t="s">
        <v>540</v>
      </c>
      <c r="H27" s="328" t="s">
        <v>540</v>
      </c>
      <c r="I27" s="328"/>
      <c r="J27" s="328"/>
      <c r="K27" s="88"/>
      <c r="L27" s="88"/>
    </row>
    <row r="28" spans="1:12" s="70" customFormat="1" ht="70.5" customHeight="1" x14ac:dyDescent="0.25">
      <c r="A28" s="91" t="s">
        <v>445</v>
      </c>
      <c r="B28" s="95" t="s">
        <v>450</v>
      </c>
      <c r="C28" s="89" t="s">
        <v>672</v>
      </c>
      <c r="D28" s="328" t="s">
        <v>672</v>
      </c>
      <c r="E28" s="328" t="s">
        <v>540</v>
      </c>
      <c r="F28" s="328" t="s">
        <v>540</v>
      </c>
      <c r="G28" s="328" t="s">
        <v>540</v>
      </c>
      <c r="H28" s="328" t="s">
        <v>540</v>
      </c>
      <c r="I28" s="328"/>
      <c r="J28" s="328"/>
      <c r="K28" s="88"/>
      <c r="L28" s="88"/>
    </row>
    <row r="29" spans="1:12" s="70" customFormat="1" ht="54" customHeight="1" x14ac:dyDescent="0.25">
      <c r="A29" s="91" t="s">
        <v>215</v>
      </c>
      <c r="B29" s="95" t="s">
        <v>449</v>
      </c>
      <c r="C29" s="89" t="s">
        <v>672</v>
      </c>
      <c r="D29" s="328" t="s">
        <v>672</v>
      </c>
      <c r="E29" s="328" t="s">
        <v>540</v>
      </c>
      <c r="F29" s="328" t="s">
        <v>540</v>
      </c>
      <c r="G29" s="328" t="s">
        <v>540</v>
      </c>
      <c r="H29" s="328" t="s">
        <v>540</v>
      </c>
      <c r="I29" s="328"/>
      <c r="J29" s="328"/>
      <c r="K29" s="88"/>
      <c r="L29" s="88"/>
    </row>
    <row r="30" spans="1:12" s="70" customFormat="1" ht="42" customHeight="1" x14ac:dyDescent="0.25">
      <c r="A30" s="91" t="s">
        <v>214</v>
      </c>
      <c r="B30" s="95" t="s">
        <v>451</v>
      </c>
      <c r="C30" s="89" t="s">
        <v>672</v>
      </c>
      <c r="D30" s="328" t="s">
        <v>672</v>
      </c>
      <c r="E30" s="328" t="s">
        <v>540</v>
      </c>
      <c r="F30" s="328" t="s">
        <v>540</v>
      </c>
      <c r="G30" s="328" t="s">
        <v>540</v>
      </c>
      <c r="H30" s="328" t="s">
        <v>540</v>
      </c>
      <c r="I30" s="328"/>
      <c r="J30" s="328"/>
      <c r="K30" s="88"/>
      <c r="L30" s="88"/>
    </row>
    <row r="31" spans="1:12" s="70" customFormat="1" ht="37.5" customHeight="1" x14ac:dyDescent="0.25">
      <c r="A31" s="91" t="s">
        <v>213</v>
      </c>
      <c r="B31" s="90" t="s">
        <v>447</v>
      </c>
      <c r="C31" s="89" t="s">
        <v>672</v>
      </c>
      <c r="D31" s="328" t="s">
        <v>672</v>
      </c>
      <c r="E31" s="329">
        <v>43011</v>
      </c>
      <c r="F31" s="329">
        <v>43011</v>
      </c>
      <c r="G31" s="328" t="s">
        <v>540</v>
      </c>
      <c r="H31" s="328" t="s">
        <v>540</v>
      </c>
      <c r="I31" s="328">
        <v>100</v>
      </c>
      <c r="J31" s="328"/>
      <c r="K31" s="88"/>
      <c r="L31" s="88"/>
    </row>
    <row r="32" spans="1:12" s="70" customFormat="1" ht="31.5" x14ac:dyDescent="0.25">
      <c r="A32" s="91" t="s">
        <v>211</v>
      </c>
      <c r="B32" s="90" t="s">
        <v>452</v>
      </c>
      <c r="C32" s="89" t="s">
        <v>672</v>
      </c>
      <c r="D32" s="328" t="s">
        <v>672</v>
      </c>
      <c r="E32" s="329">
        <v>43074</v>
      </c>
      <c r="F32" s="329">
        <v>43074</v>
      </c>
      <c r="G32" s="329">
        <v>42562</v>
      </c>
      <c r="H32" s="329">
        <v>42562</v>
      </c>
      <c r="I32" s="328">
        <v>100</v>
      </c>
      <c r="J32" s="328"/>
      <c r="K32" s="88"/>
      <c r="L32" s="88"/>
    </row>
    <row r="33" spans="1:12" s="70" customFormat="1" ht="37.5" customHeight="1" x14ac:dyDescent="0.25">
      <c r="A33" s="91" t="s">
        <v>463</v>
      </c>
      <c r="B33" s="90" t="s">
        <v>376</v>
      </c>
      <c r="C33" s="89" t="s">
        <v>672</v>
      </c>
      <c r="D33" s="328" t="s">
        <v>672</v>
      </c>
      <c r="E33" s="328" t="s">
        <v>540</v>
      </c>
      <c r="F33" s="328" t="s">
        <v>540</v>
      </c>
      <c r="G33" s="328" t="s">
        <v>540</v>
      </c>
      <c r="H33" s="328" t="s">
        <v>540</v>
      </c>
      <c r="I33" s="328"/>
      <c r="J33" s="328"/>
      <c r="K33" s="88"/>
      <c r="L33" s="88"/>
    </row>
    <row r="34" spans="1:12" s="70" customFormat="1" ht="47.25" customHeight="1" x14ac:dyDescent="0.25">
      <c r="A34" s="91" t="s">
        <v>464</v>
      </c>
      <c r="B34" s="90" t="s">
        <v>456</v>
      </c>
      <c r="C34" s="89" t="s">
        <v>672</v>
      </c>
      <c r="D34" s="328" t="s">
        <v>672</v>
      </c>
      <c r="E34" s="328" t="s">
        <v>540</v>
      </c>
      <c r="F34" s="328" t="s">
        <v>540</v>
      </c>
      <c r="G34" s="328" t="s">
        <v>540</v>
      </c>
      <c r="H34" s="328" t="s">
        <v>540</v>
      </c>
      <c r="I34" s="328"/>
      <c r="J34" s="328"/>
      <c r="K34" s="93"/>
      <c r="L34" s="88"/>
    </row>
    <row r="35" spans="1:12" s="70" customFormat="1" ht="49.5" customHeight="1" x14ac:dyDescent="0.25">
      <c r="A35" s="91" t="s">
        <v>465</v>
      </c>
      <c r="B35" s="90" t="s">
        <v>212</v>
      </c>
      <c r="C35" s="89" t="s">
        <v>672</v>
      </c>
      <c r="D35" s="328" t="s">
        <v>672</v>
      </c>
      <c r="E35" s="329">
        <v>43074</v>
      </c>
      <c r="F35" s="329">
        <v>43074</v>
      </c>
      <c r="G35" s="329"/>
      <c r="H35" s="329"/>
      <c r="I35" s="328">
        <v>100</v>
      </c>
      <c r="J35" s="328"/>
      <c r="K35" s="93"/>
      <c r="L35" s="88"/>
    </row>
    <row r="36" spans="1:12" ht="37.5" customHeight="1" x14ac:dyDescent="0.25">
      <c r="A36" s="91" t="s">
        <v>466</v>
      </c>
      <c r="B36" s="90" t="s">
        <v>448</v>
      </c>
      <c r="C36" s="89" t="s">
        <v>672</v>
      </c>
      <c r="D36" s="330" t="s">
        <v>672</v>
      </c>
      <c r="E36" s="328" t="s">
        <v>540</v>
      </c>
      <c r="F36" s="328" t="s">
        <v>540</v>
      </c>
      <c r="G36" s="328" t="s">
        <v>540</v>
      </c>
      <c r="H36" s="328" t="s">
        <v>540</v>
      </c>
      <c r="I36" s="328"/>
      <c r="J36" s="328"/>
      <c r="K36" s="88"/>
      <c r="L36" s="88"/>
    </row>
    <row r="37" spans="1:12" x14ac:dyDescent="0.25">
      <c r="A37" s="91" t="s">
        <v>467</v>
      </c>
      <c r="B37" s="90" t="s">
        <v>210</v>
      </c>
      <c r="C37" s="89" t="s">
        <v>672</v>
      </c>
      <c r="D37" s="330" t="s">
        <v>672</v>
      </c>
      <c r="E37" s="329">
        <v>43074</v>
      </c>
      <c r="F37" s="329">
        <v>43074</v>
      </c>
      <c r="G37" s="329"/>
      <c r="H37" s="329"/>
      <c r="I37" s="328">
        <v>100</v>
      </c>
      <c r="J37" s="331"/>
      <c r="K37" s="88"/>
      <c r="L37" s="88"/>
    </row>
    <row r="38" spans="1:12" x14ac:dyDescent="0.25">
      <c r="A38" s="91">
        <v>2</v>
      </c>
      <c r="B38" s="92" t="s">
        <v>209</v>
      </c>
      <c r="C38" s="89"/>
      <c r="D38" s="330"/>
      <c r="E38" s="330"/>
      <c r="F38" s="330"/>
      <c r="G38" s="330"/>
      <c r="H38" s="330"/>
      <c r="I38" s="330"/>
      <c r="J38" s="330"/>
      <c r="K38" s="88"/>
      <c r="L38" s="88"/>
    </row>
    <row r="39" spans="1:12" ht="63" x14ac:dyDescent="0.25">
      <c r="A39" s="91" t="s">
        <v>208</v>
      </c>
      <c r="B39" s="90" t="s">
        <v>453</v>
      </c>
      <c r="C39" s="89" t="s">
        <v>672</v>
      </c>
      <c r="D39" s="330" t="s">
        <v>672</v>
      </c>
      <c r="E39" s="329">
        <v>43011</v>
      </c>
      <c r="F39" s="329">
        <v>43011</v>
      </c>
      <c r="G39" s="328" t="s">
        <v>540</v>
      </c>
      <c r="H39" s="328" t="s">
        <v>540</v>
      </c>
      <c r="I39" s="328">
        <v>100</v>
      </c>
      <c r="J39" s="330"/>
      <c r="K39" s="88"/>
      <c r="L39" s="88"/>
    </row>
    <row r="40" spans="1:12" ht="33.75" customHeight="1" x14ac:dyDescent="0.25">
      <c r="A40" s="91" t="s">
        <v>207</v>
      </c>
      <c r="B40" s="90" t="s">
        <v>455</v>
      </c>
      <c r="C40" s="89" t="s">
        <v>672</v>
      </c>
      <c r="D40" s="330" t="s">
        <v>672</v>
      </c>
      <c r="E40" s="329">
        <v>43100</v>
      </c>
      <c r="F40" s="329">
        <v>43100</v>
      </c>
      <c r="G40" s="329"/>
      <c r="H40" s="329"/>
      <c r="I40" s="328"/>
      <c r="J40" s="328"/>
      <c r="K40" s="88"/>
      <c r="L40" s="88"/>
    </row>
    <row r="41" spans="1:12" ht="63" customHeight="1" x14ac:dyDescent="0.25">
      <c r="A41" s="91">
        <v>3</v>
      </c>
      <c r="B41" s="92" t="s">
        <v>535</v>
      </c>
      <c r="C41" s="89"/>
      <c r="D41" s="330"/>
      <c r="E41" s="330"/>
      <c r="F41" s="330"/>
      <c r="G41" s="330"/>
      <c r="H41" s="330"/>
      <c r="I41" s="330"/>
      <c r="J41" s="330"/>
      <c r="K41" s="88"/>
      <c r="L41" s="88"/>
    </row>
    <row r="42" spans="1:12" ht="58.5" customHeight="1" x14ac:dyDescent="0.25">
      <c r="A42" s="91" t="s">
        <v>206</v>
      </c>
      <c r="B42" s="90" t="s">
        <v>454</v>
      </c>
      <c r="C42" s="89" t="s">
        <v>672</v>
      </c>
      <c r="D42" s="330" t="s">
        <v>672</v>
      </c>
      <c r="E42" s="328" t="s">
        <v>540</v>
      </c>
      <c r="F42" s="328" t="s">
        <v>540</v>
      </c>
      <c r="G42" s="329"/>
      <c r="H42" s="329"/>
      <c r="I42" s="328"/>
      <c r="J42" s="328"/>
      <c r="K42" s="88"/>
      <c r="L42" s="88"/>
    </row>
    <row r="43" spans="1:12" ht="34.5" customHeight="1" x14ac:dyDescent="0.25">
      <c r="A43" s="91" t="s">
        <v>205</v>
      </c>
      <c r="B43" s="90" t="s">
        <v>204</v>
      </c>
      <c r="C43" s="89" t="s">
        <v>672</v>
      </c>
      <c r="D43" s="330" t="s">
        <v>672</v>
      </c>
      <c r="E43" s="329">
        <v>43125</v>
      </c>
      <c r="F43" s="329">
        <v>43125</v>
      </c>
      <c r="G43" s="329"/>
      <c r="H43" s="332"/>
      <c r="I43" s="328">
        <v>100</v>
      </c>
      <c r="J43" s="328">
        <v>100</v>
      </c>
      <c r="K43" s="88"/>
      <c r="L43" s="88"/>
    </row>
    <row r="44" spans="1:12" ht="24.75" customHeight="1" x14ac:dyDescent="0.25">
      <c r="A44" s="91" t="s">
        <v>203</v>
      </c>
      <c r="B44" s="90" t="s">
        <v>202</v>
      </c>
      <c r="C44" s="89" t="s">
        <v>672</v>
      </c>
      <c r="D44" s="330" t="s">
        <v>672</v>
      </c>
      <c r="E44" s="332">
        <v>43125</v>
      </c>
      <c r="F44" s="332">
        <v>43125</v>
      </c>
      <c r="G44" s="332"/>
      <c r="H44" s="332"/>
      <c r="I44" s="328">
        <v>100</v>
      </c>
      <c r="J44" s="328">
        <v>100</v>
      </c>
      <c r="K44" s="88"/>
      <c r="L44" s="88"/>
    </row>
    <row r="45" spans="1:12" ht="90.75" customHeight="1" x14ac:dyDescent="0.25">
      <c r="A45" s="91" t="s">
        <v>201</v>
      </c>
      <c r="B45" s="90" t="s">
        <v>459</v>
      </c>
      <c r="C45" s="89" t="s">
        <v>672</v>
      </c>
      <c r="D45" s="330" t="s">
        <v>672</v>
      </c>
      <c r="E45" s="328" t="s">
        <v>540</v>
      </c>
      <c r="F45" s="328" t="s">
        <v>540</v>
      </c>
      <c r="G45" s="328"/>
      <c r="H45" s="328"/>
      <c r="I45" s="328"/>
      <c r="J45" s="328"/>
      <c r="K45" s="88"/>
      <c r="L45" s="88"/>
    </row>
    <row r="46" spans="1:12" ht="167.25" customHeight="1" x14ac:dyDescent="0.25">
      <c r="A46" s="91" t="s">
        <v>199</v>
      </c>
      <c r="B46" s="90" t="s">
        <v>457</v>
      </c>
      <c r="C46" s="89" t="s">
        <v>672</v>
      </c>
      <c r="D46" s="330" t="s">
        <v>672</v>
      </c>
      <c r="E46" s="328" t="s">
        <v>540</v>
      </c>
      <c r="F46" s="328" t="s">
        <v>540</v>
      </c>
      <c r="G46" s="328"/>
      <c r="H46" s="328"/>
      <c r="I46" s="328"/>
      <c r="J46" s="328"/>
      <c r="K46" s="88"/>
      <c r="L46" s="88"/>
    </row>
    <row r="47" spans="1:12" ht="30.75" customHeight="1" x14ac:dyDescent="0.25">
      <c r="A47" s="91" t="s">
        <v>468</v>
      </c>
      <c r="B47" s="90" t="s">
        <v>200</v>
      </c>
      <c r="C47" s="89" t="s">
        <v>672</v>
      </c>
      <c r="D47" s="330" t="s">
        <v>672</v>
      </c>
      <c r="E47" s="332">
        <v>43125</v>
      </c>
      <c r="F47" s="332">
        <v>43125</v>
      </c>
      <c r="G47" s="332"/>
      <c r="H47" s="332"/>
      <c r="I47" s="328">
        <v>100</v>
      </c>
      <c r="J47" s="328">
        <v>100</v>
      </c>
      <c r="K47" s="88"/>
      <c r="L47" s="88"/>
    </row>
    <row r="48" spans="1:12" ht="37.5" customHeight="1" x14ac:dyDescent="0.25">
      <c r="A48" s="91">
        <v>4</v>
      </c>
      <c r="B48" s="92" t="s">
        <v>198</v>
      </c>
      <c r="C48" s="89"/>
      <c r="D48" s="330"/>
      <c r="E48" s="330"/>
      <c r="F48" s="330"/>
      <c r="G48" s="330"/>
      <c r="H48" s="330"/>
      <c r="I48" s="330"/>
      <c r="J48" s="330"/>
      <c r="K48" s="88"/>
      <c r="L48" s="88"/>
    </row>
    <row r="49" spans="1:12" ht="35.25" customHeight="1" x14ac:dyDescent="0.25">
      <c r="A49" s="91" t="s">
        <v>197</v>
      </c>
      <c r="B49" s="90" t="s">
        <v>196</v>
      </c>
      <c r="C49" s="89" t="s">
        <v>672</v>
      </c>
      <c r="D49" s="330" t="s">
        <v>672</v>
      </c>
      <c r="E49" s="332">
        <v>43160</v>
      </c>
      <c r="F49" s="332">
        <v>43160</v>
      </c>
      <c r="G49" s="332"/>
      <c r="H49" s="332"/>
      <c r="I49" s="328">
        <v>100</v>
      </c>
      <c r="J49" s="328">
        <v>100</v>
      </c>
      <c r="K49" s="88"/>
      <c r="L49" s="88"/>
    </row>
    <row r="50" spans="1:12" ht="86.25" customHeight="1" x14ac:dyDescent="0.25">
      <c r="A50" s="91" t="s">
        <v>195</v>
      </c>
      <c r="B50" s="90" t="s">
        <v>458</v>
      </c>
      <c r="C50" s="89" t="s">
        <v>672</v>
      </c>
      <c r="D50" s="330" t="s">
        <v>672</v>
      </c>
      <c r="E50" s="332">
        <v>43190</v>
      </c>
      <c r="F50" s="332">
        <v>43190</v>
      </c>
      <c r="G50" s="332"/>
      <c r="H50" s="332"/>
      <c r="I50" s="328">
        <v>100</v>
      </c>
      <c r="J50" s="328">
        <v>100</v>
      </c>
      <c r="K50" s="88"/>
      <c r="L50" s="88"/>
    </row>
    <row r="51" spans="1:12" ht="77.25" customHeight="1" x14ac:dyDescent="0.25">
      <c r="A51" s="91" t="s">
        <v>193</v>
      </c>
      <c r="B51" s="90" t="s">
        <v>460</v>
      </c>
      <c r="C51" s="89" t="s">
        <v>672</v>
      </c>
      <c r="D51" s="330" t="s">
        <v>672</v>
      </c>
      <c r="E51" s="328" t="s">
        <v>540</v>
      </c>
      <c r="F51" s="328" t="s">
        <v>540</v>
      </c>
      <c r="G51" s="332"/>
      <c r="H51" s="332"/>
      <c r="I51" s="330"/>
      <c r="J51" s="330"/>
      <c r="K51" s="88"/>
      <c r="L51" s="88"/>
    </row>
    <row r="52" spans="1:12" ht="71.25" customHeight="1" x14ac:dyDescent="0.25">
      <c r="A52" s="91" t="s">
        <v>191</v>
      </c>
      <c r="B52" s="90" t="s">
        <v>194</v>
      </c>
      <c r="C52" s="89" t="s">
        <v>672</v>
      </c>
      <c r="D52" s="330" t="s">
        <v>672</v>
      </c>
      <c r="E52" s="332">
        <v>43111</v>
      </c>
      <c r="F52" s="332">
        <v>43111</v>
      </c>
      <c r="G52" s="332"/>
      <c r="H52" s="332"/>
      <c r="I52" s="328">
        <v>100</v>
      </c>
      <c r="J52" s="328">
        <v>100</v>
      </c>
      <c r="K52" s="88"/>
      <c r="L52" s="88"/>
    </row>
    <row r="53" spans="1:12" ht="48" customHeight="1" x14ac:dyDescent="0.25">
      <c r="A53" s="91" t="s">
        <v>462</v>
      </c>
      <c r="B53" s="152" t="s">
        <v>461</v>
      </c>
      <c r="C53" s="89" t="s">
        <v>672</v>
      </c>
      <c r="D53" s="330" t="s">
        <v>672</v>
      </c>
      <c r="E53" s="332">
        <v>43190</v>
      </c>
      <c r="F53" s="332">
        <v>43190</v>
      </c>
      <c r="G53" s="332"/>
      <c r="H53" s="332"/>
      <c r="I53" s="328">
        <v>100</v>
      </c>
      <c r="J53" s="328">
        <v>100</v>
      </c>
      <c r="K53" s="88"/>
      <c r="L53" s="88"/>
    </row>
    <row r="54" spans="1:12" ht="46.5" customHeight="1" x14ac:dyDescent="0.25">
      <c r="A54" s="91" t="s">
        <v>682</v>
      </c>
      <c r="B54" s="90" t="s">
        <v>192</v>
      </c>
      <c r="C54" s="89" t="s">
        <v>672</v>
      </c>
      <c r="D54" s="330" t="s">
        <v>672</v>
      </c>
      <c r="E54" s="328" t="s">
        <v>540</v>
      </c>
      <c r="F54" s="328" t="s">
        <v>540</v>
      </c>
      <c r="G54" s="332"/>
      <c r="H54" s="332"/>
      <c r="I54" s="330"/>
      <c r="J54" s="330"/>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2018-05-07T10:47:24Z</dcterms:modified>
</cp:coreProperties>
</file>