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факт" sheetId="54" r:id="rId10"/>
    <sheet name="6.2. Паспорт фин осв ввод" sheetId="1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B122" i="55" l="1"/>
  <c r="B126" i="55"/>
  <c r="A15" i="55"/>
  <c r="A12" i="55"/>
  <c r="A9" i="55"/>
  <c r="A5" i="55"/>
  <c r="F141" i="55"/>
  <c r="E141" i="55"/>
  <c r="D141" i="55"/>
  <c r="C141" i="55"/>
  <c r="B141" i="55"/>
  <c r="F140" i="55"/>
  <c r="G140" i="55"/>
  <c r="E140" i="55"/>
  <c r="C139"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D137" i="55"/>
  <c r="E137" i="55"/>
  <c r="F137" i="55"/>
  <c r="C137" i="55"/>
  <c r="G136" i="55"/>
  <c r="H136" i="55"/>
  <c r="I136" i="55"/>
  <c r="J136" i="55"/>
  <c r="D135" i="55"/>
  <c r="E135"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C135" i="55"/>
  <c r="G120" i="55"/>
  <c r="G119" i="55"/>
  <c r="G118" i="55"/>
  <c r="I118" i="55"/>
  <c r="I120" i="55"/>
  <c r="C109" i="55"/>
  <c r="D118" i="55"/>
  <c r="B118" i="55"/>
  <c r="B112" i="55"/>
  <c r="E107" i="55"/>
  <c r="F107" i="55"/>
  <c r="G107" i="55"/>
  <c r="H107" i="55"/>
  <c r="I107" i="55"/>
  <c r="J107" i="55"/>
  <c r="K107" i="55"/>
  <c r="L107"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D107" i="55"/>
  <c r="F91" i="55"/>
  <c r="G91" i="55"/>
  <c r="H91" i="55"/>
  <c r="I91" i="55"/>
  <c r="J91"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C91" i="55"/>
  <c r="D91" i="55"/>
  <c r="E91" i="55"/>
  <c r="B76" i="55"/>
  <c r="B74" i="55"/>
  <c r="D73" i="55"/>
  <c r="C73" i="55"/>
  <c r="B73" i="55"/>
  <c r="A62" i="55"/>
  <c r="B60" i="55"/>
  <c r="B59" i="55"/>
  <c r="C58" i="55"/>
  <c r="C47" i="55"/>
  <c r="B52" i="55"/>
  <c r="B50" i="55"/>
  <c r="C49" i="55"/>
  <c r="B49" i="55"/>
  <c r="G48" i="55"/>
  <c r="F48" i="55"/>
  <c r="E48" i="55"/>
  <c r="D48" i="55"/>
  <c r="C48" i="55"/>
  <c r="B48" i="55"/>
  <c r="B47" i="55"/>
  <c r="B46" i="55"/>
  <c r="B45" i="55"/>
  <c r="B44" i="55"/>
  <c r="B27" i="55"/>
  <c r="B81" i="55"/>
  <c r="AQ81" i="55"/>
  <c r="B29" i="55"/>
  <c r="B25" i="55"/>
  <c r="C67" i="55"/>
  <c r="C76" i="55"/>
  <c r="C52" i="55"/>
  <c r="D58" i="55"/>
  <c r="D47" i="55"/>
  <c r="C74" i="55"/>
  <c r="B54" i="55"/>
  <c r="F76" i="55"/>
  <c r="D67" i="55"/>
  <c r="H140" i="55"/>
  <c r="D109" i="55"/>
  <c r="C108" i="55"/>
  <c r="C50" i="55"/>
  <c r="C59" i="55"/>
  <c r="B55" i="55"/>
  <c r="B56" i="55"/>
  <c r="B69" i="55"/>
  <c r="B77" i="55"/>
  <c r="E58" i="55"/>
  <c r="D85" i="55"/>
  <c r="D99" i="55"/>
  <c r="C85" i="55"/>
  <c r="C99" i="55"/>
  <c r="B85" i="55"/>
  <c r="C61" i="55"/>
  <c r="C60" i="55"/>
  <c r="B66" i="55"/>
  <c r="B68" i="55"/>
  <c r="B80" i="55"/>
  <c r="G137" i="55"/>
  <c r="D49" i="55"/>
  <c r="K136" i="55"/>
  <c r="H48" i="55"/>
  <c r="G141" i="55"/>
  <c r="E73" i="55"/>
  <c r="E85" i="55"/>
  <c r="E99" i="55"/>
  <c r="B29" i="53"/>
  <c r="S53" i="54"/>
  <c r="S54" i="54"/>
  <c r="S55" i="54"/>
  <c r="S57" i="54"/>
  <c r="R57" i="54"/>
  <c r="R54" i="54"/>
  <c r="R55" i="54"/>
  <c r="R53" i="54"/>
  <c r="R45" i="54"/>
  <c r="S45" i="54"/>
  <c r="R46" i="54"/>
  <c r="S46" i="54"/>
  <c r="R47" i="54"/>
  <c r="S47" i="54"/>
  <c r="R48" i="54"/>
  <c r="S48" i="54"/>
  <c r="R49" i="54"/>
  <c r="R56" i="54"/>
  <c r="S49" i="54"/>
  <c r="S56" i="54"/>
  <c r="R50" i="54"/>
  <c r="S50" i="54"/>
  <c r="S44" i="54"/>
  <c r="R44" i="54"/>
  <c r="O24" i="54"/>
  <c r="P24" i="54"/>
  <c r="Q24" i="54"/>
  <c r="R24" i="54"/>
  <c r="S24" i="54"/>
  <c r="T24" i="54"/>
  <c r="U24" i="54"/>
  <c r="V24" i="54"/>
  <c r="W24" i="54"/>
  <c r="X24" i="54"/>
  <c r="Y24" i="54"/>
  <c r="Z24" i="54"/>
  <c r="AA24" i="54"/>
  <c r="R30" i="54"/>
  <c r="S30" i="54"/>
  <c r="B99" i="55"/>
  <c r="B79" i="55"/>
  <c r="D74" i="55"/>
  <c r="D52" i="55"/>
  <c r="B82" i="55"/>
  <c r="H137" i="55"/>
  <c r="E49" i="55"/>
  <c r="C80" i="55"/>
  <c r="C66" i="55"/>
  <c r="C68" i="55"/>
  <c r="I140" i="55"/>
  <c r="I141" i="55"/>
  <c r="G73" i="55"/>
  <c r="G85" i="55"/>
  <c r="G99" i="55"/>
  <c r="B75" i="55"/>
  <c r="B70" i="55"/>
  <c r="L136" i="55"/>
  <c r="I48" i="55"/>
  <c r="C79" i="55"/>
  <c r="F58" i="55"/>
  <c r="E52" i="55"/>
  <c r="E74" i="55"/>
  <c r="E47" i="55"/>
  <c r="C53" i="55"/>
  <c r="D76" i="55"/>
  <c r="E67" i="55"/>
  <c r="E109" i="55"/>
  <c r="D108" i="55"/>
  <c r="D50" i="55"/>
  <c r="D59" i="55"/>
  <c r="H141" i="55"/>
  <c r="F73" i="55"/>
  <c r="F85" i="55"/>
  <c r="F99" i="55"/>
  <c r="D61" i="55"/>
  <c r="D60" i="55"/>
  <c r="AA30" i="54"/>
  <c r="Z30" i="54"/>
  <c r="Y30" i="54"/>
  <c r="X30" i="54"/>
  <c r="W30" i="54"/>
  <c r="V30" i="54"/>
  <c r="U30" i="54"/>
  <c r="T30" i="54"/>
  <c r="Q30" i="54"/>
  <c r="P30" i="54"/>
  <c r="M30" i="54"/>
  <c r="L30" i="54"/>
  <c r="K30" i="54"/>
  <c r="J30" i="54"/>
  <c r="I30" i="54"/>
  <c r="H30" i="54"/>
  <c r="C40" i="7"/>
  <c r="D80" i="55"/>
  <c r="D66" i="55"/>
  <c r="D68" i="55"/>
  <c r="C55" i="55"/>
  <c r="F52" i="55"/>
  <c r="F47" i="55"/>
  <c r="F61" i="55"/>
  <c r="F60" i="55"/>
  <c r="F74" i="55"/>
  <c r="G58" i="55"/>
  <c r="J140" i="55"/>
  <c r="J141" i="55"/>
  <c r="H73" i="55"/>
  <c r="H85" i="55"/>
  <c r="H99" i="55"/>
  <c r="F109" i="55"/>
  <c r="E108" i="55"/>
  <c r="E50" i="55"/>
  <c r="E59" i="55"/>
  <c r="E61" i="55"/>
  <c r="E60" i="55"/>
  <c r="I137" i="55"/>
  <c r="F49" i="55"/>
  <c r="F67" i="55"/>
  <c r="G67" i="55"/>
  <c r="E76" i="55"/>
  <c r="D79" i="55"/>
  <c r="M136" i="55"/>
  <c r="J48" i="55"/>
  <c r="B71" i="55"/>
  <c r="C75" i="55"/>
  <c r="O30" i="54"/>
  <c r="N24" i="54"/>
  <c r="H67" i="55"/>
  <c r="G76" i="55"/>
  <c r="F108" i="55"/>
  <c r="F50" i="55"/>
  <c r="F59" i="55"/>
  <c r="G109" i="55"/>
  <c r="C82" i="55"/>
  <c r="C56" i="55"/>
  <c r="C69" i="55"/>
  <c r="D75" i="55"/>
  <c r="N136" i="55"/>
  <c r="K48" i="55"/>
  <c r="B78" i="55"/>
  <c r="B83" i="55"/>
  <c r="B72" i="55"/>
  <c r="G49" i="55"/>
  <c r="J137" i="55"/>
  <c r="E80" i="55"/>
  <c r="E66" i="55"/>
  <c r="E68" i="55"/>
  <c r="E79" i="55"/>
  <c r="K140" i="55"/>
  <c r="G74" i="55"/>
  <c r="H58" i="55"/>
  <c r="G52" i="55"/>
  <c r="G47" i="55"/>
  <c r="G61" i="55"/>
  <c r="G60" i="55"/>
  <c r="D53" i="55"/>
  <c r="N30" i="15"/>
  <c r="N32" i="15"/>
  <c r="N33" i="15"/>
  <c r="N34" i="15"/>
  <c r="N31" i="15"/>
  <c r="E25" i="15"/>
  <c r="E26" i="15"/>
  <c r="E27" i="15"/>
  <c r="E28" i="15"/>
  <c r="E29" i="15"/>
  <c r="E30" i="15"/>
  <c r="E31" i="15"/>
  <c r="E32" i="15"/>
  <c r="E33" i="15"/>
  <c r="E34" i="15"/>
  <c r="E35" i="15"/>
  <c r="E36" i="15"/>
  <c r="E37" i="15"/>
  <c r="E38" i="15"/>
  <c r="E39" i="15"/>
  <c r="E40" i="15"/>
  <c r="E41" i="15"/>
  <c r="E42" i="15"/>
  <c r="E43" i="15"/>
  <c r="E44" i="15"/>
  <c r="E45" i="15"/>
  <c r="E46" i="15"/>
  <c r="E47" i="15"/>
  <c r="E48" i="15"/>
  <c r="E50" i="15"/>
  <c r="E51" i="15"/>
  <c r="E52" i="15"/>
  <c r="E53" i="15"/>
  <c r="E54" i="15"/>
  <c r="E55" i="15"/>
  <c r="E57" i="15"/>
  <c r="E58" i="15"/>
  <c r="E59" i="15"/>
  <c r="E60" i="15"/>
  <c r="E61" i="15"/>
  <c r="E62" i="15"/>
  <c r="E63" i="15"/>
  <c r="E64" i="15"/>
  <c r="E24" i="15"/>
  <c r="L140" i="55"/>
  <c r="L141" i="55"/>
  <c r="J73" i="55"/>
  <c r="J85" i="55"/>
  <c r="J99" i="55"/>
  <c r="O136" i="55"/>
  <c r="L48" i="55"/>
  <c r="I67" i="55"/>
  <c r="H76" i="55"/>
  <c r="K137" i="55"/>
  <c r="H49" i="55"/>
  <c r="H109" i="55"/>
  <c r="G108" i="55"/>
  <c r="G50" i="55"/>
  <c r="G59" i="55"/>
  <c r="H74" i="55"/>
  <c r="H52" i="55"/>
  <c r="H47" i="55"/>
  <c r="I58" i="55"/>
  <c r="D55" i="55"/>
  <c r="E53" i="55"/>
  <c r="E75" i="55"/>
  <c r="C77" i="55"/>
  <c r="C70" i="55"/>
  <c r="B88" i="55"/>
  <c r="B84" i="55"/>
  <c r="B89" i="55"/>
  <c r="B86" i="55"/>
  <c r="K141" i="55"/>
  <c r="I73" i="55"/>
  <c r="I85" i="55"/>
  <c r="I99" i="55"/>
  <c r="F80" i="55"/>
  <c r="F66" i="55"/>
  <c r="F68" i="55"/>
  <c r="F79" i="55"/>
  <c r="G79" i="55"/>
  <c r="N35" i="54"/>
  <c r="B87" i="55"/>
  <c r="B90" i="55"/>
  <c r="C71" i="55"/>
  <c r="D82" i="55"/>
  <c r="D56" i="55"/>
  <c r="D69" i="55"/>
  <c r="H61" i="55"/>
  <c r="H60" i="55"/>
  <c r="H108" i="55"/>
  <c r="H50" i="55"/>
  <c r="H59" i="55"/>
  <c r="I109" i="55"/>
  <c r="P136" i="55"/>
  <c r="M48" i="55"/>
  <c r="F75" i="55"/>
  <c r="E55" i="55"/>
  <c r="F53" i="55"/>
  <c r="J67" i="55"/>
  <c r="I76" i="55"/>
  <c r="M140" i="55"/>
  <c r="M141" i="55"/>
  <c r="K73" i="55"/>
  <c r="K85" i="55"/>
  <c r="K99" i="55"/>
  <c r="J58" i="55"/>
  <c r="I52" i="55"/>
  <c r="I74" i="55"/>
  <c r="I47" i="55"/>
  <c r="I61" i="55"/>
  <c r="I60" i="55"/>
  <c r="G80" i="55"/>
  <c r="G66" i="55"/>
  <c r="G68" i="55"/>
  <c r="L137" i="55"/>
  <c r="I49" i="55"/>
  <c r="AC64" i="54"/>
  <c r="AB64" i="54"/>
  <c r="AC63" i="54"/>
  <c r="AB63" i="54"/>
  <c r="AC62" i="54"/>
  <c r="AB62" i="54"/>
  <c r="AC61" i="54"/>
  <c r="AB61" i="54"/>
  <c r="AC60" i="54"/>
  <c r="AB60" i="54"/>
  <c r="AC59" i="54"/>
  <c r="AB59" i="54"/>
  <c r="AC58" i="54"/>
  <c r="AB58" i="54"/>
  <c r="AB57" i="54"/>
  <c r="N57" i="54"/>
  <c r="AC57" i="54"/>
  <c r="L57" i="54"/>
  <c r="C56" i="54"/>
  <c r="L56" i="54"/>
  <c r="AB56" i="54"/>
  <c r="N55" i="54"/>
  <c r="AC55" i="54"/>
  <c r="L55" i="54"/>
  <c r="AB55" i="54"/>
  <c r="AB53" i="54"/>
  <c r="N53" i="54"/>
  <c r="AC53" i="54"/>
  <c r="L53" i="54"/>
  <c r="C52" i="54"/>
  <c r="L52" i="54"/>
  <c r="AB52" i="54"/>
  <c r="AC51" i="54"/>
  <c r="AB51" i="54"/>
  <c r="N50" i="54"/>
  <c r="AC50" i="54"/>
  <c r="C50" i="54"/>
  <c r="L50" i="54"/>
  <c r="AB50" i="54"/>
  <c r="N49" i="54"/>
  <c r="AC49" i="54"/>
  <c r="C49" i="54"/>
  <c r="L49" i="54"/>
  <c r="AB49" i="54"/>
  <c r="N48" i="54"/>
  <c r="AC48" i="54"/>
  <c r="C48" i="54"/>
  <c r="L48" i="54"/>
  <c r="AB48" i="54"/>
  <c r="N47" i="54"/>
  <c r="AC47" i="54"/>
  <c r="C47" i="54"/>
  <c r="L47" i="54"/>
  <c r="AB47" i="54"/>
  <c r="N46" i="54"/>
  <c r="AC46" i="54"/>
  <c r="C46" i="54"/>
  <c r="L46" i="54"/>
  <c r="AB46" i="54"/>
  <c r="N45" i="54"/>
  <c r="AC45" i="54"/>
  <c r="C45" i="54"/>
  <c r="C54" i="54"/>
  <c r="L54" i="54"/>
  <c r="AB54" i="54"/>
  <c r="N44" i="54"/>
  <c r="AC44" i="54"/>
  <c r="C44" i="54"/>
  <c r="L44" i="54"/>
  <c r="AB44" i="54"/>
  <c r="AC43" i="54"/>
  <c r="AB43" i="54"/>
  <c r="AB42" i="54"/>
  <c r="N42" i="54"/>
  <c r="AC42" i="54"/>
  <c r="L42" i="54"/>
  <c r="AC41" i="54"/>
  <c r="N41" i="54"/>
  <c r="L41" i="54"/>
  <c r="AB41" i="54"/>
  <c r="AB40" i="54"/>
  <c r="N40" i="54"/>
  <c r="AC40" i="54"/>
  <c r="L40" i="54"/>
  <c r="N39" i="54"/>
  <c r="AC39" i="54"/>
  <c r="L39" i="54"/>
  <c r="AB39" i="54"/>
  <c r="AB38" i="54"/>
  <c r="N38" i="54"/>
  <c r="AC38" i="54"/>
  <c r="L38" i="54"/>
  <c r="N37" i="54"/>
  <c r="AC37" i="54"/>
  <c r="L37" i="54"/>
  <c r="AB37" i="54"/>
  <c r="AB36" i="54"/>
  <c r="N36" i="54"/>
  <c r="AC36" i="54"/>
  <c r="L36" i="54"/>
  <c r="AC35" i="54"/>
  <c r="AB35" i="54"/>
  <c r="AC34" i="54"/>
  <c r="AB34" i="54"/>
  <c r="AB33" i="54"/>
  <c r="AC33" i="54"/>
  <c r="AB32" i="54"/>
  <c r="AC32" i="54"/>
  <c r="AB31" i="54"/>
  <c r="AC31" i="54"/>
  <c r="AC30" i="54"/>
  <c r="AB30" i="54"/>
  <c r="AC29" i="54"/>
  <c r="AB29" i="54"/>
  <c r="AC28" i="54"/>
  <c r="AB28" i="54"/>
  <c r="AC27" i="54"/>
  <c r="AB27" i="54"/>
  <c r="C27" i="54"/>
  <c r="C29" i="54"/>
  <c r="AC26" i="54"/>
  <c r="AB26" i="54"/>
  <c r="AC25" i="54"/>
  <c r="AB25" i="54"/>
  <c r="M24" i="54"/>
  <c r="L24" i="54"/>
  <c r="K24" i="54"/>
  <c r="J24" i="54"/>
  <c r="AC24" i="54"/>
  <c r="I24" i="54"/>
  <c r="H24" i="54"/>
  <c r="AB24" i="54"/>
  <c r="G24" i="54"/>
  <c r="D23" i="54"/>
  <c r="E23" i="54"/>
  <c r="F23" i="54"/>
  <c r="G23" i="54"/>
  <c r="H23" i="54"/>
  <c r="I23" i="54"/>
  <c r="J23" i="54"/>
  <c r="K23" i="54"/>
  <c r="L23" i="54"/>
  <c r="M23" i="54"/>
  <c r="N23" i="54"/>
  <c r="O23" i="54"/>
  <c r="P23" i="54"/>
  <c r="Q23" i="54"/>
  <c r="R23" i="54"/>
  <c r="S23" i="54"/>
  <c r="T23" i="54"/>
  <c r="U23" i="54"/>
  <c r="V23" i="54"/>
  <c r="W23" i="54"/>
  <c r="X23" i="54"/>
  <c r="Y23" i="54"/>
  <c r="Z23" i="54"/>
  <c r="AA23" i="54"/>
  <c r="AB23" i="54"/>
  <c r="AC23" i="54"/>
  <c r="C23" i="54"/>
  <c r="A14" i="54"/>
  <c r="A11" i="54"/>
  <c r="A8" i="54"/>
  <c r="A4" i="54"/>
  <c r="C48" i="7"/>
  <c r="F55" i="55"/>
  <c r="C78" i="55"/>
  <c r="C83" i="55"/>
  <c r="H79" i="55"/>
  <c r="E82" i="55"/>
  <c r="E56" i="55"/>
  <c r="E69" i="55"/>
  <c r="N48" i="55"/>
  <c r="Q136" i="55"/>
  <c r="D77" i="55"/>
  <c r="D70" i="55"/>
  <c r="M137" i="55"/>
  <c r="J49" i="55"/>
  <c r="G75" i="55"/>
  <c r="J76" i="55"/>
  <c r="K67" i="55"/>
  <c r="J109" i="55"/>
  <c r="I108" i="55"/>
  <c r="I50" i="55"/>
  <c r="I59" i="55"/>
  <c r="J47" i="55"/>
  <c r="J61" i="55"/>
  <c r="J60" i="55"/>
  <c r="J74" i="55"/>
  <c r="K58" i="55"/>
  <c r="J52" i="55"/>
  <c r="N140" i="55"/>
  <c r="H80" i="55"/>
  <c r="H66" i="55"/>
  <c r="H68" i="55"/>
  <c r="C72" i="55"/>
  <c r="N54" i="54"/>
  <c r="AC54" i="54"/>
  <c r="L45" i="54"/>
  <c r="AB45" i="54"/>
  <c r="N52" i="54"/>
  <c r="AC52" i="54"/>
  <c r="N56" i="54"/>
  <c r="AC56" i="54"/>
  <c r="AC34" i="15"/>
  <c r="F34" i="15"/>
  <c r="AC31" i="15"/>
  <c r="F31" i="15"/>
  <c r="AC64" i="15"/>
  <c r="AB64" i="15"/>
  <c r="F64" i="15"/>
  <c r="AC63" i="15"/>
  <c r="F63" i="15"/>
  <c r="AB63" i="15"/>
  <c r="AC62" i="15"/>
  <c r="F62" i="15"/>
  <c r="AB62" i="15"/>
  <c r="AC61" i="15"/>
  <c r="AB61" i="15"/>
  <c r="F61" i="15"/>
  <c r="AC60" i="15"/>
  <c r="AB60" i="15"/>
  <c r="F60" i="15"/>
  <c r="AC59" i="15"/>
  <c r="F59" i="15"/>
  <c r="AB59" i="15"/>
  <c r="AC58" i="15"/>
  <c r="F58" i="15"/>
  <c r="AB58" i="15"/>
  <c r="AB57" i="15"/>
  <c r="N57" i="15"/>
  <c r="AC57" i="15"/>
  <c r="L57" i="15"/>
  <c r="C56" i="15"/>
  <c r="L56" i="15"/>
  <c r="AB56" i="15"/>
  <c r="AC55" i="15"/>
  <c r="N55" i="15"/>
  <c r="L55" i="15"/>
  <c r="AB55" i="15"/>
  <c r="D54" i="15"/>
  <c r="N54" i="15"/>
  <c r="AC54" i="15"/>
  <c r="AB53" i="15"/>
  <c r="N53" i="15"/>
  <c r="AC53" i="15"/>
  <c r="L53" i="15"/>
  <c r="D52" i="15"/>
  <c r="C52" i="15"/>
  <c r="L52" i="15"/>
  <c r="AB52" i="15"/>
  <c r="AC51" i="15"/>
  <c r="F51" i="15"/>
  <c r="AB51" i="15"/>
  <c r="D50" i="15"/>
  <c r="N50" i="15"/>
  <c r="AC50" i="15"/>
  <c r="C50" i="15"/>
  <c r="L50" i="15"/>
  <c r="AB50" i="15"/>
  <c r="D49" i="15"/>
  <c r="C49" i="15"/>
  <c r="L49" i="15"/>
  <c r="AB49" i="15"/>
  <c r="D48" i="15"/>
  <c r="N48" i="15"/>
  <c r="AC48" i="15"/>
  <c r="C48" i="15"/>
  <c r="L48" i="15"/>
  <c r="AB48" i="15"/>
  <c r="D47" i="15"/>
  <c r="N47" i="15"/>
  <c r="AC47" i="15"/>
  <c r="C47" i="15"/>
  <c r="L47" i="15"/>
  <c r="AB47" i="15"/>
  <c r="D46" i="15"/>
  <c r="N46" i="15"/>
  <c r="AC46" i="15"/>
  <c r="C46" i="15"/>
  <c r="L46" i="15"/>
  <c r="AB46" i="15"/>
  <c r="D45" i="15"/>
  <c r="N45" i="15"/>
  <c r="AC45" i="15"/>
  <c r="C45" i="15"/>
  <c r="C54" i="15"/>
  <c r="L54" i="15"/>
  <c r="AB54" i="15"/>
  <c r="D44" i="15"/>
  <c r="N44" i="15"/>
  <c r="AC44" i="15"/>
  <c r="C44" i="15"/>
  <c r="L44" i="15"/>
  <c r="AB44" i="15"/>
  <c r="AC43" i="15"/>
  <c r="F43" i="15"/>
  <c r="AB43" i="15"/>
  <c r="AB42" i="15"/>
  <c r="N42" i="15"/>
  <c r="AC42" i="15"/>
  <c r="L42" i="15"/>
  <c r="AC41" i="15"/>
  <c r="N41" i="15"/>
  <c r="L41" i="15"/>
  <c r="AB41" i="15"/>
  <c r="AB40" i="15"/>
  <c r="N40" i="15"/>
  <c r="AC40" i="15"/>
  <c r="L40" i="15"/>
  <c r="AC39" i="15"/>
  <c r="N39" i="15"/>
  <c r="L39" i="15"/>
  <c r="AB39" i="15"/>
  <c r="AB38" i="15"/>
  <c r="N38" i="15"/>
  <c r="AC38" i="15"/>
  <c r="L38" i="15"/>
  <c r="AC37" i="15"/>
  <c r="N37" i="15"/>
  <c r="L37" i="15"/>
  <c r="AB37" i="15"/>
  <c r="F37" i="15"/>
  <c r="AB36" i="15"/>
  <c r="N36" i="15"/>
  <c r="AC36" i="15"/>
  <c r="L36" i="15"/>
  <c r="AC35" i="15"/>
  <c r="F35" i="15"/>
  <c r="AB35" i="15"/>
  <c r="AB34" i="15"/>
  <c r="AC33" i="15"/>
  <c r="F33" i="15"/>
  <c r="AB33" i="15"/>
  <c r="AC32" i="15"/>
  <c r="F32" i="15"/>
  <c r="AB32" i="15"/>
  <c r="AB31" i="15"/>
  <c r="AC30" i="15"/>
  <c r="F30" i="15"/>
  <c r="AB30" i="15"/>
  <c r="AC29" i="15"/>
  <c r="F29" i="15"/>
  <c r="AB29" i="15"/>
  <c r="AC28" i="15"/>
  <c r="F28" i="15"/>
  <c r="AB28" i="15"/>
  <c r="AC27" i="15"/>
  <c r="F27" i="15"/>
  <c r="AB27" i="15"/>
  <c r="C27" i="15"/>
  <c r="C29" i="15"/>
  <c r="AC26" i="15"/>
  <c r="F26" i="15"/>
  <c r="AB26" i="15"/>
  <c r="AC25" i="15"/>
  <c r="F25" i="15"/>
  <c r="AB25" i="15"/>
  <c r="AA24" i="15"/>
  <c r="Z24" i="15"/>
  <c r="Y24" i="15"/>
  <c r="X24" i="15"/>
  <c r="W24" i="15"/>
  <c r="V24" i="15"/>
  <c r="U24" i="15"/>
  <c r="T24" i="15"/>
  <c r="S24" i="15"/>
  <c r="R24" i="15"/>
  <c r="Q24" i="15"/>
  <c r="P24" i="15"/>
  <c r="O24" i="15"/>
  <c r="N24" i="15"/>
  <c r="M24" i="15"/>
  <c r="L24" i="15"/>
  <c r="K24" i="15"/>
  <c r="J24" i="15"/>
  <c r="I24" i="15"/>
  <c r="H24" i="15"/>
  <c r="AB24" i="15"/>
  <c r="G24" i="15"/>
  <c r="D24"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O140" i="55"/>
  <c r="N141" i="55"/>
  <c r="L73" i="55"/>
  <c r="L85" i="55"/>
  <c r="L99" i="55"/>
  <c r="K76" i="55"/>
  <c r="L67" i="55"/>
  <c r="R136" i="55"/>
  <c r="O48" i="55"/>
  <c r="H75" i="55"/>
  <c r="I80" i="55"/>
  <c r="I66" i="55"/>
  <c r="I68" i="55"/>
  <c r="N137" i="55"/>
  <c r="K49" i="55"/>
  <c r="C86" i="55"/>
  <c r="C88" i="55"/>
  <c r="C84" i="55"/>
  <c r="C89" i="55"/>
  <c r="F56" i="55"/>
  <c r="F69" i="55"/>
  <c r="F82" i="55"/>
  <c r="I79" i="55"/>
  <c r="K52" i="55"/>
  <c r="K47" i="55"/>
  <c r="K74" i="55"/>
  <c r="L58" i="55"/>
  <c r="K109" i="55"/>
  <c r="J108" i="55"/>
  <c r="J50" i="55"/>
  <c r="J59" i="55"/>
  <c r="D71" i="55"/>
  <c r="E77" i="55"/>
  <c r="E70" i="55"/>
  <c r="G53" i="55"/>
  <c r="N49" i="15"/>
  <c r="AC49" i="15"/>
  <c r="F49" i="15"/>
  <c r="E49" i="15"/>
  <c r="AC24" i="15"/>
  <c r="F47" i="15"/>
  <c r="F53" i="15"/>
  <c r="F40" i="15"/>
  <c r="F45" i="15"/>
  <c r="F57" i="15"/>
  <c r="F24" i="15"/>
  <c r="F38" i="15"/>
  <c r="F42" i="15"/>
  <c r="F36" i="15"/>
  <c r="F44" i="15"/>
  <c r="F46" i="15"/>
  <c r="F48" i="15"/>
  <c r="F50" i="15"/>
  <c r="F54" i="15"/>
  <c r="F39" i="15"/>
  <c r="F55" i="15"/>
  <c r="L45" i="15"/>
  <c r="AB45" i="15"/>
  <c r="N52" i="15"/>
  <c r="AC52" i="15"/>
  <c r="F52" i="15"/>
  <c r="D56" i="15"/>
  <c r="F41" i="15"/>
  <c r="L109" i="55"/>
  <c r="K108" i="55"/>
  <c r="K50" i="55"/>
  <c r="K59" i="55"/>
  <c r="F77" i="55"/>
  <c r="F70" i="55"/>
  <c r="D78" i="55"/>
  <c r="D83" i="55"/>
  <c r="L74" i="55"/>
  <c r="M58" i="55"/>
  <c r="L52" i="55"/>
  <c r="L47" i="55"/>
  <c r="L61" i="55"/>
  <c r="L60" i="55"/>
  <c r="C87" i="55"/>
  <c r="C90" i="55"/>
  <c r="M67" i="55"/>
  <c r="L76" i="55"/>
  <c r="G55" i="55"/>
  <c r="H53" i="55"/>
  <c r="D72" i="55"/>
  <c r="I75" i="55"/>
  <c r="P140" i="55"/>
  <c r="P141" i="55"/>
  <c r="N73" i="55"/>
  <c r="N85" i="55"/>
  <c r="N99" i="55"/>
  <c r="E71" i="55"/>
  <c r="E72" i="55"/>
  <c r="J66" i="55"/>
  <c r="J68" i="55"/>
  <c r="J80" i="55"/>
  <c r="J79" i="55"/>
  <c r="K61" i="55"/>
  <c r="K60" i="55"/>
  <c r="O137" i="55"/>
  <c r="L49" i="55"/>
  <c r="S136" i="55"/>
  <c r="P48" i="55"/>
  <c r="O141" i="55"/>
  <c r="M73" i="55"/>
  <c r="M85" i="55"/>
  <c r="M99" i="55"/>
  <c r="N56" i="15"/>
  <c r="AC56" i="15"/>
  <c r="E56" i="15"/>
  <c r="F56" i="15"/>
  <c r="A5" i="53"/>
  <c r="K79" i="55"/>
  <c r="E78" i="55"/>
  <c r="E83" i="55"/>
  <c r="E86" i="55"/>
  <c r="N67" i="55"/>
  <c r="M76" i="55"/>
  <c r="K80" i="55"/>
  <c r="K66" i="55"/>
  <c r="K68" i="55"/>
  <c r="Q140" i="55"/>
  <c r="H55" i="55"/>
  <c r="L108" i="55"/>
  <c r="L50" i="55"/>
  <c r="L59" i="55"/>
  <c r="M109" i="55"/>
  <c r="G56" i="55"/>
  <c r="G69" i="55"/>
  <c r="G82" i="55"/>
  <c r="N58" i="55"/>
  <c r="M52" i="55"/>
  <c r="M74" i="55"/>
  <c r="M47" i="55"/>
  <c r="M61" i="55"/>
  <c r="M60" i="55"/>
  <c r="P137" i="55"/>
  <c r="M49" i="55"/>
  <c r="J75" i="55"/>
  <c r="T136" i="55"/>
  <c r="Q48" i="55"/>
  <c r="D86" i="55"/>
  <c r="D84" i="55"/>
  <c r="D89" i="55"/>
  <c r="D88" i="55"/>
  <c r="E84" i="55"/>
  <c r="E88" i="55"/>
  <c r="F71" i="55"/>
  <c r="Q28" i="14"/>
  <c r="R28" i="14"/>
  <c r="E89" i="55"/>
  <c r="U136" i="55"/>
  <c r="R48" i="55"/>
  <c r="Q137" i="55"/>
  <c r="N49" i="55"/>
  <c r="L80" i="55"/>
  <c r="L66" i="55"/>
  <c r="L68" i="55"/>
  <c r="L79" i="55"/>
  <c r="R141" i="55"/>
  <c r="P73" i="55"/>
  <c r="P85" i="55"/>
  <c r="P99" i="55"/>
  <c r="R140" i="55"/>
  <c r="H82" i="55"/>
  <c r="H56" i="55"/>
  <c r="H69" i="55"/>
  <c r="N76" i="55"/>
  <c r="O67" i="55"/>
  <c r="F78" i="55"/>
  <c r="F83" i="55"/>
  <c r="F72" i="55"/>
  <c r="N47" i="55"/>
  <c r="N61" i="55"/>
  <c r="N60" i="55"/>
  <c r="N74" i="55"/>
  <c r="O58" i="55"/>
  <c r="N52" i="55"/>
  <c r="M108" i="55"/>
  <c r="M50" i="55"/>
  <c r="M59" i="55"/>
  <c r="N109" i="55"/>
  <c r="Q141" i="55"/>
  <c r="O73" i="55"/>
  <c r="O85" i="55"/>
  <c r="O99" i="55"/>
  <c r="K75" i="55"/>
  <c r="D87" i="55"/>
  <c r="D90" i="55"/>
  <c r="E87" i="55"/>
  <c r="G77" i="55"/>
  <c r="G70" i="55"/>
  <c r="I53" i="55"/>
  <c r="S28" i="14"/>
  <c r="H24" i="12"/>
  <c r="J24" i="12"/>
  <c r="S24" i="12"/>
  <c r="M80" i="55"/>
  <c r="M66" i="55"/>
  <c r="M68" i="55"/>
  <c r="M79" i="55"/>
  <c r="F86" i="55"/>
  <c r="F84" i="55"/>
  <c r="F89" i="55"/>
  <c r="F88" i="55"/>
  <c r="I55" i="55"/>
  <c r="J53" i="55"/>
  <c r="H77" i="55"/>
  <c r="H70" i="55"/>
  <c r="R137" i="55"/>
  <c r="O49" i="55"/>
  <c r="G71" i="55"/>
  <c r="G72" i="55"/>
  <c r="O74" i="55"/>
  <c r="O52" i="55"/>
  <c r="P58" i="55"/>
  <c r="O47" i="55"/>
  <c r="L75" i="55"/>
  <c r="E90" i="55"/>
  <c r="O109" i="55"/>
  <c r="N108" i="55"/>
  <c r="N50" i="55"/>
  <c r="N59" i="55"/>
  <c r="O76" i="55"/>
  <c r="P67" i="55"/>
  <c r="S140" i="55"/>
  <c r="S141" i="55"/>
  <c r="Q73" i="55"/>
  <c r="Q85" i="55"/>
  <c r="Q99" i="55"/>
  <c r="V136" i="55"/>
  <c r="S48" i="55"/>
  <c r="B22" i="53"/>
  <c r="A15" i="53"/>
  <c r="B21" i="53"/>
  <c r="A12" i="53"/>
  <c r="A9" i="53"/>
  <c r="B60" i="53"/>
  <c r="B83" i="53"/>
  <c r="B82" i="53"/>
  <c r="B81" i="53"/>
  <c r="B80" i="53"/>
  <c r="B58" i="53"/>
  <c r="B41" i="53"/>
  <c r="B32" i="53"/>
  <c r="B72" i="53"/>
  <c r="N66" i="55"/>
  <c r="N68" i="55"/>
  <c r="N80" i="55"/>
  <c r="N79" i="55"/>
  <c r="P109" i="55"/>
  <c r="O108" i="55"/>
  <c r="O50" i="55"/>
  <c r="O59" i="55"/>
  <c r="S137" i="55"/>
  <c r="P49" i="55"/>
  <c r="J55" i="55"/>
  <c r="P76" i="55"/>
  <c r="Q67" i="55"/>
  <c r="O61" i="55"/>
  <c r="O60" i="55"/>
  <c r="H71" i="55"/>
  <c r="H72" i="55"/>
  <c r="I82" i="55"/>
  <c r="I56" i="55"/>
  <c r="I69" i="55"/>
  <c r="W136" i="55"/>
  <c r="T48" i="55"/>
  <c r="P74" i="55"/>
  <c r="P52" i="55"/>
  <c r="Q58" i="55"/>
  <c r="P47" i="55"/>
  <c r="P61" i="55"/>
  <c r="P60" i="55"/>
  <c r="G78" i="55"/>
  <c r="G83" i="55"/>
  <c r="M75" i="55"/>
  <c r="T141" i="55"/>
  <c r="R73" i="55"/>
  <c r="R85" i="55"/>
  <c r="R99" i="55"/>
  <c r="T140" i="55"/>
  <c r="F87" i="55"/>
  <c r="F90" i="55"/>
  <c r="B30" i="53"/>
  <c r="B34" i="53"/>
  <c r="B47" i="53"/>
  <c r="B55" i="53"/>
  <c r="B68" i="53"/>
  <c r="B38" i="53"/>
  <c r="B43" i="53"/>
  <c r="B51" i="53"/>
  <c r="B64" i="53"/>
  <c r="R58" i="55"/>
  <c r="Q52" i="55"/>
  <c r="Q47" i="55"/>
  <c r="Q74" i="55"/>
  <c r="X136" i="55"/>
  <c r="U48" i="55"/>
  <c r="J82" i="55"/>
  <c r="J56" i="55"/>
  <c r="J69" i="55"/>
  <c r="G86" i="55"/>
  <c r="G84" i="55"/>
  <c r="G89" i="55"/>
  <c r="G88" i="55"/>
  <c r="H78" i="55"/>
  <c r="H83" i="55"/>
  <c r="H86" i="55"/>
  <c r="I77" i="55"/>
  <c r="I70" i="55"/>
  <c r="K53" i="55"/>
  <c r="Q109" i="55"/>
  <c r="P108" i="55"/>
  <c r="P50" i="55"/>
  <c r="P59" i="55"/>
  <c r="T137" i="55"/>
  <c r="Q49" i="55"/>
  <c r="O80" i="55"/>
  <c r="O66" i="55"/>
  <c r="O68" i="55"/>
  <c r="O79" i="55"/>
  <c r="N75" i="55"/>
  <c r="U140" i="55"/>
  <c r="R67" i="55"/>
  <c r="Q76" i="55"/>
  <c r="V140" i="55"/>
  <c r="V141" i="55"/>
  <c r="T73" i="55"/>
  <c r="T85" i="55"/>
  <c r="T99" i="55"/>
  <c r="H84" i="55"/>
  <c r="H89" i="55"/>
  <c r="Q61" i="55"/>
  <c r="Q60" i="55"/>
  <c r="O75" i="55"/>
  <c r="P80" i="55"/>
  <c r="P66" i="55"/>
  <c r="P68" i="55"/>
  <c r="P79" i="55"/>
  <c r="R109" i="55"/>
  <c r="Q108" i="55"/>
  <c r="Q50" i="55"/>
  <c r="Q59" i="55"/>
  <c r="R76" i="55"/>
  <c r="S67" i="55"/>
  <c r="K55" i="55"/>
  <c r="H88" i="55"/>
  <c r="G87" i="55"/>
  <c r="G90" i="55"/>
  <c r="H87" i="55"/>
  <c r="Y136" i="55"/>
  <c r="V48" i="55"/>
  <c r="R74" i="55"/>
  <c r="S58" i="55"/>
  <c r="R47" i="55"/>
  <c r="R52" i="55"/>
  <c r="U141" i="55"/>
  <c r="S73" i="55"/>
  <c r="S85" i="55"/>
  <c r="S99" i="55"/>
  <c r="U137" i="55"/>
  <c r="R49" i="55"/>
  <c r="I71" i="55"/>
  <c r="I78" i="55"/>
  <c r="I83" i="55"/>
  <c r="J77" i="55"/>
  <c r="J70" i="55"/>
  <c r="J71" i="55"/>
  <c r="J78" i="55"/>
  <c r="J83" i="55"/>
  <c r="R61" i="55"/>
  <c r="R60" i="55"/>
  <c r="Z136" i="55"/>
  <c r="W48" i="55"/>
  <c r="S109" i="55"/>
  <c r="R108" i="55"/>
  <c r="R50" i="55"/>
  <c r="R59" i="55"/>
  <c r="I86" i="55"/>
  <c r="I87" i="55"/>
  <c r="I90" i="55"/>
  <c r="I84" i="55"/>
  <c r="I89" i="55"/>
  <c r="I88" i="55"/>
  <c r="S49" i="55"/>
  <c r="V137" i="55"/>
  <c r="S47" i="55"/>
  <c r="S61" i="55"/>
  <c r="S60" i="55"/>
  <c r="S74" i="55"/>
  <c r="T58" i="55"/>
  <c r="S52" i="55"/>
  <c r="I72" i="55"/>
  <c r="K82" i="55"/>
  <c r="K56" i="55"/>
  <c r="K69" i="55"/>
  <c r="Q80" i="55"/>
  <c r="Q66" i="55"/>
  <c r="Q68" i="55"/>
  <c r="Q79" i="55"/>
  <c r="T67" i="55"/>
  <c r="S76" i="55"/>
  <c r="H90" i="55"/>
  <c r="L53" i="55"/>
  <c r="P75" i="55"/>
  <c r="W141" i="55"/>
  <c r="U73" i="55"/>
  <c r="U85" i="55"/>
  <c r="U99" i="55"/>
  <c r="W140" i="55"/>
  <c r="J86" i="55"/>
  <c r="J87" i="55"/>
  <c r="J90" i="55"/>
  <c r="J88" i="55"/>
  <c r="J84" i="55"/>
  <c r="J89" i="55"/>
  <c r="Q75" i="55"/>
  <c r="X140" i="55"/>
  <c r="L55" i="55"/>
  <c r="M53" i="55"/>
  <c r="T76" i="55"/>
  <c r="U67" i="55"/>
  <c r="K77" i="55"/>
  <c r="K70" i="55"/>
  <c r="T74" i="55"/>
  <c r="U58" i="55"/>
  <c r="T52" i="55"/>
  <c r="T47" i="55"/>
  <c r="AA136" i="55"/>
  <c r="X48" i="55"/>
  <c r="T109" i="55"/>
  <c r="S108" i="55"/>
  <c r="S50" i="55"/>
  <c r="S59" i="55"/>
  <c r="R66" i="55"/>
  <c r="R68" i="55"/>
  <c r="R80" i="55"/>
  <c r="R79" i="55"/>
  <c r="W137" i="55"/>
  <c r="T49" i="55"/>
  <c r="J72" i="55"/>
  <c r="U109" i="55"/>
  <c r="T108" i="55"/>
  <c r="T50" i="55"/>
  <c r="T59" i="55"/>
  <c r="M55" i="55"/>
  <c r="V58" i="55"/>
  <c r="U52" i="55"/>
  <c r="U74" i="55"/>
  <c r="U47" i="55"/>
  <c r="U61" i="55"/>
  <c r="U60" i="55"/>
  <c r="V67" i="55"/>
  <c r="U76" i="55"/>
  <c r="Y140" i="55"/>
  <c r="Y141" i="55"/>
  <c r="W73" i="55"/>
  <c r="W85" i="55"/>
  <c r="W99" i="55"/>
  <c r="X137" i="55"/>
  <c r="U49" i="55"/>
  <c r="R75" i="55"/>
  <c r="Y48" i="55"/>
  <c r="AB136" i="55"/>
  <c r="X141" i="55"/>
  <c r="V73" i="55"/>
  <c r="V85" i="55"/>
  <c r="V99" i="55"/>
  <c r="S80" i="55"/>
  <c r="S66" i="55"/>
  <c r="S68" i="55"/>
  <c r="S79" i="55"/>
  <c r="T61" i="55"/>
  <c r="T60" i="55"/>
  <c r="K71" i="55"/>
  <c r="K78" i="55"/>
  <c r="K83" i="55"/>
  <c r="L82" i="55"/>
  <c r="L56" i="55"/>
  <c r="L69" i="55"/>
  <c r="K86" i="55"/>
  <c r="K87" i="55"/>
  <c r="K90" i="55"/>
  <c r="K84" i="55"/>
  <c r="K89" i="55"/>
  <c r="K88" i="55"/>
  <c r="M82" i="55"/>
  <c r="M56" i="55"/>
  <c r="M69" i="55"/>
  <c r="V109" i="55"/>
  <c r="U108" i="55"/>
  <c r="U50" i="55"/>
  <c r="U59" i="55"/>
  <c r="L77" i="55"/>
  <c r="L70" i="55"/>
  <c r="Z140" i="55"/>
  <c r="Z141" i="55"/>
  <c r="X73" i="55"/>
  <c r="X85" i="55"/>
  <c r="X99" i="55"/>
  <c r="N53" i="55"/>
  <c r="AC136" i="55"/>
  <c r="Z48" i="55"/>
  <c r="K72" i="55"/>
  <c r="S75" i="55"/>
  <c r="Y137" i="55"/>
  <c r="V49" i="55"/>
  <c r="V76" i="55"/>
  <c r="W67" i="55"/>
  <c r="V74" i="55"/>
  <c r="V52" i="55"/>
  <c r="V47" i="55"/>
  <c r="W58" i="55"/>
  <c r="T66" i="55"/>
  <c r="T68" i="55"/>
  <c r="T80" i="55"/>
  <c r="T79" i="55"/>
  <c r="U80" i="55"/>
  <c r="U66" i="55"/>
  <c r="U68" i="55"/>
  <c r="U79" i="55"/>
  <c r="T75" i="55"/>
  <c r="Z137" i="55"/>
  <c r="W49" i="55"/>
  <c r="AA141" i="55"/>
  <c r="Y73" i="55"/>
  <c r="Y85" i="55"/>
  <c r="Y99" i="55"/>
  <c r="AA140" i="55"/>
  <c r="W109" i="55"/>
  <c r="V108" i="55"/>
  <c r="V50" i="55"/>
  <c r="V59" i="55"/>
  <c r="W76" i="55"/>
  <c r="X67" i="55"/>
  <c r="AD136" i="55"/>
  <c r="AA48" i="55"/>
  <c r="L71" i="55"/>
  <c r="L78" i="55"/>
  <c r="M77" i="55"/>
  <c r="M70" i="55"/>
  <c r="W74" i="55"/>
  <c r="X58" i="55"/>
  <c r="W52" i="55"/>
  <c r="W47" i="55"/>
  <c r="W61" i="55"/>
  <c r="W60" i="55"/>
  <c r="V61" i="55"/>
  <c r="V60" i="55"/>
  <c r="N55" i="55"/>
  <c r="O53" i="55"/>
  <c r="L83" i="55"/>
  <c r="L86" i="55"/>
  <c r="L87" i="55"/>
  <c r="L88" i="55"/>
  <c r="B105" i="55"/>
  <c r="L84" i="55"/>
  <c r="L89" i="55"/>
  <c r="G28" i="55"/>
  <c r="C105" i="55"/>
  <c r="AE136" i="55"/>
  <c r="AB48" i="55"/>
  <c r="X109" i="55"/>
  <c r="W108" i="55"/>
  <c r="W50" i="55"/>
  <c r="W59" i="55"/>
  <c r="AA137" i="55"/>
  <c r="X49" i="55"/>
  <c r="U75" i="55"/>
  <c r="O55" i="55"/>
  <c r="P53" i="55"/>
  <c r="M71" i="55"/>
  <c r="M78" i="55"/>
  <c r="M83" i="55"/>
  <c r="V80" i="55"/>
  <c r="V66" i="55"/>
  <c r="V68" i="55"/>
  <c r="V79" i="55"/>
  <c r="N56" i="55"/>
  <c r="N69" i="55"/>
  <c r="N82" i="55"/>
  <c r="X74" i="55"/>
  <c r="X47" i="55"/>
  <c r="X61" i="55"/>
  <c r="X60" i="55"/>
  <c r="Y58" i="55"/>
  <c r="X52" i="55"/>
  <c r="L72" i="55"/>
  <c r="Y67" i="55"/>
  <c r="X76" i="55"/>
  <c r="AB140" i="55"/>
  <c r="AB141" i="55"/>
  <c r="Z73" i="55"/>
  <c r="Z85" i="55"/>
  <c r="Z99" i="55"/>
  <c r="M86" i="55"/>
  <c r="M87" i="55"/>
  <c r="M90" i="55"/>
  <c r="M84" i="55"/>
  <c r="M89" i="55"/>
  <c r="M88" i="55"/>
  <c r="Z67" i="55"/>
  <c r="Y76" i="55"/>
  <c r="X108" i="55"/>
  <c r="X50" i="55"/>
  <c r="X59" i="55"/>
  <c r="Y109" i="55"/>
  <c r="V75" i="55"/>
  <c r="Q53" i="55"/>
  <c r="P55" i="55"/>
  <c r="Z58" i="55"/>
  <c r="Y52" i="55"/>
  <c r="Y74" i="55"/>
  <c r="Y47" i="55"/>
  <c r="N77" i="55"/>
  <c r="N70" i="55"/>
  <c r="M72" i="55"/>
  <c r="W80" i="55"/>
  <c r="W66" i="55"/>
  <c r="W68" i="55"/>
  <c r="W79" i="55"/>
  <c r="AC140" i="55"/>
  <c r="AC141" i="55"/>
  <c r="AA73" i="55"/>
  <c r="AA85" i="55"/>
  <c r="AA99" i="55"/>
  <c r="O82" i="55"/>
  <c r="O56" i="55"/>
  <c r="O69" i="55"/>
  <c r="AB137" i="55"/>
  <c r="Y49" i="55"/>
  <c r="AF136" i="55"/>
  <c r="AC48" i="55"/>
  <c r="L90" i="55"/>
  <c r="G29" i="55"/>
  <c r="D105" i="55"/>
  <c r="G30" i="55"/>
  <c r="A105" i="55"/>
  <c r="Y61" i="55"/>
  <c r="Y60" i="55"/>
  <c r="P82" i="55"/>
  <c r="P56" i="55"/>
  <c r="P69" i="55"/>
  <c r="Z109" i="55"/>
  <c r="Y108" i="55"/>
  <c r="Y50" i="55"/>
  <c r="Y59" i="55"/>
  <c r="Z76" i="55"/>
  <c r="AA67" i="55"/>
  <c r="AD141" i="55"/>
  <c r="AB73" i="55"/>
  <c r="AB85" i="55"/>
  <c r="AB99" i="55"/>
  <c r="AD140" i="55"/>
  <c r="Q55" i="55"/>
  <c r="R53" i="55"/>
  <c r="N71" i="55"/>
  <c r="N78" i="55"/>
  <c r="N83" i="55"/>
  <c r="AC137" i="55"/>
  <c r="Z49" i="55"/>
  <c r="X80" i="55"/>
  <c r="X66" i="55"/>
  <c r="X68" i="55"/>
  <c r="X79" i="55"/>
  <c r="O77" i="55"/>
  <c r="O70" i="55"/>
  <c r="AG136" i="55"/>
  <c r="AD48" i="55"/>
  <c r="W75" i="55"/>
  <c r="Z47" i="55"/>
  <c r="Z61" i="55"/>
  <c r="Z60" i="55"/>
  <c r="Z52" i="55"/>
  <c r="Z74" i="55"/>
  <c r="AA58" i="55"/>
  <c r="N72" i="55"/>
  <c r="R55" i="55"/>
  <c r="AA109" i="55"/>
  <c r="Z108" i="55"/>
  <c r="Z50" i="55"/>
  <c r="Z59" i="55"/>
  <c r="AD137" i="55"/>
  <c r="AA49" i="55"/>
  <c r="AB67" i="55"/>
  <c r="AA76" i="55"/>
  <c r="AQ67" i="55"/>
  <c r="X75" i="55"/>
  <c r="Q56" i="55"/>
  <c r="Q69" i="55"/>
  <c r="Q82" i="55"/>
  <c r="P77" i="55"/>
  <c r="P70" i="55"/>
  <c r="AA52" i="55"/>
  <c r="AA74" i="55"/>
  <c r="AB58" i="55"/>
  <c r="AA47" i="55"/>
  <c r="N86" i="55"/>
  <c r="N87" i="55"/>
  <c r="N90" i="55"/>
  <c r="N88" i="55"/>
  <c r="N84" i="55"/>
  <c r="N89" i="55"/>
  <c r="AH136" i="55"/>
  <c r="AE48" i="55"/>
  <c r="O71" i="55"/>
  <c r="O78" i="55"/>
  <c r="O83" i="55"/>
  <c r="AE140" i="55"/>
  <c r="Y80" i="55"/>
  <c r="Y66" i="55"/>
  <c r="Y68" i="55"/>
  <c r="Y79" i="55"/>
  <c r="O86" i="55"/>
  <c r="O87" i="55"/>
  <c r="O90" i="55"/>
  <c r="O88" i="55"/>
  <c r="O84" i="55"/>
  <c r="O89" i="55"/>
  <c r="Y75" i="55"/>
  <c r="O72" i="55"/>
  <c r="AB74" i="55"/>
  <c r="AC58" i="55"/>
  <c r="AB47" i="55"/>
  <c r="AB52" i="55"/>
  <c r="Q77" i="55"/>
  <c r="Q70" i="55"/>
  <c r="Z66" i="55"/>
  <c r="Z68" i="55"/>
  <c r="Z80" i="55"/>
  <c r="Z79" i="55"/>
  <c r="R56" i="55"/>
  <c r="R69" i="55"/>
  <c r="R82" i="55"/>
  <c r="AE137" i="55"/>
  <c r="AB49" i="55"/>
  <c r="AF140" i="55"/>
  <c r="AF141" i="55"/>
  <c r="AD73" i="55"/>
  <c r="AD85" i="55"/>
  <c r="AD99" i="55"/>
  <c r="AE141" i="55"/>
  <c r="AC73" i="55"/>
  <c r="AC85" i="55"/>
  <c r="AC99" i="55"/>
  <c r="AI136" i="55"/>
  <c r="AF48" i="55"/>
  <c r="AA61" i="55"/>
  <c r="AA60" i="55"/>
  <c r="P71" i="55"/>
  <c r="P78" i="55"/>
  <c r="P83" i="55"/>
  <c r="AC67" i="55"/>
  <c r="AB76" i="55"/>
  <c r="AB109" i="55"/>
  <c r="AA108" i="55"/>
  <c r="AA50" i="55"/>
  <c r="AA59" i="55"/>
  <c r="S53" i="55"/>
  <c r="P72" i="55"/>
  <c r="S55" i="55"/>
  <c r="T53" i="55"/>
  <c r="AD67" i="55"/>
  <c r="AC76" i="55"/>
  <c r="AB108" i="55"/>
  <c r="AB50" i="55"/>
  <c r="AB59" i="55"/>
  <c r="AC109" i="55"/>
  <c r="AJ136" i="55"/>
  <c r="AG48" i="55"/>
  <c r="AD58" i="55"/>
  <c r="AC52" i="55"/>
  <c r="AC74" i="55"/>
  <c r="AC47" i="55"/>
  <c r="AC61" i="55"/>
  <c r="AC60" i="55"/>
  <c r="AF137" i="55"/>
  <c r="AC49" i="55"/>
  <c r="P86" i="55"/>
  <c r="P87" i="55"/>
  <c r="P90" i="55"/>
  <c r="P88" i="55"/>
  <c r="P84" i="55"/>
  <c r="P89" i="55"/>
  <c r="Z75" i="55"/>
  <c r="AA80" i="55"/>
  <c r="AA66" i="55"/>
  <c r="AA68" i="55"/>
  <c r="AA79" i="55"/>
  <c r="AG140" i="55"/>
  <c r="AG141" i="55"/>
  <c r="AE73" i="55"/>
  <c r="AE85" i="55"/>
  <c r="AE99" i="55"/>
  <c r="R77" i="55"/>
  <c r="R70" i="55"/>
  <c r="Q71" i="55"/>
  <c r="Q78" i="55"/>
  <c r="Q83" i="55"/>
  <c r="Q72" i="55"/>
  <c r="AB61" i="55"/>
  <c r="AB60" i="55"/>
  <c r="Q86" i="55"/>
  <c r="Q87" i="55"/>
  <c r="Q90" i="55"/>
  <c r="Q84" i="55"/>
  <c r="Q89" i="55"/>
  <c r="Q88" i="55"/>
  <c r="T55" i="55"/>
  <c r="U53" i="55"/>
  <c r="AA75" i="55"/>
  <c r="R71" i="55"/>
  <c r="R78" i="55"/>
  <c r="R83" i="55"/>
  <c r="AD74" i="55"/>
  <c r="AD47" i="55"/>
  <c r="AD52" i="55"/>
  <c r="AE58" i="55"/>
  <c r="AC108" i="55"/>
  <c r="AC50" i="55"/>
  <c r="AC59" i="55"/>
  <c r="AD109" i="55"/>
  <c r="AG137" i="55"/>
  <c r="AD49" i="55"/>
  <c r="AK136" i="55"/>
  <c r="AH48" i="55"/>
  <c r="AD76" i="55"/>
  <c r="AE67" i="55"/>
  <c r="AH141" i="55"/>
  <c r="AF73" i="55"/>
  <c r="AF85" i="55"/>
  <c r="AF99" i="55"/>
  <c r="AH140" i="55"/>
  <c r="AB80" i="55"/>
  <c r="AB66" i="55"/>
  <c r="AB68" i="55"/>
  <c r="AB79" i="55"/>
  <c r="S82" i="55"/>
  <c r="S56" i="55"/>
  <c r="S69" i="55"/>
  <c r="R72" i="55"/>
  <c r="S77" i="55"/>
  <c r="S70" i="55"/>
  <c r="AL136" i="55"/>
  <c r="AI48" i="55"/>
  <c r="AE109" i="55"/>
  <c r="AD108" i="55"/>
  <c r="AD50" i="55"/>
  <c r="AD59" i="55"/>
  <c r="AD61" i="55"/>
  <c r="AD60" i="55"/>
  <c r="V53" i="55"/>
  <c r="U55" i="55"/>
  <c r="AB75" i="55"/>
  <c r="AE76" i="55"/>
  <c r="AF67" i="55"/>
  <c r="AC80" i="55"/>
  <c r="AC66" i="55"/>
  <c r="AC68" i="55"/>
  <c r="AC79" i="55"/>
  <c r="AH137" i="55"/>
  <c r="AE49" i="55"/>
  <c r="AF58" i="55"/>
  <c r="AE52" i="55"/>
  <c r="AE47" i="55"/>
  <c r="AE74" i="55"/>
  <c r="AI141" i="55"/>
  <c r="AG73" i="55"/>
  <c r="AG85" i="55"/>
  <c r="AG99" i="55"/>
  <c r="AI140" i="55"/>
  <c r="R86" i="55"/>
  <c r="R87" i="55"/>
  <c r="R90" i="55"/>
  <c r="R84" i="55"/>
  <c r="R89" i="55"/>
  <c r="R88" i="55"/>
  <c r="T82" i="55"/>
  <c r="T56" i="55"/>
  <c r="T69" i="55"/>
  <c r="V55" i="55"/>
  <c r="W53" i="55"/>
  <c r="AF74" i="55"/>
  <c r="AF52" i="55"/>
  <c r="AG58" i="55"/>
  <c r="AF47" i="55"/>
  <c r="AC75" i="55"/>
  <c r="AJ48" i="55"/>
  <c r="AM136" i="55"/>
  <c r="T77" i="55"/>
  <c r="T70" i="55"/>
  <c r="AD66" i="55"/>
  <c r="AD68" i="55"/>
  <c r="AD80" i="55"/>
  <c r="AD79" i="55"/>
  <c r="S71" i="55"/>
  <c r="S78" i="55"/>
  <c r="S83" i="55"/>
  <c r="AJ141" i="55"/>
  <c r="AH73" i="55"/>
  <c r="AH85" i="55"/>
  <c r="AH99" i="55"/>
  <c r="AJ140" i="55"/>
  <c r="AE61" i="55"/>
  <c r="AE60" i="55"/>
  <c r="AI137" i="55"/>
  <c r="AF49" i="55"/>
  <c r="AF76" i="55"/>
  <c r="AG67" i="55"/>
  <c r="AR67" i="55"/>
  <c r="U82" i="55"/>
  <c r="U56" i="55"/>
  <c r="U69" i="55"/>
  <c r="AF109" i="55"/>
  <c r="AE108" i="55"/>
  <c r="AE50" i="55"/>
  <c r="AE59" i="55"/>
  <c r="S72" i="55"/>
  <c r="S86" i="55"/>
  <c r="S87" i="55"/>
  <c r="S90" i="55"/>
  <c r="S88" i="55"/>
  <c r="S84" i="55"/>
  <c r="S89" i="55"/>
  <c r="U77" i="55"/>
  <c r="U70" i="55"/>
  <c r="AK140" i="55"/>
  <c r="AK141" i="55"/>
  <c r="AI73" i="55"/>
  <c r="AI85" i="55"/>
  <c r="AI99" i="55"/>
  <c r="AN136" i="55"/>
  <c r="AK48" i="55"/>
  <c r="AE80" i="55"/>
  <c r="AE66" i="55"/>
  <c r="AE68" i="55"/>
  <c r="AE79" i="55"/>
  <c r="AJ137" i="55"/>
  <c r="AG49" i="55"/>
  <c r="AD75" i="55"/>
  <c r="AF61" i="55"/>
  <c r="AF60" i="55"/>
  <c r="W55" i="55"/>
  <c r="AF108" i="55"/>
  <c r="AF50" i="55"/>
  <c r="AF59" i="55"/>
  <c r="AG109" i="55"/>
  <c r="AH67" i="55"/>
  <c r="AG76" i="55"/>
  <c r="T71" i="55"/>
  <c r="T78" i="55"/>
  <c r="T83" i="55"/>
  <c r="AH58" i="55"/>
  <c r="AG52" i="55"/>
  <c r="AG47" i="55"/>
  <c r="AG61" i="55"/>
  <c r="AG60" i="55"/>
  <c r="AG74" i="55"/>
  <c r="V56" i="55"/>
  <c r="V69" i="55"/>
  <c r="V82" i="55"/>
  <c r="T86" i="55"/>
  <c r="T87" i="55"/>
  <c r="T90" i="55"/>
  <c r="T84" i="55"/>
  <c r="T89" i="55"/>
  <c r="T88" i="55"/>
  <c r="T72" i="55"/>
  <c r="V77" i="55"/>
  <c r="V70" i="55"/>
  <c r="AH74" i="55"/>
  <c r="AI58" i="55"/>
  <c r="AH47" i="55"/>
  <c r="AH52" i="55"/>
  <c r="AH76" i="55"/>
  <c r="AI67" i="55"/>
  <c r="W56" i="55"/>
  <c r="W69" i="55"/>
  <c r="W82" i="55"/>
  <c r="AH109" i="55"/>
  <c r="AG108" i="55"/>
  <c r="AG50" i="55"/>
  <c r="AG59" i="55"/>
  <c r="AK137" i="55"/>
  <c r="AH49" i="55"/>
  <c r="AF80" i="55"/>
  <c r="AF66" i="55"/>
  <c r="AF68" i="55"/>
  <c r="AF79" i="55"/>
  <c r="AL140" i="55"/>
  <c r="X53" i="55"/>
  <c r="AE75" i="55"/>
  <c r="AO136" i="55"/>
  <c r="AL48" i="55"/>
  <c r="U71" i="55"/>
  <c r="U78" i="55"/>
  <c r="U83" i="55"/>
  <c r="U72" i="55"/>
  <c r="AM140" i="55"/>
  <c r="U86" i="55"/>
  <c r="U87" i="55"/>
  <c r="U90" i="55"/>
  <c r="U84" i="55"/>
  <c r="U89" i="55"/>
  <c r="U88" i="55"/>
  <c r="AL141" i="55"/>
  <c r="AJ73" i="55"/>
  <c r="AJ85" i="55"/>
  <c r="AJ99" i="55"/>
  <c r="AH108" i="55"/>
  <c r="AH50" i="55"/>
  <c r="AH59" i="55"/>
  <c r="AI109" i="55"/>
  <c r="AJ67" i="55"/>
  <c r="AI76" i="55"/>
  <c r="AI47" i="55"/>
  <c r="AI61" i="55"/>
  <c r="AI60" i="55"/>
  <c r="AI74" i="55"/>
  <c r="AJ58" i="55"/>
  <c r="AI52" i="55"/>
  <c r="AL137" i="55"/>
  <c r="AI49" i="55"/>
  <c r="V71" i="55"/>
  <c r="V78" i="55"/>
  <c r="V83" i="55"/>
  <c r="AP136" i="55"/>
  <c r="AM48" i="55"/>
  <c r="X55" i="55"/>
  <c r="AF75" i="55"/>
  <c r="AG80" i="55"/>
  <c r="AG66" i="55"/>
  <c r="AG68" i="55"/>
  <c r="AG79" i="55"/>
  <c r="W77" i="55"/>
  <c r="W70" i="55"/>
  <c r="AH61" i="55"/>
  <c r="AH60" i="55"/>
  <c r="V86" i="55"/>
  <c r="V87" i="55"/>
  <c r="V90" i="55"/>
  <c r="V88" i="55"/>
  <c r="V84" i="55"/>
  <c r="V89" i="55"/>
  <c r="AG75" i="55"/>
  <c r="X82" i="55"/>
  <c r="X56" i="55"/>
  <c r="X69" i="55"/>
  <c r="AH66" i="55"/>
  <c r="AH68" i="55"/>
  <c r="AH80" i="55"/>
  <c r="AH79" i="55"/>
  <c r="W71" i="55"/>
  <c r="W78" i="55"/>
  <c r="W83" i="55"/>
  <c r="Y53" i="55"/>
  <c r="V72" i="55"/>
  <c r="AN141" i="55"/>
  <c r="AL73" i="55"/>
  <c r="AL85" i="55"/>
  <c r="AL99" i="55"/>
  <c r="AN140" i="55"/>
  <c r="AJ74" i="55"/>
  <c r="AJ52" i="55"/>
  <c r="AJ47" i="55"/>
  <c r="AJ61" i="55"/>
  <c r="AJ60" i="55"/>
  <c r="AK58" i="55"/>
  <c r="AJ76" i="55"/>
  <c r="AK67" i="55"/>
  <c r="AN48" i="55"/>
  <c r="AQ136" i="55"/>
  <c r="AM137" i="55"/>
  <c r="AJ49" i="55"/>
  <c r="AJ109" i="55"/>
  <c r="AI108" i="55"/>
  <c r="AI50" i="55"/>
  <c r="AI59" i="55"/>
  <c r="AM141" i="55"/>
  <c r="AK73" i="55"/>
  <c r="AK85" i="55"/>
  <c r="AK99" i="55"/>
  <c r="W86" i="55"/>
  <c r="W87" i="55"/>
  <c r="W90" i="55"/>
  <c r="W84" i="55"/>
  <c r="W89" i="55"/>
  <c r="W88" i="55"/>
  <c r="AJ108" i="55"/>
  <c r="AJ50" i="55"/>
  <c r="AJ59" i="55"/>
  <c r="AK109" i="55"/>
  <c r="AL67" i="55"/>
  <c r="AK76" i="55"/>
  <c r="AO140" i="55"/>
  <c r="W72" i="55"/>
  <c r="AH75" i="55"/>
  <c r="AN137" i="55"/>
  <c r="AK49" i="55"/>
  <c r="X77" i="55"/>
  <c r="X70" i="55"/>
  <c r="AI80" i="55"/>
  <c r="AI66" i="55"/>
  <c r="AI68" i="55"/>
  <c r="AI79" i="55"/>
  <c r="AR136" i="55"/>
  <c r="AO48" i="55"/>
  <c r="AL58" i="55"/>
  <c r="AK52" i="55"/>
  <c r="AK47" i="55"/>
  <c r="AK61" i="55"/>
  <c r="AK60" i="55"/>
  <c r="AK74" i="55"/>
  <c r="Y55" i="55"/>
  <c r="Z53" i="55"/>
  <c r="AS136" i="55"/>
  <c r="AT136" i="55"/>
  <c r="AU136" i="55"/>
  <c r="AV136" i="55"/>
  <c r="AW136" i="55"/>
  <c r="AX136" i="55"/>
  <c r="AY136" i="55"/>
  <c r="AP48" i="55"/>
  <c r="X71" i="55"/>
  <c r="X78" i="55"/>
  <c r="AP140" i="55"/>
  <c r="AP141" i="55"/>
  <c r="AN73" i="55"/>
  <c r="AN85" i="55"/>
  <c r="AN99" i="55"/>
  <c r="AJ80" i="55"/>
  <c r="AJ66" i="55"/>
  <c r="AJ68" i="55"/>
  <c r="AJ79" i="55"/>
  <c r="Y82" i="55"/>
  <c r="Y56" i="55"/>
  <c r="Y69" i="55"/>
  <c r="AL52" i="55"/>
  <c r="AL74" i="55"/>
  <c r="AM58" i="55"/>
  <c r="AL47" i="55"/>
  <c r="AL61" i="55"/>
  <c r="AL60" i="55"/>
  <c r="AI75" i="55"/>
  <c r="AL76" i="55"/>
  <c r="AM67" i="55"/>
  <c r="Z55" i="55"/>
  <c r="AA53" i="55"/>
  <c r="X83" i="55"/>
  <c r="AO137" i="55"/>
  <c r="AL49" i="55"/>
  <c r="AO141" i="55"/>
  <c r="AM73" i="55"/>
  <c r="AM85" i="55"/>
  <c r="AM99" i="55"/>
  <c r="AL109" i="55"/>
  <c r="AK108" i="55"/>
  <c r="AK50" i="55"/>
  <c r="AK59" i="55"/>
  <c r="AM109" i="55"/>
  <c r="AL108" i="55"/>
  <c r="AL50" i="55"/>
  <c r="AL59" i="55"/>
  <c r="X86" i="55"/>
  <c r="X87" i="55"/>
  <c r="X90" i="55"/>
  <c r="X84" i="55"/>
  <c r="X89" i="55"/>
  <c r="X88" i="55"/>
  <c r="AM74" i="55"/>
  <c r="AN58" i="55"/>
  <c r="AM47" i="55"/>
  <c r="AM52" i="55"/>
  <c r="AA55" i="55"/>
  <c r="AB53" i="55"/>
  <c r="AK80" i="55"/>
  <c r="AK66" i="55"/>
  <c r="AK68" i="55"/>
  <c r="AK79" i="55"/>
  <c r="AP137" i="55"/>
  <c r="AM49" i="55"/>
  <c r="AM76" i="55"/>
  <c r="AN67" i="55"/>
  <c r="Y77" i="55"/>
  <c r="Y70" i="55"/>
  <c r="AQ141" i="55"/>
  <c r="AO73" i="55"/>
  <c r="AO85" i="55"/>
  <c r="AO99" i="55"/>
  <c r="AQ140" i="55"/>
  <c r="Z82" i="55"/>
  <c r="Z56" i="55"/>
  <c r="Z69" i="55"/>
  <c r="AJ75" i="55"/>
  <c r="X72" i="55"/>
  <c r="AK75" i="55"/>
  <c r="Z77" i="55"/>
  <c r="Z70" i="55"/>
  <c r="Y71" i="55"/>
  <c r="Y78" i="55"/>
  <c r="Y83" i="55"/>
  <c r="AM61" i="55"/>
  <c r="AM60" i="55"/>
  <c r="AQ137" i="55"/>
  <c r="AN49" i="55"/>
  <c r="AB55" i="55"/>
  <c r="AC53" i="55"/>
  <c r="AN74" i="55"/>
  <c r="AN47" i="55"/>
  <c r="AN61" i="55"/>
  <c r="AN60" i="55"/>
  <c r="AN52" i="55"/>
  <c r="AO58" i="55"/>
  <c r="AR140" i="55"/>
  <c r="AR141" i="55"/>
  <c r="AP73" i="55"/>
  <c r="AP85" i="55"/>
  <c r="AP99" i="55"/>
  <c r="AQ99" i="55"/>
  <c r="A100" i="55"/>
  <c r="AO67" i="55"/>
  <c r="AN76" i="55"/>
  <c r="AA82" i="55"/>
  <c r="AA56" i="55"/>
  <c r="AA69" i="55"/>
  <c r="AL80" i="55"/>
  <c r="AL66" i="55"/>
  <c r="AL68" i="55"/>
  <c r="AL79" i="55"/>
  <c r="AN109" i="55"/>
  <c r="AM108" i="55"/>
  <c r="AM50" i="55"/>
  <c r="AM59" i="55"/>
  <c r="Y86" i="55"/>
  <c r="Y87" i="55"/>
  <c r="Y90" i="55"/>
  <c r="Y84" i="55"/>
  <c r="Y89" i="55"/>
  <c r="Y88" i="55"/>
  <c r="AM80" i="55"/>
  <c r="AM66" i="55"/>
  <c r="AM68" i="55"/>
  <c r="AM79" i="55"/>
  <c r="AP67" i="55"/>
  <c r="AO76" i="55"/>
  <c r="AC55" i="55"/>
  <c r="Z71" i="55"/>
  <c r="Z78" i="55"/>
  <c r="AN108" i="55"/>
  <c r="AN50" i="55"/>
  <c r="AN59" i="55"/>
  <c r="AO109" i="55"/>
  <c r="AS140" i="55"/>
  <c r="AS141" i="55"/>
  <c r="AR137" i="55"/>
  <c r="AO49" i="55"/>
  <c r="AA77" i="55"/>
  <c r="AA70" i="55"/>
  <c r="Z83" i="55"/>
  <c r="AL75" i="55"/>
  <c r="AP58" i="55"/>
  <c r="AO52" i="55"/>
  <c r="AO47" i="55"/>
  <c r="AO61" i="55"/>
  <c r="AO60" i="55"/>
  <c r="AO74" i="55"/>
  <c r="AB82" i="55"/>
  <c r="AB56" i="55"/>
  <c r="AB69" i="55"/>
  <c r="Y72" i="55"/>
  <c r="Z72" i="55"/>
  <c r="AC82" i="55"/>
  <c r="AC56" i="55"/>
  <c r="AC69" i="55"/>
  <c r="AP74" i="55"/>
  <c r="AP52" i="55"/>
  <c r="AP47" i="55"/>
  <c r="AA71" i="55"/>
  <c r="AA78" i="55"/>
  <c r="AA83" i="55"/>
  <c r="AT140" i="55"/>
  <c r="AP76" i="55"/>
  <c r="AS67" i="55"/>
  <c r="AP109" i="55"/>
  <c r="AP108" i="55"/>
  <c r="AO108" i="55"/>
  <c r="AO50" i="55"/>
  <c r="AO59" i="55"/>
  <c r="AB77" i="55"/>
  <c r="AB70" i="55"/>
  <c r="Z86" i="55"/>
  <c r="Z87" i="55"/>
  <c r="Z90" i="55"/>
  <c r="Z84" i="55"/>
  <c r="Z89" i="55"/>
  <c r="Z88" i="55"/>
  <c r="AS137" i="55"/>
  <c r="AT137" i="55"/>
  <c r="AU137" i="55"/>
  <c r="AV137" i="55"/>
  <c r="AW137" i="55"/>
  <c r="AX137" i="55"/>
  <c r="AY137" i="55"/>
  <c r="AP49" i="55"/>
  <c r="AN80" i="55"/>
  <c r="AN66" i="55"/>
  <c r="AN68" i="55"/>
  <c r="AN79" i="55"/>
  <c r="AD53" i="55"/>
  <c r="AM75" i="55"/>
  <c r="AA72" i="55"/>
  <c r="AA86" i="55"/>
  <c r="AA87" i="55"/>
  <c r="AA90" i="55"/>
  <c r="AA88" i="55"/>
  <c r="AA84" i="55"/>
  <c r="AA89" i="55"/>
  <c r="AO80" i="55"/>
  <c r="AO66" i="55"/>
  <c r="AO68" i="55"/>
  <c r="AO79" i="55"/>
  <c r="AU140" i="55"/>
  <c r="AD55" i="55"/>
  <c r="AE53" i="55"/>
  <c r="AP50" i="55"/>
  <c r="AP59" i="55"/>
  <c r="AT141" i="55"/>
  <c r="AC77" i="55"/>
  <c r="AC70" i="55"/>
  <c r="AN75" i="55"/>
  <c r="AB71" i="55"/>
  <c r="AB78" i="55"/>
  <c r="AB83" i="55"/>
  <c r="AP61" i="55"/>
  <c r="AP60" i="55"/>
  <c r="AB86" i="55"/>
  <c r="AB87" i="55"/>
  <c r="AB90" i="55"/>
  <c r="AB84" i="55"/>
  <c r="AB89" i="55"/>
  <c r="AB88" i="55"/>
  <c r="AC71" i="55"/>
  <c r="AC78" i="55"/>
  <c r="AC83" i="55"/>
  <c r="AE55" i="55"/>
  <c r="AF53" i="55"/>
  <c r="AB72" i="55"/>
  <c r="AD56" i="55"/>
  <c r="AD69" i="55"/>
  <c r="AD82" i="55"/>
  <c r="AO75" i="55"/>
  <c r="AV140" i="55"/>
  <c r="AP66" i="55"/>
  <c r="AP68" i="55"/>
  <c r="AP80" i="55"/>
  <c r="AP79" i="55"/>
  <c r="AU141" i="55"/>
  <c r="AC86" i="55"/>
  <c r="AC87" i="55"/>
  <c r="AC90" i="55"/>
  <c r="AC88" i="55"/>
  <c r="AC84" i="55"/>
  <c r="AC89" i="55"/>
  <c r="AW140" i="55"/>
  <c r="AF55" i="55"/>
  <c r="AD77" i="55"/>
  <c r="AD70" i="55"/>
  <c r="AE82" i="55"/>
  <c r="AE56" i="55"/>
  <c r="AE69" i="55"/>
  <c r="AV141" i="55"/>
  <c r="AP75" i="55"/>
  <c r="AC72" i="55"/>
  <c r="AE77" i="55"/>
  <c r="AE70" i="55"/>
  <c r="AF82" i="55"/>
  <c r="AF56" i="55"/>
  <c r="AF69" i="55"/>
  <c r="AG53" i="55"/>
  <c r="AX141" i="55"/>
  <c r="AX140" i="55"/>
  <c r="AD71" i="55"/>
  <c r="AD78" i="55"/>
  <c r="AD83" i="55"/>
  <c r="AW141" i="55"/>
  <c r="AD86" i="55"/>
  <c r="AD87" i="55"/>
  <c r="AD90" i="55"/>
  <c r="AD88" i="55"/>
  <c r="AD84" i="55"/>
  <c r="AD89" i="55"/>
  <c r="AF77" i="55"/>
  <c r="AF70" i="55"/>
  <c r="AD72" i="55"/>
  <c r="AG55" i="55"/>
  <c r="AE71" i="55"/>
  <c r="AE78" i="55"/>
  <c r="AY141" i="55"/>
  <c r="AY140" i="55"/>
  <c r="AE83" i="55"/>
  <c r="AE72" i="55"/>
  <c r="AG82" i="55"/>
  <c r="AG56" i="55"/>
  <c r="AG69" i="55"/>
  <c r="AH53" i="55"/>
  <c r="AE86" i="55"/>
  <c r="AE87" i="55"/>
  <c r="AE90" i="55"/>
  <c r="AE88" i="55"/>
  <c r="AE84" i="55"/>
  <c r="AE89" i="55"/>
  <c r="AF71" i="55"/>
  <c r="AF78" i="55"/>
  <c r="AF83" i="55"/>
  <c r="AF72" i="55"/>
  <c r="AF86" i="55"/>
  <c r="AF87" i="55"/>
  <c r="AF90" i="55"/>
  <c r="AF84" i="55"/>
  <c r="AF89" i="55"/>
  <c r="AF88" i="55"/>
  <c r="AH55" i="55"/>
  <c r="AI53" i="55"/>
  <c r="AG77" i="55"/>
  <c r="AG70" i="55"/>
  <c r="AI55" i="55"/>
  <c r="AJ53" i="55"/>
  <c r="AG71" i="55"/>
  <c r="AG78" i="55"/>
  <c r="AG83" i="55"/>
  <c r="AH56" i="55"/>
  <c r="AH69" i="55"/>
  <c r="AH82" i="55"/>
  <c r="AJ55" i="55"/>
  <c r="AH77" i="55"/>
  <c r="AH70" i="55"/>
  <c r="AG86" i="55"/>
  <c r="AG87" i="55"/>
  <c r="AG90" i="55"/>
  <c r="AG88" i="55"/>
  <c r="AG84" i="55"/>
  <c r="AG89" i="55"/>
  <c r="AG72" i="55"/>
  <c r="AI56" i="55"/>
  <c r="AI69" i="55"/>
  <c r="AI82" i="55"/>
  <c r="AH71" i="55"/>
  <c r="AH78" i="55"/>
  <c r="AH83" i="55"/>
  <c r="AJ82" i="55"/>
  <c r="AJ56" i="55"/>
  <c r="AJ69" i="55"/>
  <c r="AI77" i="55"/>
  <c r="AI70" i="55"/>
  <c r="AK53" i="55"/>
  <c r="AH86" i="55"/>
  <c r="AH87" i="55"/>
  <c r="AH90" i="55"/>
  <c r="AH84" i="55"/>
  <c r="AH89" i="55"/>
  <c r="AH88" i="55"/>
  <c r="AK55" i="55"/>
  <c r="AJ77" i="55"/>
  <c r="AJ70" i="55"/>
  <c r="AI71" i="55"/>
  <c r="AI78" i="55"/>
  <c r="AI83" i="55"/>
  <c r="AH72" i="55"/>
  <c r="AI86" i="55"/>
  <c r="AI87" i="55"/>
  <c r="AI90" i="55"/>
  <c r="AI84" i="55"/>
  <c r="AI89" i="55"/>
  <c r="AI88" i="55"/>
  <c r="AK82" i="55"/>
  <c r="AK56" i="55"/>
  <c r="AK69" i="55"/>
  <c r="AJ71" i="55"/>
  <c r="AJ78" i="55"/>
  <c r="AJ83" i="55"/>
  <c r="AI72" i="55"/>
  <c r="AL53" i="55"/>
  <c r="AJ86" i="55"/>
  <c r="AJ87" i="55"/>
  <c r="AJ90" i="55"/>
  <c r="AJ84" i="55"/>
  <c r="AJ89" i="55"/>
  <c r="AJ88" i="55"/>
  <c r="AK77" i="55"/>
  <c r="AK70" i="55"/>
  <c r="AL55" i="55"/>
  <c r="AM53" i="55"/>
  <c r="AJ72" i="55"/>
  <c r="AM55" i="55"/>
  <c r="AN53" i="55"/>
  <c r="AL56" i="55"/>
  <c r="AL69" i="55"/>
  <c r="AL82" i="55"/>
  <c r="AK71" i="55"/>
  <c r="AK78" i="55"/>
  <c r="AK83" i="55"/>
  <c r="AK72" i="55"/>
  <c r="AL77" i="55"/>
  <c r="AL70" i="55"/>
  <c r="AK86" i="55"/>
  <c r="AK87" i="55"/>
  <c r="AK90" i="55"/>
  <c r="AK88" i="55"/>
  <c r="AK84" i="55"/>
  <c r="AK89" i="55"/>
  <c r="AN55" i="55"/>
  <c r="AM82" i="55"/>
  <c r="AM56" i="55"/>
  <c r="AM69" i="55"/>
  <c r="AN82" i="55"/>
  <c r="AN56" i="55"/>
  <c r="AN69" i="55"/>
  <c r="AO53" i="55"/>
  <c r="AL71" i="55"/>
  <c r="AL78" i="55"/>
  <c r="AL83" i="55"/>
  <c r="AM77" i="55"/>
  <c r="AM70" i="55"/>
  <c r="AL72" i="55"/>
  <c r="AN77" i="55"/>
  <c r="AN70" i="55"/>
  <c r="AL86" i="55"/>
  <c r="AL87" i="55"/>
  <c r="AL90" i="55"/>
  <c r="AL88" i="55"/>
  <c r="AL84" i="55"/>
  <c r="AL89" i="55"/>
  <c r="AM71" i="55"/>
  <c r="AM78" i="55"/>
  <c r="AM83" i="55"/>
  <c r="AO55" i="55"/>
  <c r="AP53" i="55"/>
  <c r="AP55" i="55"/>
  <c r="AM86" i="55"/>
  <c r="AM87" i="55"/>
  <c r="AM90" i="55"/>
  <c r="AM84" i="55"/>
  <c r="AM89" i="55"/>
  <c r="AM88" i="55"/>
  <c r="AN71" i="55"/>
  <c r="AN78" i="55"/>
  <c r="AP82" i="55"/>
  <c r="AP56" i="55"/>
  <c r="AP69" i="55"/>
  <c r="AN83" i="55"/>
  <c r="AO82" i="55"/>
  <c r="AO56" i="55"/>
  <c r="AO69" i="55"/>
  <c r="AM72" i="55"/>
  <c r="AN72" i="55"/>
  <c r="AO77" i="55"/>
  <c r="AO70" i="55"/>
  <c r="AN86" i="55"/>
  <c r="AN87" i="55"/>
  <c r="AN90" i="55"/>
  <c r="AN88" i="55"/>
  <c r="AN84" i="55"/>
  <c r="AN89" i="55"/>
  <c r="AP77" i="55"/>
  <c r="AP70" i="55"/>
  <c r="AO71" i="55"/>
  <c r="AO78" i="55"/>
  <c r="AO83" i="55"/>
  <c r="AP71" i="55"/>
  <c r="AP72" i="55"/>
  <c r="AO86" i="55"/>
  <c r="AO87" i="55"/>
  <c r="AO90" i="55"/>
  <c r="AO88" i="55"/>
  <c r="AO84" i="55"/>
  <c r="AO89" i="55"/>
  <c r="AO72" i="55"/>
  <c r="AP78" i="55"/>
  <c r="AP83" i="55"/>
  <c r="AP86" i="55"/>
  <c r="AP87" i="55"/>
  <c r="AP84" i="55"/>
  <c r="AP89" i="55"/>
  <c r="AP88" i="55"/>
  <c r="A101" i="55"/>
  <c r="B102" i="55"/>
  <c r="AP90" i="55"/>
  <c r="A15" i="12"/>
  <c r="A8" i="17"/>
  <c r="E9" i="14"/>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<sst xmlns="http://schemas.openxmlformats.org/spreadsheetml/2006/main" count="1213" uniqueCount="658">
  <si>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</si>
  <si>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</si>
  <si>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</si>
  <si>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</si>
  <si>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</si>
  <si>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</si>
  <si>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</si>
  <si>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</si>
  <si>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</si>
  <si>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</si>
  <si>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</si>
  <si>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</si>
  <si>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</si>
  <si>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</si>
  <si>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</si>
  <si>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</si>
  <si>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</si>
  <si>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</si>
  <si>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</si>
  <si>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</si>
  <si>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</si>
  <si>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</si>
  <si>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</si>
  <si>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</si>
  <si>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</si>
  <si>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</si>
  <si>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</si>
  <si>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</si>
  <si>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</si>
  <si>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</si>
  <si>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</si>
  <si>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</si>
  <si>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</si>
  <si>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</si>
  <si>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</si>
  <si>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</si>
  <si>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</si>
  <si>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</si>
  <si>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</si>
  <si>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</si>
  <si>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</si>
  <si>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</si>
  <si>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</si>
  <si>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</si>
  <si>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</si>
  <si>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</si>
  <si>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</si>
  <si>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</si>
  <si>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</si>
  <si>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</si>
  <si>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</si>
  <si>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</si>
  <si>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</si>
  <si>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</si>
  <si>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</si>
  <si>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</si>
  <si>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</si>
  <si>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</si>
  <si>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</si>
  <si>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</si>
  <si>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</si>
  <si>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</si>
  <si>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</si>
  <si>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</si>
  <si>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</si>
  <si>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</si>
  <si>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</si>
  <si>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</si>
  <si>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</si>
  <si>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</si>
  <si>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</si>
  <si>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</si>
  <si>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</si>
  <si>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</si>
  <si>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</si>
  <si>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</si>
  <si>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</si>
  <si>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</si>
  <si>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</si>
  <si>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</si>
  <si>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</si>
  <si>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</si>
  <si>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</si>
  <si>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</si>
  <si>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</si>
  <si>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</si>
  <si>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</si>
  <si>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</si>
  <si>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</si>
  <si>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</si>
  <si>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</si>
  <si>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</si>
  <si>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</si>
  <si>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</si>
  <si>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</si>
  <si>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</si>
  <si>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</si>
  <si>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</si>
  <si>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</si>
  <si>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</si>
  <si>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</si>
  <si>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</si>
  <si>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</si>
  <si>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</si>
  <si>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</si>
  <si>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</si>
  <si>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</si>
  <si>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</si>
  <si>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</si>
  <si>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</si>
  <si>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</si>
  <si>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</si>
  <si>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</si>
  <si>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</si>
  <si>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</si>
  <si>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</si>
  <si>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</si>
  <si>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</si>
  <si>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</si>
  <si>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</si>
  <si>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</si>
  <si>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</si>
  <si>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</si>
  <si>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</si>
  <si>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</si>
  <si>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</si>
  <si>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</si>
  <si>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</si>
  <si>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</si>
  <si>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</si>
  <si>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</si>
  <si>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</si>
  <si>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</si>
  <si>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</si>
  <si>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</si>
  <si>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</si>
  <si>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</si>
  <si>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</si>
  <si>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</si>
  <si>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</si>
  <si>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</si>
  <si>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</si>
  <si>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</si>
  <si>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</si>
  <si>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</si>
  <si>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</si>
  <si>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</si>
  <si>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</si>
  <si>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</si>
  <si>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</si>
  <si>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</si>
  <si>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</si>
  <si>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</si>
  <si>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</si>
  <si>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</si>
  <si>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</si>
  <si>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</si>
  <si>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</si>
  <si>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</si>
  <si>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</si>
  <si>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</si>
  <si>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</si>
  <si>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</si>
  <si>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</si>
  <si>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</si>
  <si>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</si>
  <si>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</si>
  <si>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</si>
  <si>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</si>
  <si>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</si>
  <si>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</si>
  <si>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</si>
  <si>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</si>
  <si>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</si>
  <si>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</si>
  <si>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</si>
  <si>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</si>
  <si>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</si>
  <si>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</si>
  <si>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</si>
  <si>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</si>
  <si>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</si>
  <si>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</si>
  <si>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</si>
  <si>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</si>
  <si>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</si>
  <si>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</si>
  <si>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</si>
  <si>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</si>
  <si>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</si>
  <si>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</si>
  <si>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</si>
  <si>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</si>
  <si>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</si>
  <si>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</si>
  <si>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</si>
  <si>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</si>
  <si>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</si>
  <si>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</si>
  <si>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</si>
  <si>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</si>
  <si>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</si>
  <si>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</si>
  <si>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</si>
  <si>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</si>
  <si>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</si>
  <si>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</si>
  <si>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</si>
  <si>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</si>
  <si>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</si>
  <si>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</si>
  <si>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</si>
  <si>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</si>
  <si>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</si>
  <si>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</si>
  <si>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</si>
  <si>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</si>
  <si>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</si>
  <si>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</si>
  <si>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</si>
  <si>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</si>
  <si>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</si>
  <si>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</si>
  <si>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</si>
  <si>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</si>
  <si>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</si>
  <si>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</si>
  <si>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</si>
  <si>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</si>
  <si>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</si>
  <si>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</si>
  <si>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</si>
  <si>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</si>
  <si>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</si>
  <si>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</si>
  <si>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</si>
  <si>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</si>
  <si>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</si>
  <si>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</si>
  <si>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</si>
  <si>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</si>
  <si>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</si>
  <si>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</si>
  <si>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</si>
  <si>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</si>
  <si>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</si>
  <si>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</si>
  <si>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</si>
  <si>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</si>
  <si>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</si>
  <si>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</si>
  <si>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</si>
  <si>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</si>
  <si>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</si>
  <si>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</si>
  <si>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</si>
  <si>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</si>
  <si>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</si>
  <si>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</si>
  <si>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</si>
  <si>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</si>
  <si>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</si>
  <si>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</si>
  <si>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</si>
  <si>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</si>
  <si>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</si>
  <si>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</si>
  <si>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</si>
  <si>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</si>
  <si>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</si>
  <si>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</si>
  <si>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</si>
  <si>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</si>
  <si>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</si>
  <si>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</si>
  <si>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</si>
  <si>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</si>
  <si>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</si>
  <si>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</si>
  <si>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</si>
  <si>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</si>
  <si>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</si>
  <si>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</si>
  <si>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</si>
  <si>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</si>
  <si>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</si>
  <si>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</si>
  <si>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</si>
  <si>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</si>
  <si>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</si>
  <si>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</si>
  <si>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</si>
  <si>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</si>
  <si>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</si>
  <si>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</si>
  <si>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</si>
  <si>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</si>
  <si>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</si>
  <si>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</si>
  <si>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</si>
  <si>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</si>
  <si>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</si>
  <si>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</si>
  <si>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</si>
  <si>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</si>
  <si>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</si>
  <si>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</si>
  <si>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</si>
  <si>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</si>
  <si>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</si>
  <si>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</si>
  <si>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</si>
  <si>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</si>
  <si>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</si>
  <si>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</si>
  <si>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</si>
  <si>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</si>
  <si>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</si>
  <si>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</si>
  <si>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</si>
  <si>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</si>
  <si>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</si>
  <si>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</si>
  <si>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</si>
  <si>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</si>
  <si>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</si>
  <si>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</si>
  <si>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</si>
  <si>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</si>
  <si>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</si>
  <si>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</si>
  <si>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</si>
  <si>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</si>
  <si>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</si>
  <si>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</si>
  <si>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</si>
  <si>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</si>
  <si>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</si>
  <si>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</si>
  <si>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</si>
  <si>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</si>
  <si>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</si>
  <si>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</si>
  <si>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</si>
  <si>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</si>
  <si>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</si>
  <si>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</si>
  <si>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</si>
  <si>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</si>
  <si>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</si>
  <si>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</si>
  <si>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</si>
  <si>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</si>
  <si>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</si>
  <si>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</si>
  <si>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</si>
  <si>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</si>
  <si>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</si>
  <si>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</si>
  <si>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</si>
  <si>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</si>
  <si>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</si>
  <si>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</si>
  <si>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</si>
  <si>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</si>
  <si>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</si>
  <si>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</si>
  <si>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</si>
  <si>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</si>
  <si>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</si>
  <si>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</si>
  <si>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</si>
  <si>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</si>
  <si>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</si>
  <si>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</si>
  <si>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</si>
  <si>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</si>
  <si>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</si>
  <si>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</si>
  <si>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</si>
  <si>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</si>
  <si>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</si>
  <si>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</si>
  <si>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</si>
  <si>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</si>
  <si>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</si>
  <si>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</si>
  <si>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</si>
  <si>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</si>
  <si>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</si>
  <si>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</si>
  <si>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</si>
  <si>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</si>
  <si>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</si>
  <si>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</si>
  <si>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</si>
  <si>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</si>
  <si>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</si>
  <si>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</si>
  <si>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</si>
  <si>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</si>
  <si>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</si>
  <si>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</si>
  <si>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</si>
  <si>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</si>
  <si>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</si>
  <si>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</si>
  <si>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</si>
  <si>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</si>
  <si>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</si>
  <si>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</si>
  <si>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</si>
  <si>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</si>
  <si>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</si>
  <si>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</si>
  <si>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</si>
  <si>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</si>
  <si>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</si>
  <si>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</si>
  <si>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</si>
  <si>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</si>
  <si>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</si>
  <si>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</si>
  <si>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</si>
  <si>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</si>
  <si>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</si>
  <si>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</si>
  <si>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</si>
  <si>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</si>
  <si>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</si>
  <si>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</si>
  <si>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</si>
  <si>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</si>
  <si>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</si>
  <si>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</si>
  <si>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</si>
  <si>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</si>
  <si>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</si>
  <si>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</si>
  <si>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</si>
  <si>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</si>
  <si>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</si>
  <si>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</si>
  <si>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</si>
  <si>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</si>
  <si>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</si>
  <si>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</si>
  <si>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</si>
  <si>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</si>
  <si>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</si>
  <si>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</si>
  <si>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</si>
  <si>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</si>
  <si>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</si>
  <si>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</si>
  <si>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</si>
  <si>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</si>
  <si>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</si>
  <si>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</si>
  <si>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</si>
  <si>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</si>
  <si>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</si>
  <si>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</si>
  <si>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</si>
  <si>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</si>
  <si>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</si>
  <si>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</si>
  <si>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</si>
  <si>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</si>
  <si>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</si>
  <si>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</si>
  <si>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</si>
  <si>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</si>
  <si>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</si>
  <si>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</si>
  <si>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</si>
  <si>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</si>
  <si>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</si>
  <si>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</si>
  <si>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</si>
  <si>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</si>
  <si>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</si>
  <si>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</si>
  <si>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</si>
  <si>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</si>
  <si>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</si>
  <si>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</si>
  <si>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</si>
  <si>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</si>
  <si>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</si>
  <si>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</si>
  <si>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</si>
  <si>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</si>
  <si>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</si>
  <si>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</si>
  <si>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</si>
  <si>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</si>
  <si>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</si>
  <si>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</si>
  <si>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</si>
  <si>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</si>
  <si>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</si>
  <si>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</si>
  <si>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</si>
  <si>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</si>
  <si>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</si>
  <si>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</si>
  <si>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</si>
  <si>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</si>
  <si>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</si>
  <si>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</si>
  <si>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</si>
  <si>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</si>
  <si>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</si>
  <si>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</si>
  <si>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</si>
  <si>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</si>
  <si>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</si>
  <si>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</si>
  <si>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</si>
  <si>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</si>
  <si>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</si>
  <si>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</si>
  <si>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</si>
  <si>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</si>
  <si>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</si>
  <si>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</si>
  <si>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</si>
  <si>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</si>
  <si>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</si>
  <si>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</si>
  <si>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</si>
  <si>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</si>
  <si>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</si>
  <si>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</si>
  <si>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</si>
  <si>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</si>
  <si>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</si>
  <si>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</si>
  <si>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</si>
  <si>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</si>
  <si>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</si>
  <si>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</si>
  <si>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</si>
  <si>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</si>
  <si>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</si>
  <si>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</si>
  <si>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</si>
  <si>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</si>
  <si>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</si>
  <si>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</si>
  <si>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</si>
  <si>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</si>
  <si>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</si>
  <si>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</si>
  <si>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</si>
  <si>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</si>
  <si>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</si>
  <si>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</si>
  <si>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</si>
  <si>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</si>
  <si>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</si>
  <si>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</si>
  <si>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</si>
  <si>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</si>
  <si>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</si>
  <si>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</si>
  <si>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</si>
  <si>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</si>
  <si>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</si>
  <si>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</si>
  <si>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</si>
  <si>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</si>
  <si>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</si>
  <si>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</si>
  <si>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</si>
  <si>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</si>
  <si>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</si>
  <si>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</si>
  <si>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</si>
  <si>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</si>
  <si>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</si>
  <si>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</si>
  <si>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</si>
  <si>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</si>
  <si>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</si>
  <si>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</si>
  <si>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</si>
  <si>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</si>
  <si>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</si>
  <si>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</si>
  <si>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</si>
  <si>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</si>
  <si>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</si>
  <si>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</si>
  <si>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</si>
  <si>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</si>
  <si>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</si>
  <si>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</si>
  <si>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</si>
  <si>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</si>
  <si>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</si>
  <si>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</si>
  <si>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</si>
  <si>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</si>
  <si>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</si>
  <si>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</si>
  <si>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</si>
  <si>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</si>
  <si>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</si>
  <si>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</si>
  <si>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</si>
  <si>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</si>
  <si>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</si>
  <si>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</si>
  <si>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</si>
  <si>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</si>
  <si>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</si>
  <si>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реконструкция</t>
  </si>
  <si>
    <t>ВЛ</t>
  </si>
  <si>
    <t>КЛ</t>
  </si>
  <si>
    <t>ж/б</t>
  </si>
  <si>
    <t>в траншее</t>
  </si>
  <si>
    <t>Обновление электросетевого комплекса вдоль Приморского кольца.</t>
  </si>
  <si>
    <t>Вынос (переустройство) в КЛ 10 кВ участков ВЛ 27-04 (инв.№ 5115351), ВЛ 27-05 (инв.№ 5115745) в районе выхода с ПС О-27 "Муромская"</t>
  </si>
  <si>
    <t>ВЛ 027-04</t>
  </si>
  <si>
    <t>ВЛ 027-05</t>
  </si>
  <si>
    <t>31.06.2017</t>
  </si>
  <si>
    <t>Факт 2015 года</t>
  </si>
  <si>
    <t>по состоянию на 01.01.2017</t>
  </si>
  <si>
    <t>от ПС О-27  до оп.32</t>
  </si>
  <si>
    <t>от ПС О-27  до оп.31</t>
  </si>
  <si>
    <t>утв</t>
  </si>
  <si>
    <t>Вынос (переустройство) в КЛ 10 кВ участков ВЛ 27-04 (инв.№ 5115351) протяженностью 2,253 км, ВЛ 27-05 (инв.№ 5115745) протяженностью 2,295 км в районе выхода с ПС О-27 "Муромская", Прокол методом горизонтально-направленного бурения 0,182 км</t>
  </si>
  <si>
    <t>КЛ 10 кВ 2,222 млн.руб./км</t>
  </si>
  <si>
    <t>отсутствуют</t>
  </si>
  <si>
    <t>2017</t>
  </si>
  <si>
    <t>Предложения по корректировке плана</t>
  </si>
  <si>
    <t>не требуется, хоз.способ</t>
  </si>
  <si>
    <t>4,548 км (0 км)</t>
  </si>
  <si>
    <t>Сметная стоимость проекта в ценах 2 кв. 2017 года с НДС, млн. руб.</t>
  </si>
  <si>
    <t>ПСД</t>
  </si>
  <si>
    <t>Н_16-0415</t>
  </si>
  <si>
    <t>акт от 20.06.2017, АО "Янтарьэнерго"</t>
  </si>
  <si>
    <t>требуется проведение реконструкции</t>
  </si>
  <si>
    <t>1. Повышение качества оказываемых услуг в сфере электроэнергетики.
2. Обновление электросетевого комплекса вдоль Приморского кольца.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</si>
  <si>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</si>
  <si>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</si>
  <si>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27-05</t>
  </si>
  <si>
    <t>ПИР, СМР филиал АО "Янтарьэнерго" "Энергоремонт"</t>
  </si>
  <si>
    <t>Год раскрытия информации: 2018 год</t>
  </si>
  <si>
    <t>З</t>
  </si>
  <si>
    <t>принят к бух.учету</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</si>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</sst>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3" xfId="67" applyFont="1" applyFill="1" applyBorder="1" applyAlignment="1">
      <alignment vertical="center" wrapText="1"/>
    </xf>
    <xf numFmtId="3" fontId="76" fillId="0" borderId="44" xfId="67" applyNumberFormat="1" applyFont="1" applyFill="1" applyBorder="1" applyAlignment="1">
      <alignment vertical="center"/>
    </xf>
    <xf numFmtId="3" fontId="77" fillId="0" borderId="44" xfId="67" applyNumberFormat="1" applyFont="1" applyFill="1" applyBorder="1" applyAlignment="1">
      <alignment vertical="center"/>
    </xf>
    <xf numFmtId="3" fontId="76" fillId="0" borderId="45" xfId="67" applyNumberFormat="1" applyFont="1" applyFill="1" applyBorder="1" applyAlignment="1">
      <alignment vertical="center"/>
    </xf>
    <xf numFmtId="0" fontId="58" fillId="0" borderId="43" xfId="62" applyFont="1" applyFill="1" applyBorder="1"/>
    <xf numFmtId="0" fontId="78" fillId="0" borderId="43"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11" fillId="0" borderId="46" xfId="2" applyFont="1" applyFill="1" applyBorder="1" applyAlignment="1">
      <alignment vertical="center" wrapText="1"/>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7" fillId="0" borderId="49" xfId="1" applyFont="1" applyFill="1" applyBorder="1" applyAlignment="1">
      <alignment horizontal="center" vertical="center" wrapText="1"/>
    </xf>
    <xf numFmtId="2" fontId="45" fillId="0" borderId="46" xfId="0" applyNumberFormat="1" applyFont="1" applyFill="1" applyBorder="1" applyAlignment="1">
      <alignment horizontal="left"/>
    </xf>
    <xf numFmtId="0" fontId="11" fillId="0" borderId="49" xfId="2" applyFont="1" applyBorder="1" applyAlignment="1">
      <alignment horizontal="center" vertical="center" wrapText="1"/>
    </xf>
    <xf numFmtId="0" fontId="11" fillId="0" borderId="49" xfId="2" applyNumberFormat="1" applyFont="1" applyFill="1" applyBorder="1" applyAlignment="1">
      <alignment horizontal="center" vertical="center" wrapText="1"/>
    </xf>
    <xf numFmtId="0" fontId="11" fillId="28" borderId="49" xfId="2" applyFont="1" applyFill="1" applyBorder="1" applyAlignment="1">
      <alignment horizontal="center" vertical="center" wrapText="1"/>
    </xf>
    <xf numFmtId="14" fontId="11" fillId="28" borderId="49" xfId="2" applyNumberFormat="1" applyFont="1" applyFill="1" applyBorder="1" applyAlignment="1">
      <alignment horizontal="center" vertical="center" wrapText="1"/>
    </xf>
    <xf numFmtId="0" fontId="11" fillId="0" borderId="49" xfId="2" applyFont="1" applyFill="1" applyBorder="1" applyAlignment="1">
      <alignment horizontal="center" vertical="center"/>
    </xf>
    <xf numFmtId="170" fontId="42" fillId="0" borderId="49" xfId="2" applyNumberFormat="1" applyFont="1" applyFill="1" applyBorder="1" applyAlignment="1">
      <alignment horizontal="right" vertical="top" wrapText="1"/>
    </xf>
    <xf numFmtId="0" fontId="11" fillId="0" borderId="49" xfId="2" applyFont="1" applyFill="1" applyBorder="1"/>
    <xf numFmtId="0" fontId="11" fillId="28" borderId="49" xfId="2" applyFont="1" applyFill="1" applyBorder="1"/>
    <xf numFmtId="0" fontId="42" fillId="0" borderId="49" xfId="2" applyFont="1" applyBorder="1" applyAlignment="1">
      <alignment horizontal="center" vertical="center" wrapText="1"/>
    </xf>
    <xf numFmtId="14" fontId="11" fillId="28" borderId="49" xfId="2" applyNumberFormat="1" applyFont="1" applyFill="1" applyBorder="1" applyAlignment="1">
      <alignment horizontal="center" vertical="center"/>
    </xf>
    <xf numFmtId="0" fontId="42" fillId="0" borderId="50" xfId="2" applyFont="1" applyFill="1" applyBorder="1" applyAlignment="1">
      <alignment horizontal="center" vertical="center" wrapText="1"/>
    </xf>
    <xf numFmtId="0" fontId="7"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2" fontId="39" fillId="0" borderId="49" xfId="2" applyNumberFormat="1" applyFont="1" applyFill="1" applyBorder="1" applyAlignment="1">
      <alignment horizontal="center" vertical="center" wrapText="1"/>
    </xf>
    <xf numFmtId="177" fontId="39" fillId="0" borderId="49" xfId="2" applyNumberFormat="1" applyFont="1" applyFill="1" applyBorder="1" applyAlignment="1">
      <alignment horizontal="center" vertical="center" wrapText="1"/>
    </xf>
    <xf numFmtId="177" fontId="7" fillId="0" borderId="49" xfId="2" applyNumberFormat="1" applyFont="1" applyFill="1" applyBorder="1" applyAlignment="1">
      <alignment horizontal="center" vertical="center" wrapText="1"/>
    </xf>
    <xf numFmtId="177" fontId="42" fillId="0" borderId="49" xfId="0" applyNumberFormat="1" applyFont="1" applyFill="1" applyBorder="1" applyAlignment="1">
      <alignment horizontal="center" vertical="center"/>
    </xf>
    <xf numFmtId="1" fontId="68" fillId="0" borderId="1" xfId="49" applyNumberFormat="1" applyFont="1" applyBorder="1" applyAlignment="1">
      <alignment horizontal="center" vertical="center"/>
    </xf>
    <xf numFmtId="49" fontId="68" fillId="0" borderId="1" xfId="49" applyNumberFormat="1" applyFont="1" applyBorder="1" applyAlignment="1">
      <alignment horizontal="center" vertical="center"/>
    </xf>
    <xf numFmtId="17" fontId="45" fillId="28" borderId="49" xfId="2" applyNumberFormat="1" applyFont="1" applyFill="1" applyBorder="1" applyAlignment="1">
      <alignment horizontal="center" vertical="center" wrapText="1"/>
    </xf>
    <xf numFmtId="178" fontId="68" fillId="0" borderId="1" xfId="49" applyNumberFormat="1" applyFont="1" applyBorder="1" applyAlignment="1">
      <alignment horizontal="center" vertical="center"/>
    </xf>
    <xf numFmtId="168" fontId="68" fillId="0" borderId="1" xfId="49" applyNumberFormat="1" applyFont="1" applyBorder="1" applyAlignment="1">
      <alignment horizontal="center" vertical="center"/>
    </xf>
    <xf numFmtId="14" fontId="68" fillId="0" borderId="1" xfId="49" applyNumberFormat="1" applyFont="1" applyBorder="1" applyAlignment="1">
      <alignment horizontal="center" vertical="center"/>
    </xf>
    <xf numFmtId="0" fontId="68" fillId="0" borderId="0" xfId="49" applyFont="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9" xfId="2" applyFont="1" applyFill="1" applyBorder="1" applyAlignment="1">
      <alignment horizontal="center" vertical="center" wrapText="1"/>
    </xf>
    <xf numFmtId="169" fontId="7" fillId="0" borderId="48" xfId="1"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49" xfId="62" applyFont="1" applyBorder="1" applyAlignment="1">
      <alignment horizontal="center" vertical="center" wrapText="1"/>
    </xf>
    <xf numFmtId="0" fontId="11" fillId="0" borderId="49" xfId="2" applyNumberFormat="1" applyFont="1" applyFill="1" applyBorder="1" applyAlignment="1">
      <alignment horizontal="center" vertical="center" wrapText="1"/>
    </xf>
    <xf numFmtId="2" fontId="39" fillId="0" borderId="49" xfId="2" applyNumberFormat="1" applyFont="1" applyFill="1" applyBorder="1" applyAlignment="1">
      <alignment horizontal="center" vertical="center" wrapText="1"/>
    </xf>
    <xf numFmtId="177" fontId="7" fillId="0" borderId="49" xfId="2" applyNumberFormat="1" applyFont="1" applyFill="1" applyBorder="1" applyAlignment="1">
      <alignment horizontal="center" vertical="center" wrapText="1"/>
    </xf>
    <xf numFmtId="0" fontId="80" fillId="0" borderId="55" xfId="0" applyFont="1" applyBorder="1" applyAlignment="1">
      <alignment wrapText="1"/>
    </xf>
    <xf numFmtId="0" fontId="80" fillId="0" borderId="55" xfId="0" applyFont="1" applyFill="1" applyBorder="1" applyAlignment="1">
      <alignment wrapText="1"/>
    </xf>
    <xf numFmtId="0" fontId="80" fillId="0" borderId="55" xfId="0" applyFont="1" applyBorder="1"/>
    <xf numFmtId="0" fontId="80" fillId="0" borderId="55" xfId="0" applyFont="1" applyFill="1" applyBorder="1" applyAlignment="1">
      <alignment horizontal="center" vertical="center"/>
    </xf>
    <xf numFmtId="0" fontId="80" fillId="0" borderId="56" xfId="0" applyFont="1" applyFill="1" applyBorder="1" applyAlignment="1">
      <alignment horizontal="center" vertical="center"/>
    </xf>
    <xf numFmtId="0" fontId="80" fillId="0" borderId="55" xfId="0" applyFont="1" applyBorder="1" applyAlignment="1">
      <alignment horizontal="center" vertical="center"/>
    </xf>
    <xf numFmtId="49" fontId="2" fillId="0" borderId="55"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55" xfId="0" applyBorder="1"/>
    <xf numFmtId="0" fontId="0" fillId="0" borderId="55" xfId="0" applyFill="1" applyBorder="1" applyAlignment="1">
      <alignment horizontal="center" vertical="center"/>
    </xf>
    <xf numFmtId="2" fontId="7" fillId="0" borderId="49"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3" fontId="36" fillId="0" borderId="58" xfId="67" applyNumberFormat="1" applyFont="1" applyFill="1" applyBorder="1" applyAlignment="1">
      <alignment vertical="center"/>
    </xf>
    <xf numFmtId="0" fontId="69" fillId="0" borderId="62" xfId="67" applyFont="1" applyFill="1" applyBorder="1" applyAlignment="1">
      <alignment vertical="center" wrapText="1"/>
    </xf>
    <xf numFmtId="0" fontId="7" fillId="0" borderId="62" xfId="67" applyFont="1" applyFill="1" applyBorder="1" applyAlignment="1">
      <alignment vertical="center" wrapText="1"/>
    </xf>
    <xf numFmtId="9" fontId="36" fillId="0" borderId="63" xfId="67" applyNumberFormat="1" applyFont="1" applyFill="1" applyBorder="1" applyAlignment="1">
      <alignment vertical="center"/>
    </xf>
    <xf numFmtId="0" fontId="7" fillId="0" borderId="64" xfId="67" applyFont="1" applyFill="1" applyBorder="1" applyAlignment="1">
      <alignment vertical="center" wrapText="1"/>
    </xf>
    <xf numFmtId="171" fontId="36" fillId="0" borderId="62" xfId="67" applyNumberFormat="1" applyFont="1" applyFill="1" applyBorder="1" applyAlignment="1">
      <alignment vertical="center"/>
    </xf>
    <xf numFmtId="10" fontId="36" fillId="0" borderId="57" xfId="67" applyNumberFormat="1" applyFont="1" applyFill="1" applyBorder="1" applyAlignment="1">
      <alignment vertical="center"/>
    </xf>
    <xf numFmtId="3" fontId="40" fillId="0" borderId="57" xfId="67" applyNumberFormat="1" applyFont="1" applyFill="1" applyBorder="1" applyAlignment="1">
      <alignment vertical="center"/>
    </xf>
    <xf numFmtId="3" fontId="41" fillId="0" borderId="57" xfId="67" applyNumberFormat="1" applyFont="1" applyFill="1" applyBorder="1" applyAlignment="1">
      <alignment vertical="center"/>
    </xf>
    <xf numFmtId="172" fontId="40" fillId="0" borderId="57" xfId="67" applyNumberFormat="1" applyFont="1" applyFill="1" applyBorder="1" applyAlignment="1">
      <alignment horizontal="center" vertical="center"/>
    </xf>
    <xf numFmtId="173" fontId="41" fillId="0" borderId="57" xfId="67" applyNumberFormat="1" applyFont="1" applyFill="1" applyBorder="1" applyAlignment="1">
      <alignment vertical="center"/>
    </xf>
    <xf numFmtId="174" fontId="41" fillId="0" borderId="57" xfId="67" applyNumberFormat="1" applyFont="1" applyFill="1" applyBorder="1" applyAlignment="1">
      <alignment vertical="center"/>
    </xf>
    <xf numFmtId="176" fontId="76" fillId="0" borderId="57" xfId="67" applyNumberFormat="1" applyFont="1" applyFill="1" applyBorder="1" applyAlignment="1">
      <alignment vertical="center"/>
    </xf>
    <xf numFmtId="0" fontId="79" fillId="24" borderId="57" xfId="62" applyFont="1" applyFill="1" applyBorder="1" applyAlignment="1">
      <alignment horizontal="center" vertical="center" wrapText="1"/>
    </xf>
    <xf numFmtId="176" fontId="59" fillId="24" borderId="57" xfId="62" applyNumberFormat="1" applyFont="1" applyFill="1" applyBorder="1" applyAlignment="1">
      <alignment horizontal="center" vertical="center" wrapText="1"/>
    </xf>
    <xf numFmtId="9" fontId="59" fillId="24" borderId="57" xfId="62" applyNumberFormat="1" applyFont="1" applyFill="1" applyBorder="1" applyAlignment="1">
      <alignment horizontal="center" vertical="center" wrapText="1"/>
    </xf>
    <xf numFmtId="4" fontId="59" fillId="24" borderId="57" xfId="62" applyNumberFormat="1" applyFont="1" applyFill="1" applyBorder="1" applyAlignment="1">
      <alignment horizontal="center" vertical="center" wrapText="1"/>
    </xf>
    <xf numFmtId="0" fontId="44" fillId="0" borderId="57" xfId="62" applyBorder="1" applyAlignment="1">
      <alignment horizontal="center" vertical="center" wrapText="1"/>
    </xf>
    <xf numFmtId="0" fontId="44" fillId="25" borderId="57" xfId="62" applyFill="1" applyBorder="1" applyAlignment="1">
      <alignment horizontal="center" vertical="center"/>
    </xf>
    <xf numFmtId="0" fontId="44" fillId="0" borderId="57" xfId="62" applyBorder="1" applyAlignment="1">
      <alignment horizontal="center" vertical="center"/>
    </xf>
    <xf numFmtId="0" fontId="44" fillId="0" borderId="57" xfId="62" applyBorder="1" applyAlignment="1">
      <alignment horizontal="left" vertical="center" wrapText="1"/>
    </xf>
    <xf numFmtId="4" fontId="44" fillId="0" borderId="57" xfId="62" applyNumberFormat="1" applyBorder="1" applyAlignment="1">
      <alignment horizontal="center" vertical="center"/>
    </xf>
    <xf numFmtId="0" fontId="44" fillId="25"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44" fillId="25" borderId="57" xfId="68" applyFont="1" applyFill="1" applyBorder="1" applyAlignment="1">
      <alignment horizontal="center" vertical="center"/>
    </xf>
    <xf numFmtId="0" fontId="44" fillId="26" borderId="57" xfId="62" applyFill="1" applyBorder="1" applyAlignment="1">
      <alignment horizontal="center" vertical="center" wrapText="1"/>
    </xf>
    <xf numFmtId="0" fontId="44" fillId="0" borderId="57" xfId="62" applyFill="1" applyBorder="1" applyAlignment="1">
      <alignment horizontal="center" vertical="center" wrapText="1"/>
    </xf>
    <xf numFmtId="0" fontId="44" fillId="0" borderId="57" xfId="62" applyBorder="1" applyAlignment="1">
      <alignment wrapText="1"/>
    </xf>
    <xf numFmtId="0" fontId="44" fillId="0" borderId="57" xfId="62" applyBorder="1"/>
    <xf numFmtId="0" fontId="44" fillId="0" borderId="57" xfId="62" applyBorder="1" applyAlignment="1">
      <alignment horizontal="left" wrapText="1"/>
    </xf>
    <xf numFmtId="0" fontId="59" fillId="0" borderId="57" xfId="62" applyFont="1" applyBorder="1" applyAlignment="1">
      <alignment wrapText="1"/>
    </xf>
    <xf numFmtId="4" fontId="59" fillId="26" borderId="57"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7" xfId="62" applyNumberFormat="1" applyFont="1" applyFill="1" applyBorder="1" applyAlignment="1">
      <alignment horizontal="center"/>
    </xf>
    <xf numFmtId="0" fontId="59" fillId="0" borderId="60" xfId="62" applyFont="1" applyBorder="1" applyAlignment="1">
      <alignment wrapText="1"/>
    </xf>
    <xf numFmtId="3" fontId="59" fillId="0" borderId="60" xfId="62" applyNumberFormat="1" applyFont="1" applyFill="1" applyBorder="1"/>
    <xf numFmtId="4" fontId="59" fillId="0" borderId="57" xfId="62" applyNumberFormat="1" applyFont="1" applyFill="1" applyBorder="1" applyAlignment="1">
      <alignment horizontal="center"/>
    </xf>
    <xf numFmtId="4" fontId="59" fillId="25" borderId="57" xfId="62" applyNumberFormat="1" applyFont="1" applyFill="1" applyBorder="1" applyAlignment="1">
      <alignment horizontal="center"/>
    </xf>
    <xf numFmtId="10" fontId="59" fillId="25" borderId="57" xfId="62" applyNumberFormat="1" applyFont="1" applyFill="1" applyBorder="1" applyAlignment="1">
      <alignment horizontal="center"/>
    </xf>
    <xf numFmtId="0" fontId="7" fillId="0" borderId="60" xfId="67" applyFont="1" applyFill="1" applyBorder="1" applyAlignment="1">
      <alignment vertical="center" wrapText="1"/>
    </xf>
    <xf numFmtId="3" fontId="36" fillId="0" borderId="60" xfId="67" applyNumberFormat="1" applyFont="1" applyFill="1" applyBorder="1" applyAlignment="1">
      <alignment horizontal="center" vertical="center"/>
    </xf>
    <xf numFmtId="0" fontId="59" fillId="30" borderId="57" xfId="62" applyFont="1" applyFill="1" applyBorder="1" applyAlignment="1">
      <alignment horizontal="left" vertical="center" wrapText="1"/>
    </xf>
    <xf numFmtId="0" fontId="59" fillId="30" borderId="57" xfId="62" applyFont="1" applyFill="1" applyBorder="1" applyAlignment="1">
      <alignment horizontal="center" wrapText="1"/>
    </xf>
    <xf numFmtId="0" fontId="59" fillId="0" borderId="57" xfId="62" applyFont="1" applyBorder="1"/>
    <xf numFmtId="0" fontId="59" fillId="30" borderId="57" xfId="62" applyFont="1" applyFill="1" applyBorder="1"/>
    <xf numFmtId="10" fontId="59" fillId="30" borderId="57" xfId="62" applyNumberFormat="1" applyFont="1" applyFill="1" applyBorder="1"/>
    <xf numFmtId="0" fontId="59" fillId="30" borderId="60" xfId="62" applyFont="1" applyFill="1" applyBorder="1"/>
    <xf numFmtId="10" fontId="36" fillId="30" borderId="57" xfId="67" applyNumberFormat="1" applyFont="1" applyFill="1" applyBorder="1" applyAlignment="1">
      <alignment vertical="center"/>
    </xf>
    <xf numFmtId="0" fontId="59" fillId="0" borderId="60" xfId="62" applyFont="1" applyFill="1" applyBorder="1"/>
    <xf numFmtId="10" fontId="59" fillId="0" borderId="60" xfId="62" applyNumberFormat="1" applyFont="1" applyFill="1" applyBorder="1"/>
    <xf numFmtId="3" fontId="7" fillId="30" borderId="57" xfId="67" applyNumberFormat="1" applyFont="1" applyFill="1" applyBorder="1" applyAlignment="1">
      <alignment horizontal="right" vertical="center"/>
    </xf>
    <xf numFmtId="168" fontId="36" fillId="30" borderId="57"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164" fontId="57" fillId="0" borderId="0" xfId="1" applyNumberFormat="1" applyFont="1" applyFill="1" applyAlignment="1">
      <alignment horizontal="center" vertical="center" wrapText="1"/>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8" fillId="0" borderId="59" xfId="67" applyFont="1" applyFill="1" applyBorder="1" applyAlignment="1">
      <alignment horizontal="center" vertical="center" wrapText="1"/>
    </xf>
    <xf numFmtId="0" fontId="68" fillId="0" borderId="60" xfId="67" applyFont="1" applyFill="1" applyBorder="1" applyAlignment="1">
      <alignment horizontal="center" vertical="center" wrapText="1"/>
    </xf>
    <xf numFmtId="0" fontId="68" fillId="0" borderId="61" xfId="67" applyFont="1" applyFill="1" applyBorder="1" applyAlignment="1">
      <alignment horizontal="center" vertical="center" wrapText="1"/>
    </xf>
    <xf numFmtId="4" fontId="68" fillId="0" borderId="59" xfId="67" applyNumberFormat="1" applyFont="1" applyFill="1" applyBorder="1" applyAlignment="1">
      <alignment horizontal="center" vertical="center"/>
    </xf>
    <xf numFmtId="4" fontId="68" fillId="0" borderId="61"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3" fontId="68" fillId="0" borderId="59" xfId="67" applyNumberFormat="1" applyFont="1" applyFill="1" applyBorder="1" applyAlignment="1">
      <alignment horizontal="center" vertical="center"/>
    </xf>
    <xf numFmtId="3" fontId="68" fillId="0" borderId="61" xfId="67" applyNumberFormat="1" applyFont="1" applyFill="1" applyBorder="1" applyAlignment="1">
      <alignment horizontal="center" vertical="center"/>
    </xf>
    <xf numFmtId="0" fontId="68" fillId="0" borderId="59" xfId="67" applyFont="1" applyFill="1" applyBorder="1" applyAlignment="1">
      <alignment horizontal="center" vertical="center"/>
    </xf>
    <xf numFmtId="0" fontId="68" fillId="0" borderId="60" xfId="67" applyFont="1" applyFill="1" applyBorder="1" applyAlignment="1">
      <alignment horizontal="center" vertical="center"/>
    </xf>
    <xf numFmtId="0" fontId="68" fillId="0" borderId="61" xfId="67" applyFont="1" applyFill="1" applyBorder="1" applyAlignment="1">
      <alignment horizontal="center" vertical="center"/>
    </xf>
    <xf numFmtId="0" fontId="55" fillId="0" borderId="0" xfId="67" applyFont="1" applyFill="1" applyAlignment="1">
      <alignment horizontal="left" vertical="center" wrapText="1"/>
    </xf>
    <xf numFmtId="0" fontId="44" fillId="0" borderId="59" xfId="62" applyBorder="1" applyAlignment="1">
      <alignment horizontal="center" vertical="center" wrapText="1"/>
    </xf>
    <xf numFmtId="0" fontId="44" fillId="0" borderId="61"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49"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9"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wrapText="1"/>
    </xf>
    <xf numFmtId="0" fontId="42" fillId="0" borderId="54"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-19002512.822889041</c:v>
                </c:pt>
                <c:pt idx="1">
                  <c:v>-172209.12915271841</c:v>
                </c:pt>
                <c:pt idx="2">
                  <c:v>-148914.45027147935</c:v>
                </c:pt>
                <c:pt idx="3">
                  <c:v>-128770.8358364164</c:v>
                </c:pt>
                <c:pt idx="4">
                  <c:v>-111352.04227514149</c:v>
                </c:pt>
                <c:pt idx="5">
                  <c:v>-96289.483859500178</c:v>
                </c:pt>
                <c:pt idx="6">
                  <c:v>-83264.43334572528</c:v>
                </c:pt>
                <c:pt idx="7">
                  <c:v>-72001.27763173914</c:v>
                </c:pt>
                <c:pt idx="8">
                  <c:v>-62261.685719728193</c:v>
                </c:pt>
                <c:pt idx="9">
                  <c:v>-53839.565576727509</c:v>
                </c:pt>
                <c:pt idx="10">
                  <c:v>-46556.703179211625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-19002512.822889041</c:v>
                </c:pt>
                <c:pt idx="1">
                  <c:v>-19174721.95204176</c:v>
                </c:pt>
                <c:pt idx="2">
                  <c:v>-19323636.40231324</c:v>
                </c:pt>
                <c:pt idx="3">
                  <c:v>-19452407.238149658</c:v>
                </c:pt>
                <c:pt idx="4">
                  <c:v>-19563759.2804248</c:v>
                </c:pt>
                <c:pt idx="5">
                  <c:v>-19660048.764284302</c:v>
                </c:pt>
                <c:pt idx="6">
                  <c:v>-19743313.197630025</c:v>
                </c:pt>
                <c:pt idx="7">
                  <c:v>-19815314.475261763</c:v>
                </c:pt>
                <c:pt idx="8">
                  <c:v>-19877576.160981491</c:v>
                </c:pt>
                <c:pt idx="9">
                  <c:v>-19931415.72655822</c:v>
                </c:pt>
                <c:pt idx="10">
                  <c:v>-19977972.42973743</c:v>
                </c:pt>
              </c:numCache>
            </c:numRef>
          </c:val>
          <c:smooth val="0"/>
        </c:ser>
        <c:dLbls>
          <c:showLegendKey val="0"/>
          <c:showVal val="0"/>
          <c:showCatName val="0"/>
          <c:showSerName val="0"/>
          <c:showPercent val="0"/>
          <c:showBubbleSize val="0"/>
        </c:dLbls>
        <c:smooth val="0"/>
        <c:axId val="534990208"/>
        <c:axId val="534990600"/>
      </c:lineChart>
      <c:catAx>
        <c:axId val="5349902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4990600"/>
        <c:crosses val="autoZero"/>
        <c:auto val="1"/>
        <c:lblAlgn val="ctr"/>
        <c:lblOffset val="100"/>
        <c:noMultiLvlLbl val="0"/>
      </c:catAx>
      <c:valAx>
        <c:axId val="5349906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49902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SheetLayoutView="100" workbookViewId="0">
      <selection activeCell="C25" sqref="C25"/>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hidden="1" customWidth="1"/>
    <col min="5" max="5" width="14.42578125" style="293" hidden="1"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6" customFormat="1" ht="18.75" customHeight="1" x14ac:dyDescent="0.2">
      <c r="A1" s="274"/>
      <c r="C1" s="275" t="s">
        <v>67</v>
      </c>
    </row>
    <row r="2" spans="1:22" s="16" customFormat="1" ht="18.75" customHeight="1" x14ac:dyDescent="0.3">
      <c r="A2" s="274"/>
      <c r="C2" s="276" t="s">
        <v>9</v>
      </c>
    </row>
    <row r="3" spans="1:22" s="16" customFormat="1" ht="18.75" x14ac:dyDescent="0.3">
      <c r="A3" s="277"/>
      <c r="C3" s="276" t="s">
        <v>66</v>
      </c>
    </row>
    <row r="4" spans="1:22" s="16" customFormat="1" ht="18.75" x14ac:dyDescent="0.3">
      <c r="A4" s="277"/>
      <c r="H4" s="276"/>
    </row>
    <row r="5" spans="1:22" s="16" customFormat="1" ht="15.75" x14ac:dyDescent="0.25">
      <c r="A5" s="412" t="s">
        <v>650</v>
      </c>
      <c r="B5" s="412"/>
      <c r="C5" s="412"/>
      <c r="D5" s="156"/>
      <c r="E5" s="156"/>
      <c r="F5" s="156"/>
      <c r="G5" s="156"/>
      <c r="H5" s="156"/>
      <c r="I5" s="156"/>
      <c r="J5" s="156"/>
    </row>
    <row r="6" spans="1:22" s="16" customFormat="1" ht="18.75" x14ac:dyDescent="0.3">
      <c r="A6" s="277"/>
      <c r="H6" s="276"/>
    </row>
    <row r="7" spans="1:22" s="16" customFormat="1" ht="18.75" x14ac:dyDescent="0.2">
      <c r="A7" s="416" t="s">
        <v>8</v>
      </c>
      <c r="B7" s="416"/>
      <c r="C7" s="416"/>
      <c r="D7" s="278"/>
      <c r="E7" s="278"/>
      <c r="F7" s="278"/>
      <c r="G7" s="278"/>
      <c r="H7" s="278"/>
      <c r="I7" s="278"/>
      <c r="J7" s="278"/>
      <c r="K7" s="278"/>
      <c r="L7" s="278"/>
      <c r="M7" s="278"/>
      <c r="N7" s="278"/>
      <c r="O7" s="278"/>
      <c r="P7" s="278"/>
      <c r="Q7" s="278"/>
      <c r="R7" s="278"/>
      <c r="S7" s="278"/>
      <c r="T7" s="278"/>
      <c r="U7" s="278"/>
      <c r="V7" s="278"/>
    </row>
    <row r="8" spans="1:22" s="16"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6" customFormat="1" ht="18.75" x14ac:dyDescent="0.2">
      <c r="A9" s="417" t="s">
        <v>526</v>
      </c>
      <c r="B9" s="417"/>
      <c r="C9" s="417"/>
      <c r="D9" s="280"/>
      <c r="E9" s="280"/>
      <c r="F9" s="280"/>
      <c r="G9" s="280"/>
      <c r="H9" s="280"/>
      <c r="I9" s="278"/>
      <c r="J9" s="278"/>
      <c r="K9" s="278"/>
      <c r="L9" s="278"/>
      <c r="M9" s="278"/>
      <c r="N9" s="278"/>
      <c r="O9" s="278"/>
      <c r="P9" s="278"/>
      <c r="Q9" s="278"/>
      <c r="R9" s="278"/>
      <c r="S9" s="278"/>
      <c r="T9" s="278"/>
      <c r="U9" s="278"/>
      <c r="V9" s="278"/>
    </row>
    <row r="10" spans="1:22" s="16" customFormat="1" ht="18.75" x14ac:dyDescent="0.2">
      <c r="A10" s="413" t="s">
        <v>7</v>
      </c>
      <c r="B10" s="413"/>
      <c r="C10" s="413"/>
      <c r="D10" s="281"/>
      <c r="E10" s="281"/>
      <c r="F10" s="281"/>
      <c r="G10" s="281"/>
      <c r="H10" s="281"/>
      <c r="I10" s="278"/>
      <c r="J10" s="278"/>
      <c r="K10" s="278"/>
      <c r="L10" s="278"/>
      <c r="M10" s="278"/>
      <c r="N10" s="278"/>
      <c r="O10" s="278"/>
      <c r="P10" s="278"/>
      <c r="Q10" s="278"/>
      <c r="R10" s="278"/>
      <c r="S10" s="278"/>
      <c r="T10" s="278"/>
      <c r="U10" s="278"/>
      <c r="V10" s="278"/>
    </row>
    <row r="11" spans="1:22" s="16"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6" customFormat="1" ht="18.75" x14ac:dyDescent="0.2">
      <c r="A12" s="415" t="s">
        <v>642</v>
      </c>
      <c r="B12" s="415"/>
      <c r="C12" s="415"/>
      <c r="D12" s="280"/>
      <c r="E12" s="280"/>
      <c r="F12" s="280"/>
      <c r="G12" s="280"/>
      <c r="H12" s="280"/>
      <c r="I12" s="278"/>
      <c r="J12" s="278"/>
      <c r="K12" s="278"/>
      <c r="L12" s="278"/>
      <c r="M12" s="278"/>
      <c r="N12" s="278"/>
      <c r="O12" s="278"/>
      <c r="P12" s="278"/>
      <c r="Q12" s="278"/>
      <c r="R12" s="278"/>
      <c r="S12" s="278"/>
      <c r="T12" s="278"/>
      <c r="U12" s="278"/>
      <c r="V12" s="278"/>
    </row>
    <row r="13" spans="1:22" s="16" customFormat="1" ht="18.75" x14ac:dyDescent="0.2">
      <c r="A13" s="413" t="s">
        <v>6</v>
      </c>
      <c r="B13" s="413"/>
      <c r="C13" s="413"/>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3" customFormat="1" ht="31.5" customHeight="1" x14ac:dyDescent="0.2">
      <c r="A15" s="418" t="s">
        <v>624</v>
      </c>
      <c r="B15" s="419"/>
      <c r="C15" s="419"/>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413" t="s">
        <v>5</v>
      </c>
      <c r="B16" s="413"/>
      <c r="C16" s="413"/>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414" t="s">
        <v>465</v>
      </c>
      <c r="B18" s="415"/>
      <c r="C18" s="415"/>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31" t="s">
        <v>4</v>
      </c>
      <c r="B20" s="286" t="s">
        <v>65</v>
      </c>
      <c r="C20" s="287" t="s">
        <v>64</v>
      </c>
      <c r="D20" s="288"/>
      <c r="E20" s="288"/>
      <c r="F20" s="288"/>
      <c r="G20" s="288"/>
      <c r="H20" s="288"/>
      <c r="I20" s="271"/>
      <c r="J20" s="271"/>
      <c r="K20" s="271"/>
      <c r="L20" s="271"/>
      <c r="M20" s="271"/>
      <c r="N20" s="271"/>
      <c r="O20" s="271"/>
      <c r="P20" s="271"/>
      <c r="Q20" s="271"/>
      <c r="R20" s="271"/>
      <c r="S20" s="271"/>
      <c r="T20" s="289"/>
      <c r="U20" s="289"/>
      <c r="V20" s="289"/>
    </row>
    <row r="21" spans="1:22" s="283" customFormat="1" ht="16.5" customHeight="1" x14ac:dyDescent="0.2">
      <c r="A21" s="287">
        <v>1</v>
      </c>
      <c r="B21" s="286">
        <v>2</v>
      </c>
      <c r="C21" s="287">
        <v>3</v>
      </c>
      <c r="D21" s="288"/>
      <c r="E21" s="288"/>
      <c r="F21" s="288"/>
      <c r="G21" s="288"/>
      <c r="H21" s="288"/>
      <c r="I21" s="271"/>
      <c r="J21" s="271"/>
      <c r="K21" s="271"/>
      <c r="L21" s="271"/>
      <c r="M21" s="271"/>
      <c r="N21" s="271"/>
      <c r="O21" s="271"/>
      <c r="P21" s="271"/>
      <c r="Q21" s="271"/>
      <c r="R21" s="271"/>
      <c r="S21" s="271"/>
      <c r="T21" s="289"/>
      <c r="U21" s="289"/>
      <c r="V21" s="289"/>
    </row>
    <row r="22" spans="1:22" s="283" customFormat="1" ht="39" customHeight="1" x14ac:dyDescent="0.2">
      <c r="A22" s="24" t="s">
        <v>63</v>
      </c>
      <c r="B22" s="290" t="s">
        <v>311</v>
      </c>
      <c r="C22" s="301" t="s">
        <v>558</v>
      </c>
      <c r="D22" s="288" t="s">
        <v>537</v>
      </c>
      <c r="E22" s="288"/>
      <c r="F22" s="288"/>
      <c r="G22" s="288"/>
      <c r="H22" s="288"/>
      <c r="I22" s="271"/>
      <c r="J22" s="271"/>
      <c r="K22" s="271"/>
      <c r="L22" s="271"/>
      <c r="M22" s="271"/>
      <c r="N22" s="271"/>
      <c r="O22" s="271"/>
      <c r="P22" s="271"/>
      <c r="Q22" s="271"/>
      <c r="R22" s="271"/>
      <c r="S22" s="271"/>
      <c r="T22" s="289"/>
      <c r="U22" s="289"/>
      <c r="V22" s="289"/>
    </row>
    <row r="23" spans="1:22" s="283" customFormat="1" ht="41.25" customHeight="1" x14ac:dyDescent="0.2">
      <c r="A23" s="24" t="s">
        <v>62</v>
      </c>
      <c r="B23" s="32" t="s">
        <v>578</v>
      </c>
      <c r="C23" s="287" t="s">
        <v>533</v>
      </c>
      <c r="D23" s="288" t="s">
        <v>527</v>
      </c>
      <c r="E23" s="288"/>
      <c r="F23" s="288"/>
      <c r="G23" s="288"/>
      <c r="H23" s="288"/>
      <c r="I23" s="271"/>
      <c r="J23" s="271"/>
      <c r="K23" s="271"/>
      <c r="L23" s="271"/>
      <c r="M23" s="271"/>
      <c r="N23" s="271"/>
      <c r="O23" s="271"/>
      <c r="P23" s="271"/>
      <c r="Q23" s="271"/>
      <c r="R23" s="271"/>
      <c r="S23" s="271"/>
      <c r="T23" s="289"/>
      <c r="U23" s="289"/>
      <c r="V23" s="289"/>
    </row>
    <row r="24" spans="1:22" s="283" customFormat="1" ht="22.5" customHeight="1" x14ac:dyDescent="0.2">
      <c r="A24" s="409"/>
      <c r="B24" s="410"/>
      <c r="C24" s="411"/>
      <c r="D24" s="288"/>
      <c r="E24" s="288"/>
      <c r="F24" s="288"/>
      <c r="G24" s="288"/>
      <c r="H24" s="288"/>
      <c r="I24" s="271"/>
      <c r="J24" s="271"/>
      <c r="K24" s="271"/>
      <c r="L24" s="271"/>
      <c r="M24" s="271"/>
      <c r="N24" s="271"/>
      <c r="O24" s="271"/>
      <c r="P24" s="271"/>
      <c r="Q24" s="271"/>
      <c r="R24" s="271"/>
      <c r="S24" s="271"/>
      <c r="T24" s="289"/>
      <c r="U24" s="289"/>
      <c r="V24" s="289"/>
    </row>
    <row r="25" spans="1:22" s="283" customFormat="1" ht="58.5" customHeight="1" x14ac:dyDescent="0.2">
      <c r="A25" s="24" t="s">
        <v>61</v>
      </c>
      <c r="B25" s="153" t="s">
        <v>414</v>
      </c>
      <c r="C25" s="31" t="s">
        <v>484</v>
      </c>
      <c r="D25" s="288"/>
      <c r="E25" s="288"/>
      <c r="F25" s="288"/>
      <c r="G25" s="288"/>
      <c r="H25" s="271"/>
      <c r="I25" s="271"/>
      <c r="J25" s="271"/>
      <c r="K25" s="271"/>
      <c r="L25" s="271"/>
      <c r="M25" s="271"/>
      <c r="N25" s="271"/>
      <c r="O25" s="271"/>
      <c r="P25" s="271"/>
      <c r="Q25" s="271"/>
      <c r="R25" s="271"/>
      <c r="S25" s="289"/>
      <c r="T25" s="289"/>
      <c r="U25" s="289"/>
      <c r="V25" s="289"/>
    </row>
    <row r="26" spans="1:22" s="283" customFormat="1" ht="42.75" customHeight="1" x14ac:dyDescent="0.2">
      <c r="A26" s="24" t="s">
        <v>60</v>
      </c>
      <c r="B26" s="153" t="s">
        <v>73</v>
      </c>
      <c r="C26" s="31" t="s">
        <v>483</v>
      </c>
      <c r="D26" s="288"/>
      <c r="E26" s="288"/>
      <c r="F26" s="288"/>
      <c r="G26" s="288"/>
      <c r="H26" s="271"/>
      <c r="I26" s="271"/>
      <c r="J26" s="271"/>
      <c r="K26" s="271"/>
      <c r="L26" s="271"/>
      <c r="M26" s="271"/>
      <c r="N26" s="271"/>
      <c r="O26" s="271"/>
      <c r="P26" s="271"/>
      <c r="Q26" s="271"/>
      <c r="R26" s="271"/>
      <c r="S26" s="289"/>
      <c r="T26" s="289"/>
      <c r="U26" s="289"/>
      <c r="V26" s="289"/>
    </row>
    <row r="27" spans="1:22" s="283" customFormat="1" ht="51.75" customHeight="1" x14ac:dyDescent="0.2">
      <c r="A27" s="24" t="s">
        <v>58</v>
      </c>
      <c r="B27" s="153" t="s">
        <v>72</v>
      </c>
      <c r="C27" s="291" t="s">
        <v>584</v>
      </c>
      <c r="D27" s="288"/>
      <c r="E27" s="288"/>
      <c r="F27" s="288"/>
      <c r="G27" s="288"/>
      <c r="H27" s="271"/>
      <c r="I27" s="271"/>
      <c r="J27" s="271"/>
      <c r="K27" s="271"/>
      <c r="L27" s="271"/>
      <c r="M27" s="271"/>
      <c r="N27" s="271"/>
      <c r="O27" s="271"/>
      <c r="P27" s="271"/>
      <c r="Q27" s="271"/>
      <c r="R27" s="271"/>
      <c r="S27" s="289"/>
      <c r="T27" s="289"/>
      <c r="U27" s="289"/>
      <c r="V27" s="289"/>
    </row>
    <row r="28" spans="1:22" s="283" customFormat="1" ht="42.75" customHeight="1" x14ac:dyDescent="0.2">
      <c r="A28" s="24" t="s">
        <v>57</v>
      </c>
      <c r="B28" s="153" t="s">
        <v>415</v>
      </c>
      <c r="C28" s="31" t="s">
        <v>485</v>
      </c>
      <c r="D28" s="288"/>
      <c r="E28" s="288"/>
      <c r="F28" s="288"/>
      <c r="G28" s="288"/>
      <c r="H28" s="271"/>
      <c r="I28" s="271"/>
      <c r="J28" s="271"/>
      <c r="K28" s="271"/>
      <c r="L28" s="271"/>
      <c r="M28" s="271"/>
      <c r="N28" s="271"/>
      <c r="O28" s="271"/>
      <c r="P28" s="271"/>
      <c r="Q28" s="271"/>
      <c r="R28" s="271"/>
      <c r="S28" s="289"/>
      <c r="T28" s="289"/>
      <c r="U28" s="289"/>
      <c r="V28" s="289"/>
    </row>
    <row r="29" spans="1:22" s="283" customFormat="1" ht="51.75" customHeight="1" x14ac:dyDescent="0.2">
      <c r="A29" s="24" t="s">
        <v>55</v>
      </c>
      <c r="B29" s="153" t="s">
        <v>416</v>
      </c>
      <c r="C29" s="31" t="s">
        <v>485</v>
      </c>
      <c r="D29" s="288"/>
      <c r="E29" s="288"/>
      <c r="F29" s="288"/>
      <c r="G29" s="288"/>
      <c r="H29" s="271"/>
      <c r="I29" s="271"/>
      <c r="J29" s="271"/>
      <c r="K29" s="271"/>
      <c r="L29" s="271"/>
      <c r="M29" s="271"/>
      <c r="N29" s="271"/>
      <c r="O29" s="271"/>
      <c r="P29" s="271"/>
      <c r="Q29" s="271"/>
      <c r="R29" s="271"/>
      <c r="S29" s="289"/>
      <c r="T29" s="289"/>
      <c r="U29" s="289"/>
      <c r="V29" s="289"/>
    </row>
    <row r="30" spans="1:22" s="283" customFormat="1" ht="51.75" customHeight="1" x14ac:dyDescent="0.2">
      <c r="A30" s="24" t="s">
        <v>53</v>
      </c>
      <c r="B30" s="153" t="s">
        <v>417</v>
      </c>
      <c r="C30" s="31" t="s">
        <v>485</v>
      </c>
      <c r="D30" s="288"/>
      <c r="E30" s="288"/>
      <c r="F30" s="288"/>
      <c r="G30" s="288"/>
      <c r="H30" s="271"/>
      <c r="I30" s="271"/>
      <c r="J30" s="271"/>
      <c r="K30" s="271"/>
      <c r="L30" s="271"/>
      <c r="M30" s="271"/>
      <c r="N30" s="271"/>
      <c r="O30" s="271"/>
      <c r="P30" s="271"/>
      <c r="Q30" s="271"/>
      <c r="R30" s="271"/>
      <c r="S30" s="289"/>
      <c r="T30" s="289"/>
      <c r="U30" s="289"/>
      <c r="V30" s="289"/>
    </row>
    <row r="31" spans="1:22" s="283" customFormat="1" ht="51.75" customHeight="1" x14ac:dyDescent="0.2">
      <c r="A31" s="24" t="s">
        <v>71</v>
      </c>
      <c r="B31" s="153" t="s">
        <v>418</v>
      </c>
      <c r="C31" s="31" t="s">
        <v>485</v>
      </c>
      <c r="D31" s="288"/>
      <c r="E31" s="288"/>
      <c r="F31" s="288"/>
      <c r="G31" s="288"/>
      <c r="H31" s="271"/>
      <c r="I31" s="271"/>
      <c r="J31" s="271"/>
      <c r="K31" s="271"/>
      <c r="L31" s="271"/>
      <c r="M31" s="271"/>
      <c r="N31" s="271"/>
      <c r="O31" s="271"/>
      <c r="P31" s="271"/>
      <c r="Q31" s="271"/>
      <c r="R31" s="271"/>
      <c r="S31" s="289"/>
      <c r="T31" s="289"/>
      <c r="U31" s="289"/>
      <c r="V31" s="289"/>
    </row>
    <row r="32" spans="1:22" s="283" customFormat="1" ht="51.75" customHeight="1" x14ac:dyDescent="0.2">
      <c r="A32" s="24" t="s">
        <v>69</v>
      </c>
      <c r="B32" s="153" t="s">
        <v>419</v>
      </c>
      <c r="C32" s="31" t="s">
        <v>485</v>
      </c>
      <c r="D32" s="288"/>
      <c r="E32" s="288"/>
      <c r="F32" s="288"/>
      <c r="G32" s="288"/>
      <c r="H32" s="271"/>
      <c r="I32" s="271"/>
      <c r="J32" s="271"/>
      <c r="K32" s="271"/>
      <c r="L32" s="271"/>
      <c r="M32" s="271"/>
      <c r="N32" s="271"/>
      <c r="O32" s="271"/>
      <c r="P32" s="271"/>
      <c r="Q32" s="271"/>
      <c r="R32" s="271"/>
      <c r="S32" s="289"/>
      <c r="T32" s="289"/>
      <c r="U32" s="289"/>
      <c r="V32" s="289"/>
    </row>
    <row r="33" spans="1:22" s="283" customFormat="1" ht="101.25" customHeight="1" x14ac:dyDescent="0.2">
      <c r="A33" s="24" t="s">
        <v>68</v>
      </c>
      <c r="B33" s="153" t="s">
        <v>420</v>
      </c>
      <c r="C33" s="153" t="s">
        <v>604</v>
      </c>
      <c r="D33" s="288"/>
      <c r="E33" s="288"/>
      <c r="F33" s="288"/>
      <c r="G33" s="288"/>
      <c r="H33" s="271"/>
      <c r="I33" s="271"/>
      <c r="J33" s="271"/>
      <c r="K33" s="271"/>
      <c r="L33" s="271"/>
      <c r="M33" s="271"/>
      <c r="N33" s="271"/>
      <c r="O33" s="271"/>
      <c r="P33" s="271"/>
      <c r="Q33" s="271"/>
      <c r="R33" s="271"/>
      <c r="S33" s="289"/>
      <c r="T33" s="289"/>
      <c r="U33" s="289"/>
      <c r="V33" s="289"/>
    </row>
    <row r="34" spans="1:22" ht="111" customHeight="1" x14ac:dyDescent="0.25">
      <c r="A34" s="24" t="s">
        <v>434</v>
      </c>
      <c r="B34" s="153" t="s">
        <v>421</v>
      </c>
      <c r="C34" s="31" t="s">
        <v>604</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24" t="s">
        <v>424</v>
      </c>
      <c r="B35" s="153" t="s">
        <v>70</v>
      </c>
      <c r="C35" s="31" t="s">
        <v>601</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24" t="s">
        <v>435</v>
      </c>
      <c r="B36" s="153" t="s">
        <v>422</v>
      </c>
      <c r="C36" s="31" t="s">
        <v>485</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24" t="s">
        <v>425</v>
      </c>
      <c r="B37" s="153" t="s">
        <v>423</v>
      </c>
      <c r="C37" s="31" t="s">
        <v>602</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24" t="s">
        <v>436</v>
      </c>
      <c r="B38" s="153" t="s">
        <v>234</v>
      </c>
      <c r="C38" s="31" t="s">
        <v>601</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409"/>
      <c r="B39" s="410"/>
      <c r="C39" s="411"/>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24" t="s">
        <v>426</v>
      </c>
      <c r="B40" s="153" t="s">
        <v>478</v>
      </c>
      <c r="C40" s="294" t="str">
        <f>'3.3 паспорт описание'!C23</f>
        <v>Обновление электросетевого комплекса вдоль Приморского кольца.</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24" t="s">
        <v>437</v>
      </c>
      <c r="B41" s="153" t="s">
        <v>460</v>
      </c>
      <c r="C41" s="294" t="s">
        <v>616</v>
      </c>
      <c r="D41" s="292" t="s">
        <v>609</v>
      </c>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24" t="s">
        <v>427</v>
      </c>
      <c r="B42" s="153" t="s">
        <v>475</v>
      </c>
      <c r="C42" s="294" t="s">
        <v>616</v>
      </c>
      <c r="D42" s="292" t="s">
        <v>609</v>
      </c>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24" t="s">
        <v>440</v>
      </c>
      <c r="B43" s="153" t="s">
        <v>441</v>
      </c>
      <c r="C43" s="294" t="s">
        <v>616</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24" t="s">
        <v>428</v>
      </c>
      <c r="B44" s="153" t="s">
        <v>466</v>
      </c>
      <c r="C44" s="294" t="s">
        <v>616</v>
      </c>
      <c r="D44" s="292"/>
      <c r="E44" s="292"/>
      <c r="F44" s="292"/>
      <c r="G44" s="292"/>
      <c r="H44" s="292"/>
      <c r="I44" s="292"/>
      <c r="J44" s="292"/>
      <c r="K44" s="292"/>
      <c r="L44" s="292"/>
      <c r="M44" s="292"/>
      <c r="N44" s="292"/>
      <c r="O44" s="292"/>
      <c r="P44" s="292"/>
      <c r="Q44" s="292"/>
      <c r="R44" s="292"/>
      <c r="S44" s="292"/>
      <c r="T44" s="292"/>
      <c r="U44" s="292"/>
      <c r="V44" s="292"/>
    </row>
    <row r="45" spans="1:22" ht="89.25" customHeight="1" x14ac:dyDescent="0.25">
      <c r="A45" s="24" t="s">
        <v>461</v>
      </c>
      <c r="B45" s="153" t="s">
        <v>467</v>
      </c>
      <c r="C45" s="294" t="s">
        <v>616</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24" t="s">
        <v>429</v>
      </c>
      <c r="B46" s="153" t="s">
        <v>468</v>
      </c>
      <c r="C46" s="294" t="s">
        <v>616</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409"/>
      <c r="B47" s="410"/>
      <c r="C47" s="411"/>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24" t="s">
        <v>462</v>
      </c>
      <c r="B48" s="153" t="s">
        <v>476</v>
      </c>
      <c r="C48" s="302">
        <f>'6.2. Паспорт фин осв ввод'!AC26</f>
        <v>0</v>
      </c>
      <c r="D48" s="292"/>
      <c r="E48" s="292" t="s">
        <v>632</v>
      </c>
      <c r="F48" s="292"/>
      <c r="G48" s="292"/>
      <c r="H48" s="292"/>
      <c r="I48" s="292"/>
      <c r="J48" s="292"/>
      <c r="K48" s="292"/>
      <c r="L48" s="292"/>
      <c r="M48" s="292"/>
      <c r="N48" s="292"/>
      <c r="O48" s="292"/>
      <c r="P48" s="292"/>
      <c r="Q48" s="292"/>
      <c r="R48" s="292"/>
      <c r="S48" s="292"/>
      <c r="T48" s="292"/>
      <c r="U48" s="292"/>
      <c r="V48" s="292"/>
    </row>
    <row r="49" spans="1:22" ht="71.25" customHeight="1" x14ac:dyDescent="0.25">
      <c r="A49" s="24" t="s">
        <v>430</v>
      </c>
      <c r="B49" s="153" t="s">
        <v>477</v>
      </c>
      <c r="C49" s="302">
        <v>0</v>
      </c>
      <c r="D49" s="292"/>
      <c r="E49" s="292" t="s">
        <v>632</v>
      </c>
      <c r="F49" s="292"/>
      <c r="G49" s="292"/>
      <c r="H49" s="292"/>
      <c r="I49" s="292"/>
      <c r="J49" s="292"/>
      <c r="K49" s="292"/>
      <c r="L49" s="292"/>
      <c r="M49" s="292"/>
      <c r="N49" s="292"/>
      <c r="O49" s="292"/>
      <c r="P49" s="292"/>
      <c r="Q49" s="292"/>
      <c r="R49" s="292"/>
      <c r="S49" s="292"/>
      <c r="T49" s="292"/>
      <c r="U49" s="292"/>
      <c r="V49" s="292"/>
    </row>
    <row r="50" spans="1:22" x14ac:dyDescent="0.25">
      <c r="A50" s="292"/>
      <c r="B50" s="292"/>
      <c r="C50" s="292"/>
      <c r="D50" s="292"/>
      <c r="E50" s="292"/>
      <c r="F50" s="292"/>
      <c r="G50" s="292"/>
      <c r="H50" s="292"/>
      <c r="I50" s="292"/>
      <c r="J50" s="292"/>
      <c r="K50" s="292"/>
      <c r="L50" s="292"/>
      <c r="M50" s="292"/>
      <c r="N50" s="292"/>
      <c r="O50" s="292"/>
      <c r="P50" s="292"/>
      <c r="Q50" s="292"/>
      <c r="R50" s="292"/>
      <c r="S50" s="292"/>
      <c r="T50" s="292"/>
      <c r="U50" s="292"/>
      <c r="V50" s="292"/>
    </row>
    <row r="51" spans="1:22" x14ac:dyDescent="0.25">
      <c r="A51" s="292"/>
      <c r="B51" s="292"/>
      <c r="C51" s="292"/>
      <c r="D51" s="292"/>
      <c r="E51" s="292"/>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S27" sqref="S27"/>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13" width="6.7109375" style="61" customWidth="1"/>
    <col min="14" max="15" width="9.28515625" style="61" customWidth="1"/>
    <col min="16" max="17" width="6.7109375" style="61" customWidth="1"/>
    <col min="18" max="19" width="9" style="61" customWidth="1"/>
    <col min="20" max="27" width="6.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5" t="s">
        <v>67</v>
      </c>
    </row>
    <row r="2" spans="1:29" ht="18.75" x14ac:dyDescent="0.3">
      <c r="A2" s="62"/>
      <c r="B2" s="62"/>
      <c r="C2" s="62"/>
      <c r="D2" s="62"/>
      <c r="E2" s="62"/>
      <c r="F2" s="62"/>
      <c r="L2" s="62"/>
      <c r="M2" s="62"/>
      <c r="AC2" s="15" t="s">
        <v>9</v>
      </c>
    </row>
    <row r="3" spans="1:29" ht="18.75" x14ac:dyDescent="0.3">
      <c r="A3" s="62"/>
      <c r="B3" s="62"/>
      <c r="C3" s="62"/>
      <c r="D3" s="62"/>
      <c r="E3" s="62"/>
      <c r="F3" s="62"/>
      <c r="L3" s="62"/>
      <c r="M3" s="62"/>
      <c r="AC3" s="15" t="s">
        <v>66</v>
      </c>
    </row>
    <row r="4" spans="1:29" ht="18.75" customHeight="1" x14ac:dyDescent="0.25">
      <c r="A4" s="412" t="str">
        <f>'1. паспорт местоположение'!A5:C5</f>
        <v>Год раскрытия информации: 2018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2"/>
      <c r="B5" s="62"/>
      <c r="C5" s="62"/>
      <c r="D5" s="62"/>
      <c r="E5" s="62"/>
      <c r="F5" s="62"/>
      <c r="L5" s="62"/>
      <c r="M5" s="62"/>
      <c r="AC5" s="15"/>
    </row>
    <row r="6" spans="1:29" ht="18.75" x14ac:dyDescent="0.25">
      <c r="A6" s="421" t="s">
        <v>8</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49"/>
      <c r="B7" s="149"/>
      <c r="C7" s="149"/>
      <c r="D7" s="149"/>
      <c r="E7" s="149"/>
      <c r="F7" s="149"/>
      <c r="G7" s="149"/>
      <c r="H7" s="149"/>
      <c r="I7" s="149"/>
      <c r="J7" s="82"/>
      <c r="K7" s="82"/>
      <c r="L7" s="82"/>
      <c r="M7" s="82"/>
      <c r="N7" s="82"/>
      <c r="O7" s="82"/>
      <c r="P7" s="82"/>
      <c r="Q7" s="82"/>
      <c r="R7" s="82"/>
      <c r="S7" s="82"/>
      <c r="T7" s="82"/>
      <c r="U7" s="82"/>
      <c r="V7" s="82"/>
      <c r="W7" s="82"/>
      <c r="X7" s="82"/>
      <c r="Y7" s="82"/>
      <c r="Z7" s="82"/>
      <c r="AA7" s="82"/>
      <c r="AB7" s="82"/>
      <c r="AC7" s="82"/>
    </row>
    <row r="8" spans="1:29" x14ac:dyDescent="0.25">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26" t="s">
        <v>7</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149"/>
      <c r="B10" s="149"/>
      <c r="C10" s="149"/>
      <c r="D10" s="149"/>
      <c r="E10" s="149"/>
      <c r="F10" s="149"/>
      <c r="G10" s="149"/>
      <c r="H10" s="149"/>
      <c r="I10" s="149"/>
      <c r="J10" s="82"/>
      <c r="K10" s="82"/>
      <c r="L10" s="82"/>
      <c r="M10" s="82"/>
      <c r="N10" s="82"/>
      <c r="O10" s="82"/>
      <c r="P10" s="82"/>
      <c r="Q10" s="82"/>
      <c r="R10" s="82"/>
      <c r="S10" s="82"/>
      <c r="T10" s="82"/>
      <c r="U10" s="82"/>
      <c r="V10" s="82"/>
      <c r="W10" s="82"/>
      <c r="X10" s="82"/>
      <c r="Y10" s="82"/>
      <c r="Z10" s="82"/>
      <c r="AA10" s="82"/>
      <c r="AB10" s="82"/>
      <c r="AC10" s="82"/>
    </row>
    <row r="11" spans="1:29" x14ac:dyDescent="0.25">
      <c r="A11" s="422" t="str">
        <f>'1. паспорт местоположение'!A12:C12</f>
        <v>Н_16-0415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26" t="s">
        <v>6</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1"/>
      <c r="B13" s="11"/>
      <c r="C13" s="11"/>
      <c r="D13" s="11"/>
      <c r="E13" s="11"/>
      <c r="F13" s="11"/>
      <c r="G13" s="11"/>
      <c r="H13" s="11"/>
      <c r="I13" s="11"/>
      <c r="J13" s="81"/>
      <c r="K13" s="81"/>
      <c r="L13" s="81"/>
      <c r="M13" s="81"/>
      <c r="N13" s="81"/>
      <c r="O13" s="81"/>
      <c r="P13" s="81"/>
      <c r="Q13" s="81"/>
      <c r="R13" s="81"/>
      <c r="S13" s="81"/>
      <c r="T13" s="81"/>
      <c r="U13" s="81"/>
      <c r="V13" s="81"/>
      <c r="W13" s="81"/>
      <c r="X13" s="81"/>
      <c r="Y13" s="81"/>
      <c r="Z13" s="81"/>
      <c r="AA13" s="81"/>
      <c r="AB13" s="81"/>
      <c r="AC13" s="81"/>
    </row>
    <row r="14" spans="1:29" x14ac:dyDescent="0.25">
      <c r="A14" s="422" t="str">
        <f>'1. паспорт местоположение'!A15</f>
        <v>Вынос (переустройство) в КЛ 10 кВ участков ВЛ 27-04 (инв.№ 5115351), ВЛ 27-05 (инв.№ 5115745) в районе выхода с ПС О-27 "Муромская"</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26" t="s">
        <v>5</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502" t="s">
        <v>450</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503" t="s">
        <v>189</v>
      </c>
      <c r="B20" s="503" t="s">
        <v>188</v>
      </c>
      <c r="C20" s="505" t="s">
        <v>187</v>
      </c>
      <c r="D20" s="505"/>
      <c r="E20" s="506" t="s">
        <v>186</v>
      </c>
      <c r="F20" s="506"/>
      <c r="G20" s="507" t="s">
        <v>628</v>
      </c>
      <c r="H20" s="498" t="s">
        <v>611</v>
      </c>
      <c r="I20" s="499"/>
      <c r="J20" s="499"/>
      <c r="K20" s="499"/>
      <c r="L20" s="498" t="s">
        <v>612</v>
      </c>
      <c r="M20" s="499"/>
      <c r="N20" s="499"/>
      <c r="O20" s="499"/>
      <c r="P20" s="498" t="s">
        <v>613</v>
      </c>
      <c r="Q20" s="499"/>
      <c r="R20" s="499"/>
      <c r="S20" s="499"/>
      <c r="T20" s="498" t="s">
        <v>614</v>
      </c>
      <c r="U20" s="499"/>
      <c r="V20" s="499"/>
      <c r="W20" s="499"/>
      <c r="X20" s="498" t="s">
        <v>615</v>
      </c>
      <c r="Y20" s="499"/>
      <c r="Z20" s="499"/>
      <c r="AA20" s="499"/>
      <c r="AB20" s="510" t="s">
        <v>185</v>
      </c>
      <c r="AC20" s="511"/>
      <c r="AD20" s="80"/>
      <c r="AE20" s="80"/>
      <c r="AF20" s="80"/>
    </row>
    <row r="21" spans="1:32" ht="99.75" customHeight="1" x14ac:dyDescent="0.25">
      <c r="A21" s="504"/>
      <c r="B21" s="504"/>
      <c r="C21" s="505"/>
      <c r="D21" s="505"/>
      <c r="E21" s="506"/>
      <c r="F21" s="506"/>
      <c r="G21" s="508"/>
      <c r="H21" s="500" t="s">
        <v>1</v>
      </c>
      <c r="I21" s="500"/>
      <c r="J21" s="500" t="s">
        <v>610</v>
      </c>
      <c r="K21" s="500"/>
      <c r="L21" s="500" t="s">
        <v>1</v>
      </c>
      <c r="M21" s="500"/>
      <c r="N21" s="500" t="s">
        <v>610</v>
      </c>
      <c r="O21" s="500"/>
      <c r="P21" s="500" t="s">
        <v>1</v>
      </c>
      <c r="Q21" s="500"/>
      <c r="R21" s="500" t="s">
        <v>610</v>
      </c>
      <c r="S21" s="500"/>
      <c r="T21" s="500" t="s">
        <v>1</v>
      </c>
      <c r="U21" s="500"/>
      <c r="V21" s="500" t="s">
        <v>610</v>
      </c>
      <c r="W21" s="500"/>
      <c r="X21" s="500" t="s">
        <v>1</v>
      </c>
      <c r="Y21" s="500"/>
      <c r="Z21" s="500" t="s">
        <v>610</v>
      </c>
      <c r="AA21" s="500"/>
      <c r="AB21" s="512"/>
      <c r="AC21" s="513"/>
    </row>
    <row r="22" spans="1:32" ht="89.25" customHeight="1" x14ac:dyDescent="0.25">
      <c r="A22" s="490"/>
      <c r="B22" s="490"/>
      <c r="C22" s="313" t="s">
        <v>1</v>
      </c>
      <c r="D22" s="313" t="s">
        <v>183</v>
      </c>
      <c r="E22" s="314" t="s">
        <v>617</v>
      </c>
      <c r="F22" s="315" t="s">
        <v>629</v>
      </c>
      <c r="G22" s="509"/>
      <c r="H22" s="316" t="s">
        <v>431</v>
      </c>
      <c r="I22" s="316" t="s">
        <v>432</v>
      </c>
      <c r="J22" s="316" t="s">
        <v>431</v>
      </c>
      <c r="K22" s="316" t="s">
        <v>432</v>
      </c>
      <c r="L22" s="316" t="s">
        <v>431</v>
      </c>
      <c r="M22" s="316" t="s">
        <v>432</v>
      </c>
      <c r="N22" s="316" t="s">
        <v>431</v>
      </c>
      <c r="O22" s="316" t="s">
        <v>432</v>
      </c>
      <c r="P22" s="316" t="s">
        <v>431</v>
      </c>
      <c r="Q22" s="316" t="s">
        <v>432</v>
      </c>
      <c r="R22" s="316" t="s">
        <v>431</v>
      </c>
      <c r="S22" s="316" t="s">
        <v>432</v>
      </c>
      <c r="T22" s="316" t="s">
        <v>431</v>
      </c>
      <c r="U22" s="316" t="s">
        <v>432</v>
      </c>
      <c r="V22" s="316" t="s">
        <v>431</v>
      </c>
      <c r="W22" s="316" t="s">
        <v>432</v>
      </c>
      <c r="X22" s="316" t="s">
        <v>431</v>
      </c>
      <c r="Y22" s="316" t="s">
        <v>432</v>
      </c>
      <c r="Z22" s="316" t="s">
        <v>431</v>
      </c>
      <c r="AA22" s="316" t="s">
        <v>432</v>
      </c>
      <c r="AB22" s="313" t="s">
        <v>184</v>
      </c>
      <c r="AC22" s="313" t="s">
        <v>610</v>
      </c>
    </row>
    <row r="23" spans="1:32" ht="19.5" customHeight="1" x14ac:dyDescent="0.25">
      <c r="A23" s="329">
        <v>1</v>
      </c>
      <c r="B23" s="329">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78">
        <v>1</v>
      </c>
      <c r="B24" s="77" t="s">
        <v>182</v>
      </c>
      <c r="C24" s="318">
        <v>0</v>
      </c>
      <c r="D24" s="319">
        <v>0</v>
      </c>
      <c r="E24" s="318">
        <v>0</v>
      </c>
      <c r="F24" s="318">
        <v>0</v>
      </c>
      <c r="G24" s="318">
        <f t="shared" ref="G24:AA24" si="1">SUM(G25:G29)</f>
        <v>0</v>
      </c>
      <c r="H24" s="318">
        <f t="shared" si="1"/>
        <v>0</v>
      </c>
      <c r="I24" s="318">
        <f t="shared" si="1"/>
        <v>0</v>
      </c>
      <c r="J24" s="318">
        <f t="shared" si="1"/>
        <v>0</v>
      </c>
      <c r="K24" s="318">
        <f t="shared" si="1"/>
        <v>0</v>
      </c>
      <c r="L24" s="318">
        <f t="shared" si="1"/>
        <v>0</v>
      </c>
      <c r="M24" s="318">
        <f t="shared" si="1"/>
        <v>0</v>
      </c>
      <c r="N24" s="339">
        <f t="shared" si="1"/>
        <v>0.6128340000000001</v>
      </c>
      <c r="O24" s="339">
        <f t="shared" si="1"/>
        <v>0</v>
      </c>
      <c r="P24" s="339">
        <f t="shared" si="1"/>
        <v>0</v>
      </c>
      <c r="Q24" s="339">
        <f t="shared" si="1"/>
        <v>0</v>
      </c>
      <c r="R24" s="339">
        <f t="shared" si="1"/>
        <v>16.9137189534</v>
      </c>
      <c r="S24" s="339">
        <f t="shared" si="1"/>
        <v>16.9137189534</v>
      </c>
      <c r="T24" s="339">
        <f t="shared" si="1"/>
        <v>0</v>
      </c>
      <c r="U24" s="339">
        <f t="shared" si="1"/>
        <v>0</v>
      </c>
      <c r="V24" s="339">
        <f t="shared" si="1"/>
        <v>0</v>
      </c>
      <c r="W24" s="339">
        <f t="shared" si="1"/>
        <v>0</v>
      </c>
      <c r="X24" s="339">
        <f t="shared" si="1"/>
        <v>0</v>
      </c>
      <c r="Y24" s="339">
        <f t="shared" si="1"/>
        <v>0</v>
      </c>
      <c r="Z24" s="339">
        <f t="shared" si="1"/>
        <v>0</v>
      </c>
      <c r="AA24" s="339">
        <f t="shared" si="1"/>
        <v>0</v>
      </c>
      <c r="AB24" s="319">
        <f>H24+L24+P24+T24+X24</f>
        <v>0</v>
      </c>
      <c r="AC24" s="318">
        <f>J24+N24+R24+V24+Z24</f>
        <v>17.5265529534</v>
      </c>
    </row>
    <row r="25" spans="1:32" ht="24" customHeight="1" x14ac:dyDescent="0.25">
      <c r="A25" s="75" t="s">
        <v>181</v>
      </c>
      <c r="B25" s="46" t="s">
        <v>180</v>
      </c>
      <c r="C25" s="319">
        <v>0</v>
      </c>
      <c r="D25" s="319">
        <v>0</v>
      </c>
      <c r="E25" s="318">
        <v>0</v>
      </c>
      <c r="F25" s="318">
        <v>0</v>
      </c>
      <c r="G25" s="320">
        <v>0</v>
      </c>
      <c r="H25" s="320">
        <v>0</v>
      </c>
      <c r="I25" s="320">
        <v>0</v>
      </c>
      <c r="J25" s="320">
        <v>0</v>
      </c>
      <c r="K25" s="320">
        <v>0</v>
      </c>
      <c r="L25" s="320">
        <v>0</v>
      </c>
      <c r="M25" s="320">
        <v>0</v>
      </c>
      <c r="N25" s="320">
        <v>0</v>
      </c>
      <c r="O25" s="320">
        <v>0</v>
      </c>
      <c r="P25" s="320">
        <v>0</v>
      </c>
      <c r="Q25" s="320">
        <v>0</v>
      </c>
      <c r="R25" s="320">
        <v>0</v>
      </c>
      <c r="S25" s="320">
        <v>0</v>
      </c>
      <c r="T25" s="320">
        <v>0</v>
      </c>
      <c r="U25" s="320">
        <v>0</v>
      </c>
      <c r="V25" s="320">
        <v>0</v>
      </c>
      <c r="W25" s="320">
        <v>0</v>
      </c>
      <c r="X25" s="320">
        <v>0</v>
      </c>
      <c r="Y25" s="320">
        <v>0</v>
      </c>
      <c r="Z25" s="320">
        <v>0</v>
      </c>
      <c r="AA25" s="320">
        <v>0</v>
      </c>
      <c r="AB25" s="319">
        <f t="shared" ref="AB25:AB64" si="2">H25+L25+P25+T25+X25</f>
        <v>0</v>
      </c>
      <c r="AC25" s="318">
        <f t="shared" ref="AC25:AC64" si="3">J25+N25+R25+V25+Z25</f>
        <v>0</v>
      </c>
    </row>
    <row r="26" spans="1:32" x14ac:dyDescent="0.25">
      <c r="A26" s="75" t="s">
        <v>179</v>
      </c>
      <c r="B26" s="46" t="s">
        <v>178</v>
      </c>
      <c r="C26" s="319">
        <v>0</v>
      </c>
      <c r="D26" s="319">
        <v>0</v>
      </c>
      <c r="E26" s="318">
        <v>0</v>
      </c>
      <c r="F26" s="318">
        <v>0</v>
      </c>
      <c r="G26" s="320">
        <v>0</v>
      </c>
      <c r="H26" s="320">
        <v>0</v>
      </c>
      <c r="I26" s="320">
        <v>0</v>
      </c>
      <c r="J26" s="320">
        <v>0</v>
      </c>
      <c r="K26" s="320">
        <v>0</v>
      </c>
      <c r="L26" s="320">
        <v>0</v>
      </c>
      <c r="M26" s="320">
        <v>0</v>
      </c>
      <c r="N26" s="320">
        <v>0</v>
      </c>
      <c r="O26" s="320">
        <v>0</v>
      </c>
      <c r="P26" s="320">
        <v>0</v>
      </c>
      <c r="Q26" s="320">
        <v>0</v>
      </c>
      <c r="R26" s="320">
        <v>0</v>
      </c>
      <c r="S26" s="320">
        <v>0</v>
      </c>
      <c r="T26" s="320">
        <v>0</v>
      </c>
      <c r="U26" s="320">
        <v>0</v>
      </c>
      <c r="V26" s="320">
        <v>0</v>
      </c>
      <c r="W26" s="320">
        <v>0</v>
      </c>
      <c r="X26" s="320">
        <v>0</v>
      </c>
      <c r="Y26" s="320">
        <v>0</v>
      </c>
      <c r="Z26" s="320">
        <v>0</v>
      </c>
      <c r="AA26" s="320">
        <v>0</v>
      </c>
      <c r="AB26" s="319">
        <f t="shared" si="2"/>
        <v>0</v>
      </c>
      <c r="AC26" s="318">
        <f t="shared" si="3"/>
        <v>0</v>
      </c>
    </row>
    <row r="27" spans="1:32" ht="31.5" x14ac:dyDescent="0.25">
      <c r="A27" s="75" t="s">
        <v>177</v>
      </c>
      <c r="B27" s="46" t="s">
        <v>387</v>
      </c>
      <c r="C27" s="319">
        <f>C24/1.18</f>
        <v>0</v>
      </c>
      <c r="D27" s="319">
        <v>0</v>
      </c>
      <c r="E27" s="318">
        <v>0</v>
      </c>
      <c r="F27" s="318">
        <v>0</v>
      </c>
      <c r="G27" s="320">
        <v>0</v>
      </c>
      <c r="H27" s="320">
        <v>0</v>
      </c>
      <c r="I27" s="320">
        <v>0</v>
      </c>
      <c r="J27" s="320">
        <v>0</v>
      </c>
      <c r="K27" s="320">
        <v>0</v>
      </c>
      <c r="L27" s="320">
        <v>0</v>
      </c>
      <c r="M27" s="320">
        <v>0</v>
      </c>
      <c r="N27" s="351">
        <v>0.6128340000000001</v>
      </c>
      <c r="O27" s="320">
        <v>0</v>
      </c>
      <c r="P27" s="320">
        <v>0</v>
      </c>
      <c r="Q27" s="320">
        <v>0</v>
      </c>
      <c r="R27" s="320">
        <v>16.9137189534</v>
      </c>
      <c r="S27" s="340">
        <v>16.9137189534</v>
      </c>
      <c r="T27" s="320">
        <v>0</v>
      </c>
      <c r="U27" s="320">
        <v>0</v>
      </c>
      <c r="V27" s="320">
        <v>0</v>
      </c>
      <c r="W27" s="320">
        <v>0</v>
      </c>
      <c r="X27" s="320">
        <v>0</v>
      </c>
      <c r="Y27" s="320">
        <v>0</v>
      </c>
      <c r="Z27" s="320">
        <v>0</v>
      </c>
      <c r="AA27" s="320">
        <v>0</v>
      </c>
      <c r="AB27" s="319">
        <f t="shared" si="2"/>
        <v>0</v>
      </c>
      <c r="AC27" s="318">
        <f t="shared" si="3"/>
        <v>17.5265529534</v>
      </c>
    </row>
    <row r="28" spans="1:32" x14ac:dyDescent="0.25">
      <c r="A28" s="75" t="s">
        <v>176</v>
      </c>
      <c r="B28" s="46" t="s">
        <v>175</v>
      </c>
      <c r="C28" s="319">
        <v>0</v>
      </c>
      <c r="D28" s="319">
        <v>0</v>
      </c>
      <c r="E28" s="318">
        <v>0</v>
      </c>
      <c r="F28" s="318">
        <v>0</v>
      </c>
      <c r="G28" s="320">
        <v>0</v>
      </c>
      <c r="H28" s="320">
        <v>0</v>
      </c>
      <c r="I28" s="320">
        <v>0</v>
      </c>
      <c r="J28" s="320">
        <v>0</v>
      </c>
      <c r="K28" s="320">
        <v>0</v>
      </c>
      <c r="L28" s="320">
        <v>0</v>
      </c>
      <c r="M28" s="320">
        <v>0</v>
      </c>
      <c r="N28" s="320">
        <v>0</v>
      </c>
      <c r="O28" s="320">
        <v>0</v>
      </c>
      <c r="P28" s="320">
        <v>0</v>
      </c>
      <c r="Q28" s="320">
        <v>0</v>
      </c>
      <c r="R28" s="320">
        <v>0</v>
      </c>
      <c r="S28" s="320">
        <v>0</v>
      </c>
      <c r="T28" s="320">
        <v>0</v>
      </c>
      <c r="U28" s="320">
        <v>0</v>
      </c>
      <c r="V28" s="320">
        <v>0</v>
      </c>
      <c r="W28" s="320">
        <v>0</v>
      </c>
      <c r="X28" s="320">
        <v>0</v>
      </c>
      <c r="Y28" s="320">
        <v>0</v>
      </c>
      <c r="Z28" s="320">
        <v>0</v>
      </c>
      <c r="AA28" s="320">
        <v>0</v>
      </c>
      <c r="AB28" s="319">
        <f t="shared" si="2"/>
        <v>0</v>
      </c>
      <c r="AC28" s="318">
        <f t="shared" si="3"/>
        <v>0</v>
      </c>
    </row>
    <row r="29" spans="1:32" x14ac:dyDescent="0.25">
      <c r="A29" s="75" t="s">
        <v>174</v>
      </c>
      <c r="B29" s="79" t="s">
        <v>173</v>
      </c>
      <c r="C29" s="319">
        <f>C27*0.18</f>
        <v>0</v>
      </c>
      <c r="D29" s="319">
        <v>0</v>
      </c>
      <c r="E29" s="318">
        <v>0</v>
      </c>
      <c r="F29" s="318">
        <v>0</v>
      </c>
      <c r="G29" s="320">
        <v>0</v>
      </c>
      <c r="H29" s="320">
        <v>0</v>
      </c>
      <c r="I29" s="320">
        <v>0</v>
      </c>
      <c r="J29" s="320">
        <v>0</v>
      </c>
      <c r="K29" s="320">
        <v>0</v>
      </c>
      <c r="L29" s="320">
        <v>0</v>
      </c>
      <c r="M29" s="320">
        <v>0</v>
      </c>
      <c r="N29" s="320">
        <v>0</v>
      </c>
      <c r="O29" s="320">
        <v>0</v>
      </c>
      <c r="P29" s="320">
        <v>0</v>
      </c>
      <c r="Q29" s="320">
        <v>0</v>
      </c>
      <c r="R29" s="320">
        <v>0</v>
      </c>
      <c r="S29" s="320">
        <v>0</v>
      </c>
      <c r="T29" s="320">
        <v>0</v>
      </c>
      <c r="U29" s="320">
        <v>0</v>
      </c>
      <c r="V29" s="320">
        <v>0</v>
      </c>
      <c r="W29" s="320">
        <v>0</v>
      </c>
      <c r="X29" s="320">
        <v>0</v>
      </c>
      <c r="Y29" s="320">
        <v>0</v>
      </c>
      <c r="Z29" s="320">
        <v>0</v>
      </c>
      <c r="AA29" s="320">
        <v>0</v>
      </c>
      <c r="AB29" s="319">
        <f t="shared" si="2"/>
        <v>0</v>
      </c>
      <c r="AC29" s="318">
        <f t="shared" si="3"/>
        <v>0</v>
      </c>
    </row>
    <row r="30" spans="1:32" ht="47.25" x14ac:dyDescent="0.25">
      <c r="A30" s="78" t="s">
        <v>62</v>
      </c>
      <c r="B30" s="77" t="s">
        <v>172</v>
      </c>
      <c r="C30" s="319">
        <v>0</v>
      </c>
      <c r="D30" s="319">
        <v>0</v>
      </c>
      <c r="E30" s="318">
        <v>0</v>
      </c>
      <c r="F30" s="318">
        <v>0</v>
      </c>
      <c r="G30" s="319">
        <v>0</v>
      </c>
      <c r="H30" s="339">
        <f t="shared" ref="H30:M30" si="4">SUM(H31:H34)</f>
        <v>0</v>
      </c>
      <c r="I30" s="339">
        <f t="shared" si="4"/>
        <v>0</v>
      </c>
      <c r="J30" s="339">
        <f t="shared" si="4"/>
        <v>2.5999999999999999E-2</v>
      </c>
      <c r="K30" s="339">
        <f t="shared" si="4"/>
        <v>0</v>
      </c>
      <c r="L30" s="339">
        <f t="shared" si="4"/>
        <v>0</v>
      </c>
      <c r="M30" s="339">
        <f t="shared" si="4"/>
        <v>0</v>
      </c>
      <c r="N30" s="339">
        <v>0.58683399999999997</v>
      </c>
      <c r="O30" s="339">
        <f>SUM(O31:O34)</f>
        <v>0</v>
      </c>
      <c r="P30" s="339">
        <f t="shared" ref="P30:AA30" si="5">SUM(P31:P34)</f>
        <v>0</v>
      </c>
      <c r="Q30" s="339">
        <f t="shared" si="5"/>
        <v>0</v>
      </c>
      <c r="R30" s="339">
        <f t="shared" si="5"/>
        <v>14.368157</v>
      </c>
      <c r="S30" s="339">
        <f t="shared" si="5"/>
        <v>14.368157</v>
      </c>
      <c r="T30" s="339">
        <f t="shared" si="5"/>
        <v>0</v>
      </c>
      <c r="U30" s="339">
        <f t="shared" si="5"/>
        <v>0</v>
      </c>
      <c r="V30" s="339">
        <f t="shared" si="5"/>
        <v>0</v>
      </c>
      <c r="W30" s="339">
        <f t="shared" si="5"/>
        <v>0</v>
      </c>
      <c r="X30" s="339">
        <f t="shared" si="5"/>
        <v>0</v>
      </c>
      <c r="Y30" s="339">
        <f t="shared" si="5"/>
        <v>0</v>
      </c>
      <c r="Z30" s="339">
        <f t="shared" si="5"/>
        <v>0</v>
      </c>
      <c r="AA30" s="339">
        <f t="shared" si="5"/>
        <v>0</v>
      </c>
      <c r="AB30" s="319">
        <f t="shared" si="2"/>
        <v>0</v>
      </c>
      <c r="AC30" s="318">
        <f t="shared" si="3"/>
        <v>14.980991</v>
      </c>
    </row>
    <row r="31" spans="1:32" x14ac:dyDescent="0.25">
      <c r="A31" s="78" t="s">
        <v>171</v>
      </c>
      <c r="B31" s="46" t="s">
        <v>170</v>
      </c>
      <c r="C31" s="319">
        <v>0</v>
      </c>
      <c r="D31" s="319">
        <v>0</v>
      </c>
      <c r="E31" s="318">
        <v>0</v>
      </c>
      <c r="F31" s="318">
        <v>0</v>
      </c>
      <c r="G31" s="320">
        <v>0</v>
      </c>
      <c r="H31" s="320">
        <v>0</v>
      </c>
      <c r="I31" s="320">
        <v>0</v>
      </c>
      <c r="J31" s="320">
        <v>0</v>
      </c>
      <c r="K31" s="320">
        <v>0</v>
      </c>
      <c r="L31" s="320">
        <v>0</v>
      </c>
      <c r="M31" s="320">
        <v>0</v>
      </c>
      <c r="N31" s="320">
        <v>0</v>
      </c>
      <c r="O31" s="320">
        <v>0</v>
      </c>
      <c r="P31" s="320">
        <v>0</v>
      </c>
      <c r="Q31" s="320">
        <v>0</v>
      </c>
      <c r="R31" s="320">
        <v>0</v>
      </c>
      <c r="S31" s="320">
        <v>0</v>
      </c>
      <c r="T31" s="320">
        <v>0</v>
      </c>
      <c r="U31" s="320">
        <v>0</v>
      </c>
      <c r="V31" s="320">
        <v>0</v>
      </c>
      <c r="W31" s="320">
        <v>0</v>
      </c>
      <c r="X31" s="320">
        <v>0</v>
      </c>
      <c r="Y31" s="320">
        <v>0</v>
      </c>
      <c r="Z31" s="320">
        <v>0</v>
      </c>
      <c r="AA31" s="320">
        <v>0</v>
      </c>
      <c r="AB31" s="319">
        <f t="shared" si="2"/>
        <v>0</v>
      </c>
      <c r="AC31" s="318">
        <f t="shared" si="3"/>
        <v>0</v>
      </c>
    </row>
    <row r="32" spans="1:32" ht="31.5" x14ac:dyDescent="0.25">
      <c r="A32" s="78" t="s">
        <v>169</v>
      </c>
      <c r="B32" s="46" t="s">
        <v>168</v>
      </c>
      <c r="C32" s="319">
        <v>0</v>
      </c>
      <c r="D32" s="319">
        <v>0</v>
      </c>
      <c r="E32" s="318">
        <v>0</v>
      </c>
      <c r="F32" s="318">
        <v>0</v>
      </c>
      <c r="G32" s="320">
        <v>0</v>
      </c>
      <c r="H32" s="320">
        <v>0</v>
      </c>
      <c r="I32" s="320">
        <v>0</v>
      </c>
      <c r="J32" s="320">
        <v>0</v>
      </c>
      <c r="K32" s="320">
        <v>0</v>
      </c>
      <c r="L32" s="320">
        <v>0</v>
      </c>
      <c r="M32" s="320">
        <v>0</v>
      </c>
      <c r="N32" s="320">
        <v>0.54212000000000005</v>
      </c>
      <c r="O32" s="320">
        <v>0</v>
      </c>
      <c r="P32" s="320">
        <v>0</v>
      </c>
      <c r="Q32" s="320">
        <v>0</v>
      </c>
      <c r="R32" s="320">
        <v>14.222749</v>
      </c>
      <c r="S32" s="320">
        <v>14.222749</v>
      </c>
      <c r="T32" s="320">
        <v>0</v>
      </c>
      <c r="U32" s="320">
        <v>0</v>
      </c>
      <c r="V32" s="320">
        <v>0</v>
      </c>
      <c r="W32" s="320">
        <v>0</v>
      </c>
      <c r="X32" s="320">
        <v>0</v>
      </c>
      <c r="Y32" s="320">
        <v>0</v>
      </c>
      <c r="Z32" s="320">
        <v>0</v>
      </c>
      <c r="AA32" s="320">
        <v>0</v>
      </c>
      <c r="AB32" s="319">
        <f t="shared" si="2"/>
        <v>0</v>
      </c>
      <c r="AC32" s="318">
        <f t="shared" si="3"/>
        <v>14.764869000000001</v>
      </c>
    </row>
    <row r="33" spans="1:29" x14ac:dyDescent="0.25">
      <c r="A33" s="78" t="s">
        <v>167</v>
      </c>
      <c r="B33" s="46" t="s">
        <v>166</v>
      </c>
      <c r="C33" s="319">
        <v>0</v>
      </c>
      <c r="D33" s="319">
        <v>0</v>
      </c>
      <c r="E33" s="318">
        <v>0</v>
      </c>
      <c r="F33" s="318">
        <v>0</v>
      </c>
      <c r="G33" s="320">
        <v>0</v>
      </c>
      <c r="H33" s="320">
        <v>0</v>
      </c>
      <c r="I33" s="320">
        <v>0</v>
      </c>
      <c r="J33" s="320">
        <v>0</v>
      </c>
      <c r="K33" s="320">
        <v>0</v>
      </c>
      <c r="L33" s="320">
        <v>0</v>
      </c>
      <c r="M33" s="320">
        <v>0</v>
      </c>
      <c r="N33" s="320">
        <v>0</v>
      </c>
      <c r="O33" s="320">
        <v>0</v>
      </c>
      <c r="P33" s="320">
        <v>0</v>
      </c>
      <c r="Q33" s="320">
        <v>0</v>
      </c>
      <c r="R33" s="320">
        <v>0</v>
      </c>
      <c r="S33" s="320">
        <v>0</v>
      </c>
      <c r="T33" s="320">
        <v>0</v>
      </c>
      <c r="U33" s="320">
        <v>0</v>
      </c>
      <c r="V33" s="320">
        <v>0</v>
      </c>
      <c r="W33" s="320">
        <v>0</v>
      </c>
      <c r="X33" s="320">
        <v>0</v>
      </c>
      <c r="Y33" s="320">
        <v>0</v>
      </c>
      <c r="Z33" s="320">
        <v>0</v>
      </c>
      <c r="AA33" s="320">
        <v>0</v>
      </c>
      <c r="AB33" s="319">
        <f t="shared" si="2"/>
        <v>0</v>
      </c>
      <c r="AC33" s="318">
        <f t="shared" si="3"/>
        <v>0</v>
      </c>
    </row>
    <row r="34" spans="1:29" x14ac:dyDescent="0.25">
      <c r="A34" s="78" t="s">
        <v>165</v>
      </c>
      <c r="B34" s="46" t="s">
        <v>164</v>
      </c>
      <c r="C34" s="319">
        <v>0</v>
      </c>
      <c r="D34" s="319">
        <v>0</v>
      </c>
      <c r="E34" s="318">
        <v>0</v>
      </c>
      <c r="F34" s="318">
        <v>0</v>
      </c>
      <c r="G34" s="320">
        <v>0</v>
      </c>
      <c r="H34" s="320">
        <v>0</v>
      </c>
      <c r="I34" s="320">
        <v>0</v>
      </c>
      <c r="J34" s="320">
        <v>2.5999999999999999E-2</v>
      </c>
      <c r="K34" s="320">
        <v>0</v>
      </c>
      <c r="L34" s="320">
        <v>0</v>
      </c>
      <c r="M34" s="320">
        <v>0</v>
      </c>
      <c r="N34" s="340">
        <v>4.4713999999999997E-2</v>
      </c>
      <c r="O34" s="340">
        <v>0</v>
      </c>
      <c r="P34" s="320">
        <v>0</v>
      </c>
      <c r="Q34" s="320">
        <v>0</v>
      </c>
      <c r="R34" s="320">
        <v>0.14540800000000001</v>
      </c>
      <c r="S34" s="320">
        <v>0.14540800000000001</v>
      </c>
      <c r="T34" s="320">
        <v>0</v>
      </c>
      <c r="U34" s="320">
        <v>0</v>
      </c>
      <c r="V34" s="320">
        <v>0</v>
      </c>
      <c r="W34" s="320">
        <v>0</v>
      </c>
      <c r="X34" s="320">
        <v>0</v>
      </c>
      <c r="Y34" s="320">
        <v>0</v>
      </c>
      <c r="Z34" s="320">
        <v>0</v>
      </c>
      <c r="AA34" s="320">
        <v>0</v>
      </c>
      <c r="AB34" s="319">
        <f t="shared" si="2"/>
        <v>0</v>
      </c>
      <c r="AC34" s="318">
        <f t="shared" si="3"/>
        <v>0.21612200000000001</v>
      </c>
    </row>
    <row r="35" spans="1:29" ht="31.5" x14ac:dyDescent="0.25">
      <c r="A35" s="78" t="s">
        <v>61</v>
      </c>
      <c r="B35" s="77" t="s">
        <v>163</v>
      </c>
      <c r="C35" s="319">
        <v>0</v>
      </c>
      <c r="D35" s="319">
        <v>0</v>
      </c>
      <c r="E35" s="318">
        <v>0</v>
      </c>
      <c r="F35" s="318">
        <v>0</v>
      </c>
      <c r="G35" s="319">
        <v>0</v>
      </c>
      <c r="H35" s="319">
        <v>0</v>
      </c>
      <c r="I35" s="319">
        <v>0</v>
      </c>
      <c r="J35" s="319">
        <v>0</v>
      </c>
      <c r="K35" s="319">
        <v>0</v>
      </c>
      <c r="L35" s="319">
        <v>0</v>
      </c>
      <c r="M35" s="319">
        <v>0</v>
      </c>
      <c r="N35" s="319">
        <f t="shared" ref="N35" si="6">D35-J35</f>
        <v>0</v>
      </c>
      <c r="O35" s="319">
        <v>0</v>
      </c>
      <c r="P35" s="319">
        <v>0</v>
      </c>
      <c r="Q35" s="319">
        <v>0</v>
      </c>
      <c r="R35" s="318">
        <v>0</v>
      </c>
      <c r="S35" s="319">
        <v>0</v>
      </c>
      <c r="T35" s="319">
        <v>0</v>
      </c>
      <c r="U35" s="319">
        <v>0</v>
      </c>
      <c r="V35" s="319">
        <v>0</v>
      </c>
      <c r="W35" s="319">
        <v>0</v>
      </c>
      <c r="X35" s="319">
        <v>0</v>
      </c>
      <c r="Y35" s="319">
        <v>0</v>
      </c>
      <c r="Z35" s="319">
        <v>0</v>
      </c>
      <c r="AA35" s="319">
        <v>0</v>
      </c>
      <c r="AB35" s="319">
        <f t="shared" si="2"/>
        <v>0</v>
      </c>
      <c r="AC35" s="318">
        <f t="shared" si="3"/>
        <v>0</v>
      </c>
    </row>
    <row r="36" spans="1:29" ht="31.5" x14ac:dyDescent="0.25">
      <c r="A36" s="75" t="s">
        <v>162</v>
      </c>
      <c r="B36" s="74" t="s">
        <v>161</v>
      </c>
      <c r="C36" s="319">
        <v>0</v>
      </c>
      <c r="D36" s="319">
        <v>0</v>
      </c>
      <c r="E36" s="318">
        <v>0</v>
      </c>
      <c r="F36" s="318">
        <v>0</v>
      </c>
      <c r="G36" s="320">
        <v>0</v>
      </c>
      <c r="H36" s="320">
        <v>0</v>
      </c>
      <c r="I36" s="320">
        <v>0</v>
      </c>
      <c r="J36" s="320">
        <v>0</v>
      </c>
      <c r="K36" s="320">
        <v>0</v>
      </c>
      <c r="L36" s="320">
        <f>C36</f>
        <v>0</v>
      </c>
      <c r="M36" s="320">
        <v>0</v>
      </c>
      <c r="N36" s="320">
        <f>D36</f>
        <v>0</v>
      </c>
      <c r="O36" s="320">
        <v>0</v>
      </c>
      <c r="P36" s="320">
        <v>0</v>
      </c>
      <c r="Q36" s="320">
        <v>0</v>
      </c>
      <c r="R36" s="340">
        <v>0</v>
      </c>
      <c r="S36" s="320">
        <v>0</v>
      </c>
      <c r="T36" s="320">
        <v>0</v>
      </c>
      <c r="U36" s="320">
        <v>0</v>
      </c>
      <c r="V36" s="320">
        <v>0</v>
      </c>
      <c r="W36" s="320">
        <v>0</v>
      </c>
      <c r="X36" s="320">
        <v>0</v>
      </c>
      <c r="Y36" s="320">
        <v>0</v>
      </c>
      <c r="Z36" s="320">
        <v>0</v>
      </c>
      <c r="AA36" s="320">
        <v>0</v>
      </c>
      <c r="AB36" s="319">
        <f t="shared" si="2"/>
        <v>0</v>
      </c>
      <c r="AC36" s="318">
        <f t="shared" si="3"/>
        <v>0</v>
      </c>
    </row>
    <row r="37" spans="1:29" x14ac:dyDescent="0.25">
      <c r="A37" s="75" t="s">
        <v>160</v>
      </c>
      <c r="B37" s="74" t="s">
        <v>150</v>
      </c>
      <c r="C37" s="319">
        <v>0</v>
      </c>
      <c r="D37" s="319">
        <v>0</v>
      </c>
      <c r="E37" s="318">
        <v>0</v>
      </c>
      <c r="F37" s="318">
        <v>0</v>
      </c>
      <c r="G37" s="320">
        <v>0</v>
      </c>
      <c r="H37" s="320">
        <v>0</v>
      </c>
      <c r="I37" s="320">
        <v>0</v>
      </c>
      <c r="J37" s="320">
        <v>0</v>
      </c>
      <c r="K37" s="320">
        <v>0</v>
      </c>
      <c r="L37" s="320">
        <f t="shared" ref="L37:L42" si="7">C37</f>
        <v>0</v>
      </c>
      <c r="M37" s="320">
        <v>0</v>
      </c>
      <c r="N37" s="320">
        <f t="shared" ref="N37:N42" si="8">D37</f>
        <v>0</v>
      </c>
      <c r="O37" s="320">
        <v>0</v>
      </c>
      <c r="P37" s="320">
        <v>0</v>
      </c>
      <c r="Q37" s="320">
        <v>0</v>
      </c>
      <c r="R37" s="340">
        <v>0</v>
      </c>
      <c r="S37" s="320">
        <v>0</v>
      </c>
      <c r="T37" s="320">
        <v>0</v>
      </c>
      <c r="U37" s="320">
        <v>0</v>
      </c>
      <c r="V37" s="320">
        <v>0</v>
      </c>
      <c r="W37" s="320">
        <v>0</v>
      </c>
      <c r="X37" s="320">
        <v>0</v>
      </c>
      <c r="Y37" s="320">
        <v>0</v>
      </c>
      <c r="Z37" s="320">
        <v>0</v>
      </c>
      <c r="AA37" s="320">
        <v>0</v>
      </c>
      <c r="AB37" s="319">
        <f t="shared" si="2"/>
        <v>0</v>
      </c>
      <c r="AC37" s="318">
        <f t="shared" si="3"/>
        <v>0</v>
      </c>
    </row>
    <row r="38" spans="1:29" x14ac:dyDescent="0.25">
      <c r="A38" s="75" t="s">
        <v>159</v>
      </c>
      <c r="B38" s="74" t="s">
        <v>148</v>
      </c>
      <c r="C38" s="319">
        <v>0</v>
      </c>
      <c r="D38" s="319">
        <v>0</v>
      </c>
      <c r="E38" s="318">
        <v>0</v>
      </c>
      <c r="F38" s="318">
        <v>0</v>
      </c>
      <c r="G38" s="320">
        <v>0</v>
      </c>
      <c r="H38" s="320">
        <v>0</v>
      </c>
      <c r="I38" s="320">
        <v>0</v>
      </c>
      <c r="J38" s="320">
        <v>0</v>
      </c>
      <c r="K38" s="320">
        <v>0</v>
      </c>
      <c r="L38" s="320">
        <f t="shared" si="7"/>
        <v>0</v>
      </c>
      <c r="M38" s="320">
        <v>0</v>
      </c>
      <c r="N38" s="320">
        <f t="shared" si="8"/>
        <v>0</v>
      </c>
      <c r="O38" s="320">
        <v>0</v>
      </c>
      <c r="P38" s="320">
        <v>0</v>
      </c>
      <c r="Q38" s="320">
        <v>0</v>
      </c>
      <c r="R38" s="340">
        <v>0</v>
      </c>
      <c r="S38" s="320">
        <v>0</v>
      </c>
      <c r="T38" s="320">
        <v>0</v>
      </c>
      <c r="U38" s="320">
        <v>0</v>
      </c>
      <c r="V38" s="320">
        <v>0</v>
      </c>
      <c r="W38" s="320">
        <v>0</v>
      </c>
      <c r="X38" s="320">
        <v>0</v>
      </c>
      <c r="Y38" s="320">
        <v>0</v>
      </c>
      <c r="Z38" s="320">
        <v>0</v>
      </c>
      <c r="AA38" s="320">
        <v>0</v>
      </c>
      <c r="AB38" s="319">
        <f t="shared" si="2"/>
        <v>0</v>
      </c>
      <c r="AC38" s="318">
        <f t="shared" si="3"/>
        <v>0</v>
      </c>
    </row>
    <row r="39" spans="1:29" ht="31.5" x14ac:dyDescent="0.25">
      <c r="A39" s="75" t="s">
        <v>158</v>
      </c>
      <c r="B39" s="46" t="s">
        <v>146</v>
      </c>
      <c r="C39" s="319">
        <v>0</v>
      </c>
      <c r="D39" s="319">
        <v>0</v>
      </c>
      <c r="E39" s="318">
        <v>0</v>
      </c>
      <c r="F39" s="318">
        <v>0</v>
      </c>
      <c r="G39" s="320">
        <v>0</v>
      </c>
      <c r="H39" s="320">
        <v>0</v>
      </c>
      <c r="I39" s="320">
        <v>0</v>
      </c>
      <c r="J39" s="320">
        <v>0</v>
      </c>
      <c r="K39" s="320">
        <v>0</v>
      </c>
      <c r="L39" s="320">
        <f t="shared" si="7"/>
        <v>0</v>
      </c>
      <c r="M39" s="320">
        <v>0</v>
      </c>
      <c r="N39" s="320">
        <f t="shared" si="8"/>
        <v>0</v>
      </c>
      <c r="O39" s="320">
        <v>0</v>
      </c>
      <c r="P39" s="320">
        <v>0</v>
      </c>
      <c r="Q39" s="320">
        <v>0</v>
      </c>
      <c r="R39" s="340">
        <v>0</v>
      </c>
      <c r="S39" s="320">
        <v>0</v>
      </c>
      <c r="T39" s="320">
        <v>0</v>
      </c>
      <c r="U39" s="320">
        <v>0</v>
      </c>
      <c r="V39" s="320">
        <v>0</v>
      </c>
      <c r="W39" s="320">
        <v>0</v>
      </c>
      <c r="X39" s="320">
        <v>0</v>
      </c>
      <c r="Y39" s="320">
        <v>0</v>
      </c>
      <c r="Z39" s="320">
        <v>0</v>
      </c>
      <c r="AA39" s="320">
        <v>0</v>
      </c>
      <c r="AB39" s="319">
        <f t="shared" si="2"/>
        <v>0</v>
      </c>
      <c r="AC39" s="318">
        <f t="shared" si="3"/>
        <v>0</v>
      </c>
    </row>
    <row r="40" spans="1:29" ht="31.5" x14ac:dyDescent="0.25">
      <c r="A40" s="75" t="s">
        <v>157</v>
      </c>
      <c r="B40" s="46" t="s">
        <v>144</v>
      </c>
      <c r="C40" s="319">
        <v>0</v>
      </c>
      <c r="D40" s="319">
        <v>0</v>
      </c>
      <c r="E40" s="318">
        <v>0</v>
      </c>
      <c r="F40" s="318">
        <v>0</v>
      </c>
      <c r="G40" s="320">
        <v>0</v>
      </c>
      <c r="H40" s="320">
        <v>0</v>
      </c>
      <c r="I40" s="320">
        <v>0</v>
      </c>
      <c r="J40" s="320">
        <v>0</v>
      </c>
      <c r="K40" s="320">
        <v>0</v>
      </c>
      <c r="L40" s="320">
        <f t="shared" si="7"/>
        <v>0</v>
      </c>
      <c r="M40" s="320">
        <v>0</v>
      </c>
      <c r="N40" s="320">
        <f t="shared" si="8"/>
        <v>0</v>
      </c>
      <c r="O40" s="320">
        <v>0</v>
      </c>
      <c r="P40" s="320">
        <v>0</v>
      </c>
      <c r="Q40" s="320">
        <v>0</v>
      </c>
      <c r="R40" s="340">
        <v>0</v>
      </c>
      <c r="S40" s="320">
        <v>0</v>
      </c>
      <c r="T40" s="320">
        <v>0</v>
      </c>
      <c r="U40" s="320">
        <v>0</v>
      </c>
      <c r="V40" s="320">
        <v>0</v>
      </c>
      <c r="W40" s="320">
        <v>0</v>
      </c>
      <c r="X40" s="320">
        <v>0</v>
      </c>
      <c r="Y40" s="320">
        <v>0</v>
      </c>
      <c r="Z40" s="320">
        <v>0</v>
      </c>
      <c r="AA40" s="320">
        <v>0</v>
      </c>
      <c r="AB40" s="319">
        <f t="shared" si="2"/>
        <v>0</v>
      </c>
      <c r="AC40" s="318">
        <f t="shared" si="3"/>
        <v>0</v>
      </c>
    </row>
    <row r="41" spans="1:29" x14ac:dyDescent="0.25">
      <c r="A41" s="75" t="s">
        <v>156</v>
      </c>
      <c r="B41" s="46" t="s">
        <v>142</v>
      </c>
      <c r="C41" s="319">
        <v>0</v>
      </c>
      <c r="D41" s="319">
        <v>0</v>
      </c>
      <c r="E41" s="318">
        <v>0</v>
      </c>
      <c r="F41" s="318">
        <v>0</v>
      </c>
      <c r="G41" s="320">
        <v>0</v>
      </c>
      <c r="H41" s="320">
        <v>0</v>
      </c>
      <c r="I41" s="320">
        <v>0</v>
      </c>
      <c r="J41" s="320">
        <v>0</v>
      </c>
      <c r="K41" s="320">
        <v>0</v>
      </c>
      <c r="L41" s="320">
        <f t="shared" si="7"/>
        <v>0</v>
      </c>
      <c r="M41" s="320">
        <v>0</v>
      </c>
      <c r="N41" s="320">
        <f t="shared" si="8"/>
        <v>0</v>
      </c>
      <c r="O41" s="320">
        <v>0</v>
      </c>
      <c r="P41" s="320">
        <v>0</v>
      </c>
      <c r="Q41" s="320">
        <v>0</v>
      </c>
      <c r="R41" s="340">
        <v>4.1219999999999999</v>
      </c>
      <c r="S41" s="320">
        <v>4.1219999999999999</v>
      </c>
      <c r="T41" s="320">
        <v>0</v>
      </c>
      <c r="U41" s="320">
        <v>0</v>
      </c>
      <c r="V41" s="320">
        <v>0</v>
      </c>
      <c r="W41" s="320">
        <v>0</v>
      </c>
      <c r="X41" s="320">
        <v>0</v>
      </c>
      <c r="Y41" s="320">
        <v>0</v>
      </c>
      <c r="Z41" s="320">
        <v>0</v>
      </c>
      <c r="AA41" s="320">
        <v>0</v>
      </c>
      <c r="AB41" s="319">
        <f t="shared" si="2"/>
        <v>0</v>
      </c>
      <c r="AC41" s="318">
        <f t="shared" si="3"/>
        <v>4.1219999999999999</v>
      </c>
    </row>
    <row r="42" spans="1:29" ht="18.75" x14ac:dyDescent="0.25">
      <c r="A42" s="75" t="s">
        <v>155</v>
      </c>
      <c r="B42" s="74" t="s">
        <v>140</v>
      </c>
      <c r="C42" s="319">
        <v>0</v>
      </c>
      <c r="D42" s="319">
        <v>0</v>
      </c>
      <c r="E42" s="318">
        <v>0</v>
      </c>
      <c r="F42" s="318">
        <v>0</v>
      </c>
      <c r="G42" s="320">
        <v>0</v>
      </c>
      <c r="H42" s="320">
        <v>0</v>
      </c>
      <c r="I42" s="320">
        <v>0</v>
      </c>
      <c r="J42" s="320">
        <v>0</v>
      </c>
      <c r="K42" s="320">
        <v>0</v>
      </c>
      <c r="L42" s="320">
        <f t="shared" si="7"/>
        <v>0</v>
      </c>
      <c r="M42" s="320">
        <v>0</v>
      </c>
      <c r="N42" s="320">
        <f t="shared" si="8"/>
        <v>0</v>
      </c>
      <c r="O42" s="320">
        <v>0</v>
      </c>
      <c r="P42" s="320">
        <v>0</v>
      </c>
      <c r="Q42" s="320">
        <v>0</v>
      </c>
      <c r="R42" s="340">
        <v>0</v>
      </c>
      <c r="S42" s="320">
        <v>0</v>
      </c>
      <c r="T42" s="320">
        <v>0</v>
      </c>
      <c r="U42" s="320">
        <v>0</v>
      </c>
      <c r="V42" s="320">
        <v>0</v>
      </c>
      <c r="W42" s="320">
        <v>0</v>
      </c>
      <c r="X42" s="320">
        <v>0</v>
      </c>
      <c r="Y42" s="320">
        <v>0</v>
      </c>
      <c r="Z42" s="320">
        <v>0</v>
      </c>
      <c r="AA42" s="320">
        <v>0</v>
      </c>
      <c r="AB42" s="319">
        <f t="shared" si="2"/>
        <v>0</v>
      </c>
      <c r="AC42" s="318">
        <f t="shared" si="3"/>
        <v>0</v>
      </c>
    </row>
    <row r="43" spans="1:29" x14ac:dyDescent="0.25">
      <c r="A43" s="78" t="s">
        <v>60</v>
      </c>
      <c r="B43" s="77" t="s">
        <v>154</v>
      </c>
      <c r="C43" s="319">
        <v>0</v>
      </c>
      <c r="D43" s="319">
        <v>0</v>
      </c>
      <c r="E43" s="318">
        <v>0</v>
      </c>
      <c r="F43" s="318">
        <v>0</v>
      </c>
      <c r="G43" s="319">
        <v>0</v>
      </c>
      <c r="H43" s="319">
        <v>0</v>
      </c>
      <c r="I43" s="319">
        <v>0</v>
      </c>
      <c r="J43" s="319">
        <v>0</v>
      </c>
      <c r="K43" s="319">
        <v>0</v>
      </c>
      <c r="L43" s="319">
        <v>0</v>
      </c>
      <c r="M43" s="319">
        <v>0</v>
      </c>
      <c r="N43" s="321">
        <v>0</v>
      </c>
      <c r="O43" s="319">
        <v>0</v>
      </c>
      <c r="P43" s="319">
        <v>0</v>
      </c>
      <c r="Q43" s="319">
        <v>0</v>
      </c>
      <c r="R43" s="319">
        <v>0</v>
      </c>
      <c r="S43" s="319">
        <v>0</v>
      </c>
      <c r="T43" s="319">
        <v>0</v>
      </c>
      <c r="U43" s="319">
        <v>0</v>
      </c>
      <c r="V43" s="319">
        <v>0</v>
      </c>
      <c r="W43" s="319">
        <v>0</v>
      </c>
      <c r="X43" s="319">
        <v>0</v>
      </c>
      <c r="Y43" s="319">
        <v>0</v>
      </c>
      <c r="Z43" s="319">
        <v>0</v>
      </c>
      <c r="AA43" s="319">
        <v>0</v>
      </c>
      <c r="AB43" s="319">
        <f t="shared" si="2"/>
        <v>0</v>
      </c>
      <c r="AC43" s="318">
        <f t="shared" si="3"/>
        <v>0</v>
      </c>
    </row>
    <row r="44" spans="1:29" x14ac:dyDescent="0.25">
      <c r="A44" s="75" t="s">
        <v>153</v>
      </c>
      <c r="B44" s="46" t="s">
        <v>152</v>
      </c>
      <c r="C44" s="319">
        <f>C36</f>
        <v>0</v>
      </c>
      <c r="D44" s="319">
        <v>0</v>
      </c>
      <c r="E44" s="318">
        <v>0</v>
      </c>
      <c r="F44" s="318">
        <v>0</v>
      </c>
      <c r="G44" s="320">
        <v>0</v>
      </c>
      <c r="H44" s="320">
        <v>0</v>
      </c>
      <c r="I44" s="320">
        <v>0</v>
      </c>
      <c r="J44" s="320">
        <v>0</v>
      </c>
      <c r="K44" s="320">
        <v>0</v>
      </c>
      <c r="L44" s="320">
        <f t="shared" ref="L44:L50" si="9">C44</f>
        <v>0</v>
      </c>
      <c r="M44" s="320">
        <v>0</v>
      </c>
      <c r="N44" s="320">
        <f t="shared" ref="N44:N50" si="10">D44</f>
        <v>0</v>
      </c>
      <c r="O44" s="320">
        <v>0</v>
      </c>
      <c r="P44" s="320">
        <v>0</v>
      </c>
      <c r="Q44" s="320">
        <v>0</v>
      </c>
      <c r="R44" s="340">
        <f>R36</f>
        <v>0</v>
      </c>
      <c r="S44" s="340">
        <f>S36</f>
        <v>0</v>
      </c>
      <c r="T44" s="320">
        <v>0</v>
      </c>
      <c r="U44" s="320">
        <v>0</v>
      </c>
      <c r="V44" s="320">
        <v>0</v>
      </c>
      <c r="W44" s="320">
        <v>0</v>
      </c>
      <c r="X44" s="320">
        <v>0</v>
      </c>
      <c r="Y44" s="320">
        <v>0</v>
      </c>
      <c r="Z44" s="320">
        <v>0</v>
      </c>
      <c r="AA44" s="320">
        <v>0</v>
      </c>
      <c r="AB44" s="319">
        <f t="shared" si="2"/>
        <v>0</v>
      </c>
      <c r="AC44" s="318">
        <f t="shared" si="3"/>
        <v>0</v>
      </c>
    </row>
    <row r="45" spans="1:29" x14ac:dyDescent="0.25">
      <c r="A45" s="75" t="s">
        <v>151</v>
      </c>
      <c r="B45" s="46" t="s">
        <v>150</v>
      </c>
      <c r="C45" s="319">
        <f>C37</f>
        <v>0</v>
      </c>
      <c r="D45" s="319">
        <v>0</v>
      </c>
      <c r="E45" s="318">
        <v>0</v>
      </c>
      <c r="F45" s="318">
        <v>0</v>
      </c>
      <c r="G45" s="320">
        <v>0</v>
      </c>
      <c r="H45" s="320">
        <v>0</v>
      </c>
      <c r="I45" s="320">
        <v>0</v>
      </c>
      <c r="J45" s="320">
        <v>0</v>
      </c>
      <c r="K45" s="320">
        <v>0</v>
      </c>
      <c r="L45" s="320">
        <f t="shared" si="9"/>
        <v>0</v>
      </c>
      <c r="M45" s="320">
        <v>0</v>
      </c>
      <c r="N45" s="320">
        <f t="shared" si="10"/>
        <v>0</v>
      </c>
      <c r="O45" s="320">
        <v>0</v>
      </c>
      <c r="P45" s="320">
        <v>0</v>
      </c>
      <c r="Q45" s="320">
        <v>0</v>
      </c>
      <c r="R45" s="340">
        <f t="shared" ref="R45:S45" si="11">R37</f>
        <v>0</v>
      </c>
      <c r="S45" s="340">
        <f t="shared" si="11"/>
        <v>0</v>
      </c>
      <c r="T45" s="320">
        <v>0</v>
      </c>
      <c r="U45" s="320">
        <v>0</v>
      </c>
      <c r="V45" s="320">
        <v>0</v>
      </c>
      <c r="W45" s="320">
        <v>0</v>
      </c>
      <c r="X45" s="320">
        <v>0</v>
      </c>
      <c r="Y45" s="320">
        <v>0</v>
      </c>
      <c r="Z45" s="320">
        <v>0</v>
      </c>
      <c r="AA45" s="320">
        <v>0</v>
      </c>
      <c r="AB45" s="319">
        <f t="shared" si="2"/>
        <v>0</v>
      </c>
      <c r="AC45" s="318">
        <f t="shared" si="3"/>
        <v>0</v>
      </c>
    </row>
    <row r="46" spans="1:29" x14ac:dyDescent="0.25">
      <c r="A46" s="75" t="s">
        <v>149</v>
      </c>
      <c r="B46" s="46" t="s">
        <v>148</v>
      </c>
      <c r="C46" s="319">
        <f t="shared" ref="C46:C50" si="12">C38</f>
        <v>0</v>
      </c>
      <c r="D46" s="319">
        <v>0</v>
      </c>
      <c r="E46" s="318">
        <v>0</v>
      </c>
      <c r="F46" s="318">
        <v>0</v>
      </c>
      <c r="G46" s="320">
        <v>0</v>
      </c>
      <c r="H46" s="320">
        <v>0</v>
      </c>
      <c r="I46" s="320">
        <v>0</v>
      </c>
      <c r="J46" s="320">
        <v>0</v>
      </c>
      <c r="K46" s="320">
        <v>0</v>
      </c>
      <c r="L46" s="320">
        <f t="shared" si="9"/>
        <v>0</v>
      </c>
      <c r="M46" s="320">
        <v>0</v>
      </c>
      <c r="N46" s="320">
        <f t="shared" si="10"/>
        <v>0</v>
      </c>
      <c r="O46" s="320">
        <v>0</v>
      </c>
      <c r="P46" s="320">
        <v>0</v>
      </c>
      <c r="Q46" s="320">
        <v>0</v>
      </c>
      <c r="R46" s="340">
        <f t="shared" ref="R46:S46" si="13">R38</f>
        <v>0</v>
      </c>
      <c r="S46" s="340">
        <f t="shared" si="13"/>
        <v>0</v>
      </c>
      <c r="T46" s="320">
        <v>0</v>
      </c>
      <c r="U46" s="320">
        <v>0</v>
      </c>
      <c r="V46" s="320">
        <v>0</v>
      </c>
      <c r="W46" s="320">
        <v>0</v>
      </c>
      <c r="X46" s="320">
        <v>0</v>
      </c>
      <c r="Y46" s="320">
        <v>0</v>
      </c>
      <c r="Z46" s="320">
        <v>0</v>
      </c>
      <c r="AA46" s="320">
        <v>0</v>
      </c>
      <c r="AB46" s="319">
        <f t="shared" si="2"/>
        <v>0</v>
      </c>
      <c r="AC46" s="318">
        <f t="shared" si="3"/>
        <v>0</v>
      </c>
    </row>
    <row r="47" spans="1:29" ht="31.5" x14ac:dyDescent="0.25">
      <c r="A47" s="75" t="s">
        <v>147</v>
      </c>
      <c r="B47" s="46" t="s">
        <v>146</v>
      </c>
      <c r="C47" s="319">
        <f t="shared" si="12"/>
        <v>0</v>
      </c>
      <c r="D47" s="319">
        <v>0</v>
      </c>
      <c r="E47" s="318">
        <v>0</v>
      </c>
      <c r="F47" s="318">
        <v>0</v>
      </c>
      <c r="G47" s="320">
        <v>0</v>
      </c>
      <c r="H47" s="320">
        <v>0</v>
      </c>
      <c r="I47" s="320">
        <v>0</v>
      </c>
      <c r="J47" s="320">
        <v>0</v>
      </c>
      <c r="K47" s="320">
        <v>0</v>
      </c>
      <c r="L47" s="320">
        <f t="shared" si="9"/>
        <v>0</v>
      </c>
      <c r="M47" s="320">
        <v>0</v>
      </c>
      <c r="N47" s="320">
        <f t="shared" si="10"/>
        <v>0</v>
      </c>
      <c r="O47" s="320">
        <v>0</v>
      </c>
      <c r="P47" s="320">
        <v>0</v>
      </c>
      <c r="Q47" s="320">
        <v>0</v>
      </c>
      <c r="R47" s="340">
        <f t="shared" ref="R47:S47" si="14">R39</f>
        <v>0</v>
      </c>
      <c r="S47" s="340">
        <f t="shared" si="14"/>
        <v>0</v>
      </c>
      <c r="T47" s="320">
        <v>0</v>
      </c>
      <c r="U47" s="320">
        <v>0</v>
      </c>
      <c r="V47" s="320">
        <v>0</v>
      </c>
      <c r="W47" s="320">
        <v>0</v>
      </c>
      <c r="X47" s="320">
        <v>0</v>
      </c>
      <c r="Y47" s="320">
        <v>0</v>
      </c>
      <c r="Z47" s="320">
        <v>0</v>
      </c>
      <c r="AA47" s="320">
        <v>0</v>
      </c>
      <c r="AB47" s="319">
        <f t="shared" si="2"/>
        <v>0</v>
      </c>
      <c r="AC47" s="318">
        <f t="shared" si="3"/>
        <v>0</v>
      </c>
    </row>
    <row r="48" spans="1:29" ht="31.5" x14ac:dyDescent="0.25">
      <c r="A48" s="75" t="s">
        <v>145</v>
      </c>
      <c r="B48" s="46" t="s">
        <v>144</v>
      </c>
      <c r="C48" s="319">
        <f t="shared" si="12"/>
        <v>0</v>
      </c>
      <c r="D48" s="319">
        <v>0</v>
      </c>
      <c r="E48" s="318">
        <v>0</v>
      </c>
      <c r="F48" s="318">
        <v>0</v>
      </c>
      <c r="G48" s="320">
        <v>0</v>
      </c>
      <c r="H48" s="320">
        <v>0</v>
      </c>
      <c r="I48" s="320">
        <v>0</v>
      </c>
      <c r="J48" s="320">
        <v>0</v>
      </c>
      <c r="K48" s="320">
        <v>0</v>
      </c>
      <c r="L48" s="320">
        <f t="shared" si="9"/>
        <v>0</v>
      </c>
      <c r="M48" s="320">
        <v>0</v>
      </c>
      <c r="N48" s="320">
        <f t="shared" si="10"/>
        <v>0</v>
      </c>
      <c r="O48" s="320">
        <v>0</v>
      </c>
      <c r="P48" s="320">
        <v>0</v>
      </c>
      <c r="Q48" s="320">
        <v>0</v>
      </c>
      <c r="R48" s="340">
        <f t="shared" ref="R48:S48" si="15">R40</f>
        <v>0</v>
      </c>
      <c r="S48" s="340">
        <f t="shared" si="15"/>
        <v>0</v>
      </c>
      <c r="T48" s="320">
        <v>0</v>
      </c>
      <c r="U48" s="320">
        <v>0</v>
      </c>
      <c r="V48" s="320">
        <v>0</v>
      </c>
      <c r="W48" s="320">
        <v>0</v>
      </c>
      <c r="X48" s="320">
        <v>0</v>
      </c>
      <c r="Y48" s="320">
        <v>0</v>
      </c>
      <c r="Z48" s="320">
        <v>0</v>
      </c>
      <c r="AA48" s="320">
        <v>0</v>
      </c>
      <c r="AB48" s="319">
        <f t="shared" si="2"/>
        <v>0</v>
      </c>
      <c r="AC48" s="318">
        <f t="shared" si="3"/>
        <v>0</v>
      </c>
    </row>
    <row r="49" spans="1:29" x14ac:dyDescent="0.25">
      <c r="A49" s="75" t="s">
        <v>143</v>
      </c>
      <c r="B49" s="46" t="s">
        <v>142</v>
      </c>
      <c r="C49" s="319">
        <f t="shared" si="12"/>
        <v>0</v>
      </c>
      <c r="D49" s="319">
        <v>0</v>
      </c>
      <c r="E49" s="318">
        <v>0</v>
      </c>
      <c r="F49" s="318">
        <v>0</v>
      </c>
      <c r="G49" s="320">
        <v>0</v>
      </c>
      <c r="H49" s="320">
        <v>0</v>
      </c>
      <c r="I49" s="320">
        <v>0</v>
      </c>
      <c r="J49" s="320">
        <v>0</v>
      </c>
      <c r="K49" s="320">
        <v>0</v>
      </c>
      <c r="L49" s="320">
        <f t="shared" si="9"/>
        <v>0</v>
      </c>
      <c r="M49" s="320">
        <v>0</v>
      </c>
      <c r="N49" s="320">
        <f t="shared" si="10"/>
        <v>0</v>
      </c>
      <c r="O49" s="320">
        <v>0</v>
      </c>
      <c r="P49" s="320">
        <v>0</v>
      </c>
      <c r="Q49" s="320">
        <v>0</v>
      </c>
      <c r="R49" s="340">
        <f t="shared" ref="R49:S49" si="16">R41</f>
        <v>4.1219999999999999</v>
      </c>
      <c r="S49" s="340">
        <f t="shared" si="16"/>
        <v>4.1219999999999999</v>
      </c>
      <c r="T49" s="320">
        <v>0</v>
      </c>
      <c r="U49" s="320">
        <v>0</v>
      </c>
      <c r="V49" s="320">
        <v>0</v>
      </c>
      <c r="W49" s="320">
        <v>0</v>
      </c>
      <c r="X49" s="320">
        <v>0</v>
      </c>
      <c r="Y49" s="320">
        <v>0</v>
      </c>
      <c r="Z49" s="320">
        <v>0</v>
      </c>
      <c r="AA49" s="320">
        <v>0</v>
      </c>
      <c r="AB49" s="319">
        <f t="shared" si="2"/>
        <v>0</v>
      </c>
      <c r="AC49" s="318">
        <f t="shared" si="3"/>
        <v>4.1219999999999999</v>
      </c>
    </row>
    <row r="50" spans="1:29" ht="18.75" x14ac:dyDescent="0.25">
      <c r="A50" s="75" t="s">
        <v>141</v>
      </c>
      <c r="B50" s="74" t="s">
        <v>140</v>
      </c>
      <c r="C50" s="319">
        <f t="shared" si="12"/>
        <v>0</v>
      </c>
      <c r="D50" s="319">
        <v>0</v>
      </c>
      <c r="E50" s="318">
        <v>0</v>
      </c>
      <c r="F50" s="318">
        <v>0</v>
      </c>
      <c r="G50" s="320">
        <v>0</v>
      </c>
      <c r="H50" s="320">
        <v>0</v>
      </c>
      <c r="I50" s="320">
        <v>0</v>
      </c>
      <c r="J50" s="320">
        <v>0</v>
      </c>
      <c r="K50" s="320">
        <v>0</v>
      </c>
      <c r="L50" s="320">
        <f t="shared" si="9"/>
        <v>0</v>
      </c>
      <c r="M50" s="320">
        <v>0</v>
      </c>
      <c r="N50" s="320">
        <f t="shared" si="10"/>
        <v>0</v>
      </c>
      <c r="O50" s="320">
        <v>0</v>
      </c>
      <c r="P50" s="320">
        <v>0</v>
      </c>
      <c r="Q50" s="320">
        <v>0</v>
      </c>
      <c r="R50" s="340">
        <f t="shared" ref="R50:S50" si="17">R42</f>
        <v>0</v>
      </c>
      <c r="S50" s="340">
        <f t="shared" si="17"/>
        <v>0</v>
      </c>
      <c r="T50" s="320">
        <v>0</v>
      </c>
      <c r="U50" s="320">
        <v>0</v>
      </c>
      <c r="V50" s="320">
        <v>0</v>
      </c>
      <c r="W50" s="320">
        <v>0</v>
      </c>
      <c r="X50" s="320">
        <v>0</v>
      </c>
      <c r="Y50" s="320">
        <v>0</v>
      </c>
      <c r="Z50" s="320">
        <v>0</v>
      </c>
      <c r="AA50" s="320">
        <v>0</v>
      </c>
      <c r="AB50" s="319">
        <f t="shared" si="2"/>
        <v>0</v>
      </c>
      <c r="AC50" s="318">
        <f t="shared" si="3"/>
        <v>0</v>
      </c>
    </row>
    <row r="51" spans="1:29" ht="35.25" customHeight="1" x14ac:dyDescent="0.25">
      <c r="A51" s="78" t="s">
        <v>58</v>
      </c>
      <c r="B51" s="77" t="s">
        <v>139</v>
      </c>
      <c r="C51" s="319">
        <v>0</v>
      </c>
      <c r="D51" s="319">
        <v>0</v>
      </c>
      <c r="E51" s="318">
        <v>0</v>
      </c>
      <c r="F51" s="318">
        <v>0</v>
      </c>
      <c r="G51" s="319">
        <v>0</v>
      </c>
      <c r="H51" s="319">
        <v>0</v>
      </c>
      <c r="I51" s="319">
        <v>0</v>
      </c>
      <c r="J51" s="319">
        <v>0</v>
      </c>
      <c r="K51" s="319">
        <v>0</v>
      </c>
      <c r="L51" s="319">
        <v>0</v>
      </c>
      <c r="M51" s="319">
        <v>0</v>
      </c>
      <c r="N51" s="321">
        <v>0</v>
      </c>
      <c r="O51" s="319">
        <v>0</v>
      </c>
      <c r="P51" s="319">
        <v>0</v>
      </c>
      <c r="Q51" s="319">
        <v>0</v>
      </c>
      <c r="R51" s="319">
        <v>0</v>
      </c>
      <c r="S51" s="319">
        <v>0</v>
      </c>
      <c r="T51" s="319">
        <v>0</v>
      </c>
      <c r="U51" s="319">
        <v>0</v>
      </c>
      <c r="V51" s="319">
        <v>0</v>
      </c>
      <c r="W51" s="319">
        <v>0</v>
      </c>
      <c r="X51" s="319">
        <v>0</v>
      </c>
      <c r="Y51" s="319">
        <v>0</v>
      </c>
      <c r="Z51" s="319">
        <v>0</v>
      </c>
      <c r="AA51" s="319">
        <v>0</v>
      </c>
      <c r="AB51" s="319">
        <f t="shared" si="2"/>
        <v>0</v>
      </c>
      <c r="AC51" s="318">
        <f t="shared" si="3"/>
        <v>0</v>
      </c>
    </row>
    <row r="52" spans="1:29" x14ac:dyDescent="0.25">
      <c r="A52" s="75" t="s">
        <v>138</v>
      </c>
      <c r="B52" s="46" t="s">
        <v>137</v>
      </c>
      <c r="C52" s="319">
        <f>C30</f>
        <v>0</v>
      </c>
      <c r="D52" s="319">
        <v>0</v>
      </c>
      <c r="E52" s="318">
        <v>0</v>
      </c>
      <c r="F52" s="318">
        <v>0</v>
      </c>
      <c r="G52" s="320">
        <v>0</v>
      </c>
      <c r="H52" s="320">
        <v>0</v>
      </c>
      <c r="I52" s="320">
        <v>0</v>
      </c>
      <c r="J52" s="320">
        <v>0</v>
      </c>
      <c r="K52" s="320">
        <v>0</v>
      </c>
      <c r="L52" s="320">
        <f t="shared" ref="L52:L57" si="18">C52</f>
        <v>0</v>
      </c>
      <c r="M52" s="320">
        <v>0</v>
      </c>
      <c r="N52" s="320">
        <f t="shared" ref="N52:N57" si="19">D52</f>
        <v>0</v>
      </c>
      <c r="O52" s="320">
        <v>0</v>
      </c>
      <c r="P52" s="320">
        <v>0</v>
      </c>
      <c r="Q52" s="320">
        <v>0</v>
      </c>
      <c r="R52" s="340">
        <v>14.980991</v>
      </c>
      <c r="S52" s="320">
        <v>14.980991</v>
      </c>
      <c r="T52" s="320">
        <v>0</v>
      </c>
      <c r="U52" s="320">
        <v>0</v>
      </c>
      <c r="V52" s="320">
        <v>0</v>
      </c>
      <c r="W52" s="320">
        <v>0</v>
      </c>
      <c r="X52" s="320">
        <v>0</v>
      </c>
      <c r="Y52" s="320">
        <v>0</v>
      </c>
      <c r="Z52" s="320">
        <v>0</v>
      </c>
      <c r="AA52" s="320">
        <v>0</v>
      </c>
      <c r="AB52" s="319">
        <f t="shared" si="2"/>
        <v>0</v>
      </c>
      <c r="AC52" s="318">
        <f t="shared" si="3"/>
        <v>14.980991</v>
      </c>
    </row>
    <row r="53" spans="1:29" x14ac:dyDescent="0.25">
      <c r="A53" s="75" t="s">
        <v>136</v>
      </c>
      <c r="B53" s="46" t="s">
        <v>130</v>
      </c>
      <c r="C53" s="319">
        <v>0</v>
      </c>
      <c r="D53" s="319">
        <v>0</v>
      </c>
      <c r="E53" s="318">
        <v>0</v>
      </c>
      <c r="F53" s="318">
        <v>0</v>
      </c>
      <c r="G53" s="320">
        <v>0</v>
      </c>
      <c r="H53" s="320">
        <v>0</v>
      </c>
      <c r="I53" s="320">
        <v>0</v>
      </c>
      <c r="J53" s="320">
        <v>0</v>
      </c>
      <c r="K53" s="320">
        <v>0</v>
      </c>
      <c r="L53" s="320">
        <f t="shared" si="18"/>
        <v>0</v>
      </c>
      <c r="M53" s="320">
        <v>0</v>
      </c>
      <c r="N53" s="320">
        <f t="shared" si="19"/>
        <v>0</v>
      </c>
      <c r="O53" s="320">
        <v>0</v>
      </c>
      <c r="P53" s="320">
        <v>0</v>
      </c>
      <c r="Q53" s="320">
        <v>0</v>
      </c>
      <c r="R53" s="340">
        <f>R44</f>
        <v>0</v>
      </c>
      <c r="S53" s="340">
        <f>S44</f>
        <v>0</v>
      </c>
      <c r="T53" s="320">
        <v>0</v>
      </c>
      <c r="U53" s="320">
        <v>0</v>
      </c>
      <c r="V53" s="320">
        <v>0</v>
      </c>
      <c r="W53" s="320">
        <v>0</v>
      </c>
      <c r="X53" s="320">
        <v>0</v>
      </c>
      <c r="Y53" s="320">
        <v>0</v>
      </c>
      <c r="Z53" s="320">
        <v>0</v>
      </c>
      <c r="AA53" s="320">
        <v>0</v>
      </c>
      <c r="AB53" s="319">
        <f t="shared" si="2"/>
        <v>0</v>
      </c>
      <c r="AC53" s="318">
        <f t="shared" si="3"/>
        <v>0</v>
      </c>
    </row>
    <row r="54" spans="1:29" x14ac:dyDescent="0.25">
      <c r="A54" s="75" t="s">
        <v>135</v>
      </c>
      <c r="B54" s="74" t="s">
        <v>129</v>
      </c>
      <c r="C54" s="319">
        <f>C45</f>
        <v>0</v>
      </c>
      <c r="D54" s="319">
        <v>0</v>
      </c>
      <c r="E54" s="318">
        <v>0</v>
      </c>
      <c r="F54" s="318">
        <v>0</v>
      </c>
      <c r="G54" s="320">
        <v>0</v>
      </c>
      <c r="H54" s="320">
        <v>0</v>
      </c>
      <c r="I54" s="320">
        <v>0</v>
      </c>
      <c r="J54" s="320">
        <v>0</v>
      </c>
      <c r="K54" s="320">
        <v>0</v>
      </c>
      <c r="L54" s="320">
        <f t="shared" si="18"/>
        <v>0</v>
      </c>
      <c r="M54" s="320">
        <v>0</v>
      </c>
      <c r="N54" s="320">
        <f t="shared" si="19"/>
        <v>0</v>
      </c>
      <c r="O54" s="320">
        <v>0</v>
      </c>
      <c r="P54" s="320">
        <v>0</v>
      </c>
      <c r="Q54" s="320">
        <v>0</v>
      </c>
      <c r="R54" s="340">
        <f t="shared" ref="R54:S55" si="20">R45</f>
        <v>0</v>
      </c>
      <c r="S54" s="340">
        <f t="shared" si="20"/>
        <v>0</v>
      </c>
      <c r="T54" s="320">
        <v>0</v>
      </c>
      <c r="U54" s="320">
        <v>0</v>
      </c>
      <c r="V54" s="320">
        <v>0</v>
      </c>
      <c r="W54" s="320">
        <v>0</v>
      </c>
      <c r="X54" s="320">
        <v>0</v>
      </c>
      <c r="Y54" s="320">
        <v>0</v>
      </c>
      <c r="Z54" s="320">
        <v>0</v>
      </c>
      <c r="AA54" s="320">
        <v>0</v>
      </c>
      <c r="AB54" s="319">
        <f t="shared" si="2"/>
        <v>0</v>
      </c>
      <c r="AC54" s="318">
        <f t="shared" si="3"/>
        <v>0</v>
      </c>
    </row>
    <row r="55" spans="1:29" x14ac:dyDescent="0.25">
      <c r="A55" s="75" t="s">
        <v>134</v>
      </c>
      <c r="B55" s="74" t="s">
        <v>128</v>
      </c>
      <c r="C55" s="319">
        <v>0</v>
      </c>
      <c r="D55" s="319">
        <v>0</v>
      </c>
      <c r="E55" s="318">
        <v>0</v>
      </c>
      <c r="F55" s="318">
        <v>0</v>
      </c>
      <c r="G55" s="320">
        <v>0</v>
      </c>
      <c r="H55" s="320">
        <v>0</v>
      </c>
      <c r="I55" s="320">
        <v>0</v>
      </c>
      <c r="J55" s="320">
        <v>0</v>
      </c>
      <c r="K55" s="320">
        <v>0</v>
      </c>
      <c r="L55" s="320">
        <f t="shared" si="18"/>
        <v>0</v>
      </c>
      <c r="M55" s="320">
        <v>0</v>
      </c>
      <c r="N55" s="320">
        <f t="shared" si="19"/>
        <v>0</v>
      </c>
      <c r="O55" s="320">
        <v>0</v>
      </c>
      <c r="P55" s="320">
        <v>0</v>
      </c>
      <c r="Q55" s="320">
        <v>0</v>
      </c>
      <c r="R55" s="340">
        <f t="shared" si="20"/>
        <v>0</v>
      </c>
      <c r="S55" s="340">
        <f t="shared" si="20"/>
        <v>0</v>
      </c>
      <c r="T55" s="320">
        <v>0</v>
      </c>
      <c r="U55" s="320">
        <v>0</v>
      </c>
      <c r="V55" s="320">
        <v>0</v>
      </c>
      <c r="W55" s="320">
        <v>0</v>
      </c>
      <c r="X55" s="320">
        <v>0</v>
      </c>
      <c r="Y55" s="320">
        <v>0</v>
      </c>
      <c r="Z55" s="320">
        <v>0</v>
      </c>
      <c r="AA55" s="320">
        <v>0</v>
      </c>
      <c r="AB55" s="319">
        <f t="shared" si="2"/>
        <v>0</v>
      </c>
      <c r="AC55" s="318">
        <f t="shared" si="3"/>
        <v>0</v>
      </c>
    </row>
    <row r="56" spans="1:29" x14ac:dyDescent="0.25">
      <c r="A56" s="75" t="s">
        <v>133</v>
      </c>
      <c r="B56" s="74" t="s">
        <v>127</v>
      </c>
      <c r="C56" s="319">
        <f>C47+C48+C49</f>
        <v>0</v>
      </c>
      <c r="D56" s="319">
        <v>0</v>
      </c>
      <c r="E56" s="318">
        <v>0</v>
      </c>
      <c r="F56" s="318">
        <v>0</v>
      </c>
      <c r="G56" s="320">
        <v>0</v>
      </c>
      <c r="H56" s="320">
        <v>0</v>
      </c>
      <c r="I56" s="320">
        <v>0</v>
      </c>
      <c r="J56" s="320">
        <v>0</v>
      </c>
      <c r="K56" s="320">
        <v>0</v>
      </c>
      <c r="L56" s="320">
        <f t="shared" si="18"/>
        <v>0</v>
      </c>
      <c r="M56" s="320">
        <v>0</v>
      </c>
      <c r="N56" s="320">
        <f t="shared" si="19"/>
        <v>0</v>
      </c>
      <c r="O56" s="320">
        <v>0</v>
      </c>
      <c r="P56" s="320">
        <v>0</v>
      </c>
      <c r="Q56" s="320">
        <v>0</v>
      </c>
      <c r="R56" s="340">
        <f>R47+R48+R49</f>
        <v>4.1219999999999999</v>
      </c>
      <c r="S56" s="340">
        <f>S47+S48+S49</f>
        <v>4.1219999999999999</v>
      </c>
      <c r="T56" s="320">
        <v>0</v>
      </c>
      <c r="U56" s="320">
        <v>0</v>
      </c>
      <c r="V56" s="320">
        <v>0</v>
      </c>
      <c r="W56" s="320">
        <v>0</v>
      </c>
      <c r="X56" s="320">
        <v>0</v>
      </c>
      <c r="Y56" s="320">
        <v>0</v>
      </c>
      <c r="Z56" s="320">
        <v>0</v>
      </c>
      <c r="AA56" s="320">
        <v>0</v>
      </c>
      <c r="AB56" s="319">
        <f t="shared" si="2"/>
        <v>0</v>
      </c>
      <c r="AC56" s="318">
        <f t="shared" si="3"/>
        <v>4.1219999999999999</v>
      </c>
    </row>
    <row r="57" spans="1:29" ht="18.75" x14ac:dyDescent="0.25">
      <c r="A57" s="75" t="s">
        <v>132</v>
      </c>
      <c r="B57" s="74" t="s">
        <v>126</v>
      </c>
      <c r="C57" s="319">
        <v>0</v>
      </c>
      <c r="D57" s="319">
        <v>0</v>
      </c>
      <c r="E57" s="318">
        <v>0</v>
      </c>
      <c r="F57" s="318">
        <v>0</v>
      </c>
      <c r="G57" s="320">
        <v>0</v>
      </c>
      <c r="H57" s="320">
        <v>0</v>
      </c>
      <c r="I57" s="320">
        <v>0</v>
      </c>
      <c r="J57" s="320">
        <v>0</v>
      </c>
      <c r="K57" s="320">
        <v>0</v>
      </c>
      <c r="L57" s="320">
        <f t="shared" si="18"/>
        <v>0</v>
      </c>
      <c r="M57" s="320">
        <v>0</v>
      </c>
      <c r="N57" s="320">
        <f t="shared" si="19"/>
        <v>0</v>
      </c>
      <c r="O57" s="320">
        <v>0</v>
      </c>
      <c r="P57" s="320">
        <v>0</v>
      </c>
      <c r="Q57" s="320">
        <v>0</v>
      </c>
      <c r="R57" s="340">
        <f>R50</f>
        <v>0</v>
      </c>
      <c r="S57" s="340">
        <f>S50</f>
        <v>0</v>
      </c>
      <c r="T57" s="320">
        <v>0</v>
      </c>
      <c r="U57" s="320">
        <v>0</v>
      </c>
      <c r="V57" s="320">
        <v>0</v>
      </c>
      <c r="W57" s="320">
        <v>0</v>
      </c>
      <c r="X57" s="320">
        <v>0</v>
      </c>
      <c r="Y57" s="320">
        <v>0</v>
      </c>
      <c r="Z57" s="320">
        <v>0</v>
      </c>
      <c r="AA57" s="320">
        <v>0</v>
      </c>
      <c r="AB57" s="319">
        <f t="shared" si="2"/>
        <v>0</v>
      </c>
      <c r="AC57" s="318">
        <f t="shared" si="3"/>
        <v>0</v>
      </c>
    </row>
    <row r="58" spans="1:29" ht="36.75" customHeight="1" x14ac:dyDescent="0.25">
      <c r="A58" s="78" t="s">
        <v>57</v>
      </c>
      <c r="B58" s="96" t="s">
        <v>231</v>
      </c>
      <c r="C58" s="319">
        <v>0</v>
      </c>
      <c r="D58" s="319">
        <v>0</v>
      </c>
      <c r="E58" s="318">
        <v>0</v>
      </c>
      <c r="F58" s="318">
        <v>0</v>
      </c>
      <c r="G58" s="319">
        <v>0</v>
      </c>
      <c r="H58" s="319">
        <v>0</v>
      </c>
      <c r="I58" s="319">
        <v>0</v>
      </c>
      <c r="J58" s="319">
        <v>0</v>
      </c>
      <c r="K58" s="319">
        <v>0</v>
      </c>
      <c r="L58" s="319">
        <v>0</v>
      </c>
      <c r="M58" s="319">
        <v>0</v>
      </c>
      <c r="N58" s="319">
        <v>0</v>
      </c>
      <c r="O58" s="319">
        <v>0</v>
      </c>
      <c r="P58" s="319">
        <v>0</v>
      </c>
      <c r="Q58" s="319">
        <v>0</v>
      </c>
      <c r="R58" s="319">
        <v>0</v>
      </c>
      <c r="S58" s="319">
        <v>0</v>
      </c>
      <c r="T58" s="319">
        <v>0</v>
      </c>
      <c r="U58" s="319">
        <v>0</v>
      </c>
      <c r="V58" s="319">
        <v>0</v>
      </c>
      <c r="W58" s="319">
        <v>0</v>
      </c>
      <c r="X58" s="319">
        <v>0</v>
      </c>
      <c r="Y58" s="319">
        <v>0</v>
      </c>
      <c r="Z58" s="319">
        <v>0</v>
      </c>
      <c r="AA58" s="319">
        <v>0</v>
      </c>
      <c r="AB58" s="319">
        <f t="shared" si="2"/>
        <v>0</v>
      </c>
      <c r="AC58" s="318">
        <f t="shared" si="3"/>
        <v>0</v>
      </c>
    </row>
    <row r="59" spans="1:29" x14ac:dyDescent="0.25">
      <c r="A59" s="78" t="s">
        <v>55</v>
      </c>
      <c r="B59" s="77" t="s">
        <v>131</v>
      </c>
      <c r="C59" s="319">
        <v>0</v>
      </c>
      <c r="D59" s="319">
        <v>0</v>
      </c>
      <c r="E59" s="318">
        <v>0</v>
      </c>
      <c r="F59" s="318">
        <v>0</v>
      </c>
      <c r="G59" s="319">
        <v>0</v>
      </c>
      <c r="H59" s="319">
        <v>0</v>
      </c>
      <c r="I59" s="319">
        <v>0</v>
      </c>
      <c r="J59" s="319">
        <v>0</v>
      </c>
      <c r="K59" s="319">
        <v>0</v>
      </c>
      <c r="L59" s="319">
        <v>0</v>
      </c>
      <c r="M59" s="319">
        <v>0</v>
      </c>
      <c r="N59" s="319">
        <v>0</v>
      </c>
      <c r="O59" s="319">
        <v>0</v>
      </c>
      <c r="P59" s="319">
        <v>0</v>
      </c>
      <c r="Q59" s="319">
        <v>0</v>
      </c>
      <c r="R59" s="319">
        <v>0</v>
      </c>
      <c r="S59" s="319">
        <v>0</v>
      </c>
      <c r="T59" s="319">
        <v>0</v>
      </c>
      <c r="U59" s="319">
        <v>0</v>
      </c>
      <c r="V59" s="319">
        <v>0</v>
      </c>
      <c r="W59" s="319">
        <v>0</v>
      </c>
      <c r="X59" s="319">
        <v>0</v>
      </c>
      <c r="Y59" s="319">
        <v>0</v>
      </c>
      <c r="Z59" s="319">
        <v>0</v>
      </c>
      <c r="AA59" s="319">
        <v>0</v>
      </c>
      <c r="AB59" s="319">
        <f t="shared" si="2"/>
        <v>0</v>
      </c>
      <c r="AC59" s="318">
        <f t="shared" si="3"/>
        <v>0</v>
      </c>
    </row>
    <row r="60" spans="1:29" x14ac:dyDescent="0.25">
      <c r="A60" s="75" t="s">
        <v>225</v>
      </c>
      <c r="B60" s="76" t="s">
        <v>152</v>
      </c>
      <c r="C60" s="319">
        <v>0</v>
      </c>
      <c r="D60" s="319">
        <v>0</v>
      </c>
      <c r="E60" s="318">
        <v>0</v>
      </c>
      <c r="F60" s="318">
        <v>0</v>
      </c>
      <c r="G60" s="320">
        <v>0</v>
      </c>
      <c r="H60" s="320">
        <v>0</v>
      </c>
      <c r="I60" s="320">
        <v>0</v>
      </c>
      <c r="J60" s="320">
        <v>0</v>
      </c>
      <c r="K60" s="320">
        <v>0</v>
      </c>
      <c r="L60" s="320">
        <v>0</v>
      </c>
      <c r="M60" s="320">
        <v>0</v>
      </c>
      <c r="N60" s="320">
        <v>0</v>
      </c>
      <c r="O60" s="320">
        <v>0</v>
      </c>
      <c r="P60" s="320">
        <v>0</v>
      </c>
      <c r="Q60" s="320">
        <v>0</v>
      </c>
      <c r="R60" s="340">
        <v>0</v>
      </c>
      <c r="S60" s="320">
        <v>0</v>
      </c>
      <c r="T60" s="320">
        <v>0</v>
      </c>
      <c r="U60" s="320">
        <v>0</v>
      </c>
      <c r="V60" s="320">
        <v>0</v>
      </c>
      <c r="W60" s="320">
        <v>0</v>
      </c>
      <c r="X60" s="320">
        <v>0</v>
      </c>
      <c r="Y60" s="320">
        <v>0</v>
      </c>
      <c r="Z60" s="320">
        <v>0</v>
      </c>
      <c r="AA60" s="320">
        <v>0</v>
      </c>
      <c r="AB60" s="319">
        <f t="shared" si="2"/>
        <v>0</v>
      </c>
      <c r="AC60" s="318">
        <f t="shared" si="3"/>
        <v>0</v>
      </c>
    </row>
    <row r="61" spans="1:29" x14ac:dyDescent="0.25">
      <c r="A61" s="75" t="s">
        <v>226</v>
      </c>
      <c r="B61" s="76" t="s">
        <v>150</v>
      </c>
      <c r="C61" s="319">
        <v>0</v>
      </c>
      <c r="D61" s="319">
        <v>0</v>
      </c>
      <c r="E61" s="318">
        <v>0</v>
      </c>
      <c r="F61" s="318">
        <v>0</v>
      </c>
      <c r="G61" s="320">
        <v>0</v>
      </c>
      <c r="H61" s="320">
        <v>0</v>
      </c>
      <c r="I61" s="320">
        <v>0</v>
      </c>
      <c r="J61" s="320">
        <v>0</v>
      </c>
      <c r="K61" s="320">
        <v>0</v>
      </c>
      <c r="L61" s="320">
        <v>0</v>
      </c>
      <c r="M61" s="320">
        <v>0</v>
      </c>
      <c r="N61" s="320">
        <v>0</v>
      </c>
      <c r="O61" s="320">
        <v>0</v>
      </c>
      <c r="P61" s="320">
        <v>0</v>
      </c>
      <c r="Q61" s="320">
        <v>0</v>
      </c>
      <c r="R61" s="340">
        <v>0</v>
      </c>
      <c r="S61" s="320">
        <v>0</v>
      </c>
      <c r="T61" s="320">
        <v>0</v>
      </c>
      <c r="U61" s="320">
        <v>0</v>
      </c>
      <c r="V61" s="320">
        <v>0</v>
      </c>
      <c r="W61" s="320">
        <v>0</v>
      </c>
      <c r="X61" s="320">
        <v>0</v>
      </c>
      <c r="Y61" s="320">
        <v>0</v>
      </c>
      <c r="Z61" s="320">
        <v>0</v>
      </c>
      <c r="AA61" s="320">
        <v>0</v>
      </c>
      <c r="AB61" s="319">
        <f t="shared" si="2"/>
        <v>0</v>
      </c>
      <c r="AC61" s="318">
        <f t="shared" si="3"/>
        <v>0</v>
      </c>
    </row>
    <row r="62" spans="1:29" x14ac:dyDescent="0.25">
      <c r="A62" s="75" t="s">
        <v>227</v>
      </c>
      <c r="B62" s="76" t="s">
        <v>148</v>
      </c>
      <c r="C62" s="319">
        <v>0</v>
      </c>
      <c r="D62" s="319">
        <v>0</v>
      </c>
      <c r="E62" s="318">
        <v>0</v>
      </c>
      <c r="F62" s="318">
        <v>0</v>
      </c>
      <c r="G62" s="320">
        <v>0</v>
      </c>
      <c r="H62" s="320">
        <v>0</v>
      </c>
      <c r="I62" s="320">
        <v>0</v>
      </c>
      <c r="J62" s="320">
        <v>0</v>
      </c>
      <c r="K62" s="320">
        <v>0</v>
      </c>
      <c r="L62" s="320">
        <v>0</v>
      </c>
      <c r="M62" s="320">
        <v>0</v>
      </c>
      <c r="N62" s="320">
        <v>0</v>
      </c>
      <c r="O62" s="320">
        <v>0</v>
      </c>
      <c r="P62" s="320">
        <v>0</v>
      </c>
      <c r="Q62" s="320">
        <v>0</v>
      </c>
      <c r="R62" s="340">
        <v>0</v>
      </c>
      <c r="S62" s="320">
        <v>0</v>
      </c>
      <c r="T62" s="320">
        <v>0</v>
      </c>
      <c r="U62" s="320">
        <v>0</v>
      </c>
      <c r="V62" s="320">
        <v>0</v>
      </c>
      <c r="W62" s="320">
        <v>0</v>
      </c>
      <c r="X62" s="320">
        <v>0</v>
      </c>
      <c r="Y62" s="320">
        <v>0</v>
      </c>
      <c r="Z62" s="320">
        <v>0</v>
      </c>
      <c r="AA62" s="320">
        <v>0</v>
      </c>
      <c r="AB62" s="319">
        <f t="shared" si="2"/>
        <v>0</v>
      </c>
      <c r="AC62" s="318">
        <f t="shared" si="3"/>
        <v>0</v>
      </c>
    </row>
    <row r="63" spans="1:29" x14ac:dyDescent="0.25">
      <c r="A63" s="75" t="s">
        <v>228</v>
      </c>
      <c r="B63" s="76" t="s">
        <v>230</v>
      </c>
      <c r="C63" s="319">
        <v>0</v>
      </c>
      <c r="D63" s="319">
        <v>0</v>
      </c>
      <c r="E63" s="318">
        <v>0</v>
      </c>
      <c r="F63" s="318">
        <v>0</v>
      </c>
      <c r="G63" s="320">
        <v>0</v>
      </c>
      <c r="H63" s="320">
        <v>0</v>
      </c>
      <c r="I63" s="320">
        <v>0</v>
      </c>
      <c r="J63" s="320">
        <v>0</v>
      </c>
      <c r="K63" s="320">
        <v>0</v>
      </c>
      <c r="L63" s="320">
        <v>0</v>
      </c>
      <c r="M63" s="320">
        <v>0</v>
      </c>
      <c r="N63" s="320">
        <v>0</v>
      </c>
      <c r="O63" s="320">
        <v>0</v>
      </c>
      <c r="P63" s="320">
        <v>0</v>
      </c>
      <c r="Q63" s="320">
        <v>0</v>
      </c>
      <c r="R63" s="340">
        <v>0</v>
      </c>
      <c r="S63" s="320">
        <v>0</v>
      </c>
      <c r="T63" s="320">
        <v>0</v>
      </c>
      <c r="U63" s="320">
        <v>0</v>
      </c>
      <c r="V63" s="320">
        <v>0</v>
      </c>
      <c r="W63" s="320">
        <v>0</v>
      </c>
      <c r="X63" s="320">
        <v>0</v>
      </c>
      <c r="Y63" s="320">
        <v>0</v>
      </c>
      <c r="Z63" s="320">
        <v>0</v>
      </c>
      <c r="AA63" s="320">
        <v>0</v>
      </c>
      <c r="AB63" s="319">
        <f t="shared" si="2"/>
        <v>0</v>
      </c>
      <c r="AC63" s="318">
        <f t="shared" si="3"/>
        <v>0</v>
      </c>
    </row>
    <row r="64" spans="1:29" ht="18.75" x14ac:dyDescent="0.25">
      <c r="A64" s="75" t="s">
        <v>229</v>
      </c>
      <c r="B64" s="74" t="s">
        <v>126</v>
      </c>
      <c r="C64" s="319">
        <v>0</v>
      </c>
      <c r="D64" s="319">
        <v>0</v>
      </c>
      <c r="E64" s="318">
        <v>0</v>
      </c>
      <c r="F64" s="318">
        <v>0</v>
      </c>
      <c r="G64" s="320">
        <v>0</v>
      </c>
      <c r="H64" s="320">
        <v>0</v>
      </c>
      <c r="I64" s="320">
        <v>0</v>
      </c>
      <c r="J64" s="320">
        <v>0</v>
      </c>
      <c r="K64" s="320">
        <v>0</v>
      </c>
      <c r="L64" s="320">
        <v>0</v>
      </c>
      <c r="M64" s="320">
        <v>0</v>
      </c>
      <c r="N64" s="320">
        <v>0</v>
      </c>
      <c r="O64" s="320">
        <v>0</v>
      </c>
      <c r="P64" s="320">
        <v>0</v>
      </c>
      <c r="Q64" s="320">
        <v>0</v>
      </c>
      <c r="R64" s="340">
        <v>0</v>
      </c>
      <c r="S64" s="320">
        <v>0</v>
      </c>
      <c r="T64" s="320">
        <v>0</v>
      </c>
      <c r="U64" s="320">
        <v>0</v>
      </c>
      <c r="V64" s="320">
        <v>0</v>
      </c>
      <c r="W64" s="320">
        <v>0</v>
      </c>
      <c r="X64" s="320">
        <v>0</v>
      </c>
      <c r="Y64" s="320">
        <v>0</v>
      </c>
      <c r="Z64" s="320">
        <v>0</v>
      </c>
      <c r="AA64" s="320">
        <v>0</v>
      </c>
      <c r="AB64" s="319">
        <f t="shared" si="2"/>
        <v>0</v>
      </c>
      <c r="AC64" s="318">
        <f t="shared" si="3"/>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496"/>
      <c r="C66" s="496"/>
      <c r="D66" s="496"/>
      <c r="E66" s="496"/>
      <c r="F66" s="496"/>
      <c r="G66" s="496"/>
      <c r="H66" s="496"/>
      <c r="I66" s="496"/>
      <c r="J66" s="332"/>
      <c r="K66" s="332"/>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95"/>
      <c r="C68" s="495"/>
      <c r="D68" s="495"/>
      <c r="E68" s="495"/>
      <c r="F68" s="495"/>
      <c r="G68" s="495"/>
      <c r="H68" s="495"/>
      <c r="I68" s="495"/>
      <c r="J68" s="333"/>
      <c r="K68" s="333"/>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96"/>
      <c r="C70" s="496"/>
      <c r="D70" s="496"/>
      <c r="E70" s="496"/>
      <c r="F70" s="496"/>
      <c r="G70" s="496"/>
      <c r="H70" s="496"/>
      <c r="I70" s="496"/>
      <c r="J70" s="332"/>
      <c r="K70" s="332"/>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496"/>
      <c r="C72" s="496"/>
      <c r="D72" s="496"/>
      <c r="E72" s="496"/>
      <c r="F72" s="496"/>
      <c r="G72" s="496"/>
      <c r="H72" s="496"/>
      <c r="I72" s="496"/>
      <c r="J72" s="332"/>
      <c r="K72" s="332"/>
      <c r="L72" s="62"/>
      <c r="M72" s="62"/>
      <c r="N72" s="68"/>
      <c r="O72" s="62"/>
      <c r="P72" s="62"/>
      <c r="Q72" s="62"/>
      <c r="R72" s="62"/>
      <c r="S72" s="62"/>
      <c r="T72" s="62"/>
      <c r="U72" s="62"/>
      <c r="V72" s="62"/>
      <c r="W72" s="62"/>
      <c r="X72" s="62"/>
      <c r="Y72" s="62"/>
      <c r="Z72" s="62"/>
      <c r="AA72" s="62"/>
      <c r="AB72" s="62"/>
    </row>
    <row r="73" spans="1:28" ht="32.25" customHeight="1" x14ac:dyDescent="0.25">
      <c r="A73" s="62"/>
      <c r="B73" s="495"/>
      <c r="C73" s="495"/>
      <c r="D73" s="495"/>
      <c r="E73" s="495"/>
      <c r="F73" s="495"/>
      <c r="G73" s="495"/>
      <c r="H73" s="495"/>
      <c r="I73" s="495"/>
      <c r="J73" s="333"/>
      <c r="K73" s="333"/>
      <c r="L73" s="62"/>
      <c r="M73" s="62"/>
      <c r="N73" s="62"/>
      <c r="O73" s="62"/>
      <c r="P73" s="62"/>
      <c r="Q73" s="62"/>
      <c r="R73" s="62"/>
      <c r="S73" s="62"/>
      <c r="T73" s="62"/>
      <c r="U73" s="62"/>
      <c r="V73" s="62"/>
      <c r="W73" s="62"/>
      <c r="X73" s="62"/>
      <c r="Y73" s="62"/>
      <c r="Z73" s="62"/>
      <c r="AA73" s="62"/>
      <c r="AB73" s="62"/>
    </row>
    <row r="74" spans="1:28" ht="51.75" customHeight="1" x14ac:dyDescent="0.25">
      <c r="A74" s="62"/>
      <c r="B74" s="496"/>
      <c r="C74" s="496"/>
      <c r="D74" s="496"/>
      <c r="E74" s="496"/>
      <c r="F74" s="496"/>
      <c r="G74" s="496"/>
      <c r="H74" s="496"/>
      <c r="I74" s="496"/>
      <c r="J74" s="332"/>
      <c r="K74" s="332"/>
      <c r="L74" s="62"/>
      <c r="M74" s="62"/>
      <c r="N74" s="62"/>
      <c r="O74" s="62"/>
      <c r="P74" s="62"/>
      <c r="Q74" s="62"/>
      <c r="R74" s="62"/>
      <c r="S74" s="62"/>
      <c r="T74" s="62"/>
      <c r="U74" s="62"/>
      <c r="V74" s="62"/>
      <c r="W74" s="62"/>
      <c r="X74" s="62"/>
      <c r="Y74" s="62"/>
      <c r="Z74" s="62"/>
      <c r="AA74" s="62"/>
      <c r="AB74" s="62"/>
    </row>
    <row r="75" spans="1:28" ht="21.75" customHeight="1" x14ac:dyDescent="0.25">
      <c r="A75" s="62"/>
      <c r="B75" s="497"/>
      <c r="C75" s="497"/>
      <c r="D75" s="497"/>
      <c r="E75" s="497"/>
      <c r="F75" s="497"/>
      <c r="G75" s="497"/>
      <c r="H75" s="497"/>
      <c r="I75" s="497"/>
      <c r="J75" s="330"/>
      <c r="K75" s="330"/>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94"/>
      <c r="C77" s="494"/>
      <c r="D77" s="494"/>
      <c r="E77" s="494"/>
      <c r="F77" s="494"/>
      <c r="G77" s="494"/>
      <c r="H77" s="494"/>
      <c r="I77" s="494"/>
      <c r="J77" s="331"/>
      <c r="K77" s="331"/>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3 C58:D64 G58:Q64 G51:M51 G43:M43 O43:Q43 C51 G36:G42 O51:Q51 D24:D64 S25:AA26 S43:AA43 G25:Q26 G27:M27 O27:Q27 G28:Q29 G31:Q35 G30:M30 S51:AA51 S58:AA64 P30:S30 S28:AA35 T27:AA27">
    <cfRule type="cellIs" dxfId="64" priority="44" operator="notEqual">
      <formula>0</formula>
    </cfRule>
  </conditionalFormatting>
  <conditionalFormatting sqref="AC24:AC64">
    <cfRule type="cellIs" dxfId="63" priority="43" operator="notEqual">
      <formula>0</formula>
    </cfRule>
  </conditionalFormatting>
  <conditionalFormatting sqref="D24 R30 R35 G24:AA24">
    <cfRule type="cellIs" dxfId="62" priority="42" operator="notEqual">
      <formula>0</formula>
    </cfRule>
  </conditionalFormatting>
  <conditionalFormatting sqref="AB24:AB64">
    <cfRule type="cellIs" dxfId="61" priority="40" operator="notEqual">
      <formula>0</formula>
    </cfRule>
  </conditionalFormatting>
  <conditionalFormatting sqref="N43 N51">
    <cfRule type="cellIs" dxfId="60" priority="39" operator="notEqual">
      <formula>0</formula>
    </cfRule>
  </conditionalFormatting>
  <conditionalFormatting sqref="D51">
    <cfRule type="cellIs" dxfId="59" priority="38" operator="notEqual">
      <formula>0</formula>
    </cfRule>
  </conditionalFormatting>
  <conditionalFormatting sqref="C24">
    <cfRule type="cellIs" dxfId="58" priority="37" operator="notEqual">
      <formula>0</formula>
    </cfRule>
  </conditionalFormatting>
  <conditionalFormatting sqref="H37:K42 H36:Q36 O37:Q42 S36:AA42">
    <cfRule type="cellIs" dxfId="57" priority="36" operator="notEqual">
      <formula>0</formula>
    </cfRule>
  </conditionalFormatting>
  <conditionalFormatting sqref="G45:G49 C45:C46 C49:C50">
    <cfRule type="cellIs" dxfId="56" priority="33" operator="notEqual">
      <formula>0</formula>
    </cfRule>
  </conditionalFormatting>
  <conditionalFormatting sqref="H45:K49 G50:K50 G44:K44 O44:O50 T44:AA50">
    <cfRule type="cellIs" dxfId="55" priority="35" operator="notEqual">
      <formula>0</formula>
    </cfRule>
  </conditionalFormatting>
  <conditionalFormatting sqref="D45:D46 D49:D50">
    <cfRule type="cellIs" dxfId="54" priority="29" operator="notEqual">
      <formula>0</formula>
    </cfRule>
  </conditionalFormatting>
  <conditionalFormatting sqref="P44:Q50">
    <cfRule type="cellIs" dxfId="53" priority="30" operator="notEqual">
      <formula>0</formula>
    </cfRule>
  </conditionalFormatting>
  <conditionalFormatting sqref="C44">
    <cfRule type="cellIs" dxfId="52" priority="28" operator="notEqual">
      <formula>0</formula>
    </cfRule>
  </conditionalFormatting>
  <conditionalFormatting sqref="D44">
    <cfRule type="cellIs" dxfId="51" priority="27" operator="notEqual">
      <formula>0</formula>
    </cfRule>
  </conditionalFormatting>
  <conditionalFormatting sqref="C47:C48">
    <cfRule type="cellIs" dxfId="50" priority="26" operator="notEqual">
      <formula>0</formula>
    </cfRule>
  </conditionalFormatting>
  <conditionalFormatting sqref="D47:D48">
    <cfRule type="cellIs" dxfId="49" priority="25" operator="notEqual">
      <formula>0</formula>
    </cfRule>
  </conditionalFormatting>
  <conditionalFormatting sqref="C57:D57 C52:C56 O52:Q52 G52:K57 O53:O57 S52:AA52 T53:AA57">
    <cfRule type="cellIs" dxfId="48" priority="24" operator="notEqual">
      <formula>0</formula>
    </cfRule>
  </conditionalFormatting>
  <conditionalFormatting sqref="D52:D53 D55">
    <cfRule type="cellIs" dxfId="47" priority="21" operator="notEqual">
      <formula>0</formula>
    </cfRule>
  </conditionalFormatting>
  <conditionalFormatting sqref="P53:Q57">
    <cfRule type="cellIs" dxfId="46" priority="20" operator="notEqual">
      <formula>0</formula>
    </cfRule>
  </conditionalFormatting>
  <conditionalFormatting sqref="D54">
    <cfRule type="cellIs" dxfId="45" priority="19" operator="notEqual">
      <formula>0</formula>
    </cfRule>
  </conditionalFormatting>
  <conditionalFormatting sqref="D56">
    <cfRule type="cellIs" dxfId="44" priority="18" operator="notEqual">
      <formula>0</formula>
    </cfRule>
  </conditionalFormatting>
  <conditionalFormatting sqref="L52:N57">
    <cfRule type="cellIs" dxfId="43" priority="15" operator="notEqual">
      <formula>0</formula>
    </cfRule>
  </conditionalFormatting>
  <conditionalFormatting sqref="L37:N42">
    <cfRule type="cellIs" dxfId="42" priority="17" operator="notEqual">
      <formula>0</formula>
    </cfRule>
  </conditionalFormatting>
  <conditionalFormatting sqref="L44:N50">
    <cfRule type="cellIs" dxfId="41" priority="16" operator="notEqual">
      <formula>0</formula>
    </cfRule>
  </conditionalFormatting>
  <conditionalFormatting sqref="E24:E64">
    <cfRule type="cellIs" dxfId="40" priority="14" operator="notEqual">
      <formula>0</formula>
    </cfRule>
  </conditionalFormatting>
  <conditionalFormatting sqref="F24:F64">
    <cfRule type="cellIs" dxfId="39" priority="12" operator="notEqual">
      <formula>0</formula>
    </cfRule>
  </conditionalFormatting>
  <conditionalFormatting sqref="R25:R29">
    <cfRule type="cellIs" dxfId="38" priority="11" operator="notEqual">
      <formula>0</formula>
    </cfRule>
  </conditionalFormatting>
  <conditionalFormatting sqref="R31:R34">
    <cfRule type="cellIs" dxfId="37" priority="10" operator="notEqual">
      <formula>0</formula>
    </cfRule>
  </conditionalFormatting>
  <conditionalFormatting sqref="N27">
    <cfRule type="cellIs" dxfId="36" priority="9" operator="notEqual">
      <formula>0</formula>
    </cfRule>
  </conditionalFormatting>
  <conditionalFormatting sqref="H30:AA30">
    <cfRule type="cellIs" dxfId="35" priority="8" operator="notEqual">
      <formula>0</formula>
    </cfRule>
  </conditionalFormatting>
  <conditionalFormatting sqref="R58:R64 R43 R51">
    <cfRule type="cellIs" dxfId="34" priority="6" operator="notEqual">
      <formula>0</formula>
    </cfRule>
  </conditionalFormatting>
  <conditionalFormatting sqref="R36:R42">
    <cfRule type="cellIs" dxfId="33" priority="5" operator="notEqual">
      <formula>0</formula>
    </cfRule>
  </conditionalFormatting>
  <conditionalFormatting sqref="R44:S50">
    <cfRule type="cellIs" dxfId="32" priority="4" operator="notEqual">
      <formula>0</formula>
    </cfRule>
  </conditionalFormatting>
  <conditionalFormatting sqref="R52">
    <cfRule type="cellIs" dxfId="31" priority="3" operator="notEqual">
      <formula>0</formula>
    </cfRule>
  </conditionalFormatting>
  <conditionalFormatting sqref="R53:S57">
    <cfRule type="cellIs" dxfId="30" priority="2" operator="notEqual">
      <formula>0</formula>
    </cfRule>
  </conditionalFormatting>
  <conditionalFormatting sqref="S2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D42" sqref="D42"/>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13" width="6.7109375" style="61" customWidth="1"/>
    <col min="14" max="14" width="7.28515625" style="61" customWidth="1"/>
    <col min="15" max="27" width="6.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5" t="s">
        <v>67</v>
      </c>
    </row>
    <row r="2" spans="1:29" ht="18.75" x14ac:dyDescent="0.3">
      <c r="A2" s="62"/>
      <c r="B2" s="62"/>
      <c r="C2" s="62"/>
      <c r="D2" s="62"/>
      <c r="E2" s="62"/>
      <c r="F2" s="62"/>
      <c r="L2" s="62"/>
      <c r="M2" s="62"/>
      <c r="AC2" s="15" t="s">
        <v>9</v>
      </c>
    </row>
    <row r="3" spans="1:29" ht="18.75" x14ac:dyDescent="0.3">
      <c r="A3" s="62"/>
      <c r="B3" s="62"/>
      <c r="C3" s="62"/>
      <c r="D3" s="62"/>
      <c r="E3" s="62"/>
      <c r="F3" s="62"/>
      <c r="L3" s="62"/>
      <c r="M3" s="62"/>
      <c r="AC3" s="15" t="s">
        <v>66</v>
      </c>
    </row>
    <row r="4" spans="1:29" ht="18.75" customHeight="1" x14ac:dyDescent="0.25">
      <c r="A4" s="412" t="str">
        <f>'1. паспорт местоположение'!A5:C5</f>
        <v>Год раскрытия информации: 2018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2"/>
      <c r="B5" s="62"/>
      <c r="C5" s="62"/>
      <c r="D5" s="62"/>
      <c r="E5" s="62"/>
      <c r="F5" s="62"/>
      <c r="L5" s="62"/>
      <c r="M5" s="62"/>
      <c r="AC5" s="15"/>
    </row>
    <row r="6" spans="1:29" ht="18.75" x14ac:dyDescent="0.25">
      <c r="A6" s="421" t="s">
        <v>8</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3"/>
      <c r="B7" s="13"/>
      <c r="C7" s="13"/>
      <c r="D7" s="13"/>
      <c r="E7" s="13"/>
      <c r="F7" s="13"/>
      <c r="G7" s="13"/>
      <c r="H7" s="13"/>
      <c r="I7" s="13"/>
      <c r="J7" s="82"/>
      <c r="K7" s="82"/>
      <c r="L7" s="82"/>
      <c r="M7" s="82"/>
      <c r="N7" s="82"/>
      <c r="O7" s="82"/>
      <c r="P7" s="82"/>
      <c r="Q7" s="82"/>
      <c r="R7" s="82"/>
      <c r="S7" s="82"/>
      <c r="T7" s="82"/>
      <c r="U7" s="82"/>
      <c r="V7" s="82"/>
      <c r="W7" s="82"/>
      <c r="X7" s="82"/>
      <c r="Y7" s="82"/>
      <c r="Z7" s="82"/>
      <c r="AA7" s="82"/>
      <c r="AB7" s="82"/>
      <c r="AC7" s="82"/>
    </row>
    <row r="8" spans="1:29" x14ac:dyDescent="0.25">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26" t="s">
        <v>7</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13"/>
      <c r="B10" s="13"/>
      <c r="C10" s="13"/>
      <c r="D10" s="13"/>
      <c r="E10" s="13"/>
      <c r="F10" s="13"/>
      <c r="G10" s="13"/>
      <c r="H10" s="13"/>
      <c r="I10" s="13"/>
      <c r="J10" s="82"/>
      <c r="K10" s="82"/>
      <c r="L10" s="82"/>
      <c r="M10" s="82"/>
      <c r="N10" s="82"/>
      <c r="O10" s="82"/>
      <c r="P10" s="82"/>
      <c r="Q10" s="82"/>
      <c r="R10" s="82"/>
      <c r="S10" s="82"/>
      <c r="T10" s="82"/>
      <c r="U10" s="82"/>
      <c r="V10" s="82"/>
      <c r="W10" s="82"/>
      <c r="X10" s="82"/>
      <c r="Y10" s="82"/>
      <c r="Z10" s="82"/>
      <c r="AA10" s="82"/>
      <c r="AB10" s="82"/>
      <c r="AC10" s="82"/>
    </row>
    <row r="11" spans="1:29" x14ac:dyDescent="0.25">
      <c r="A11" s="422" t="str">
        <f>'1. паспорт местоположение'!A12:C12</f>
        <v>Н_16-0415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26" t="s">
        <v>6</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1"/>
      <c r="B13" s="11"/>
      <c r="C13" s="11"/>
      <c r="D13" s="11"/>
      <c r="E13" s="11"/>
      <c r="F13" s="11"/>
      <c r="G13" s="11"/>
      <c r="H13" s="11"/>
      <c r="I13" s="11"/>
      <c r="J13" s="81"/>
      <c r="K13" s="81"/>
      <c r="L13" s="81"/>
      <c r="M13" s="81"/>
      <c r="N13" s="81"/>
      <c r="O13" s="81"/>
      <c r="P13" s="81"/>
      <c r="Q13" s="81"/>
      <c r="R13" s="81"/>
      <c r="S13" s="81"/>
      <c r="T13" s="81"/>
      <c r="U13" s="81"/>
      <c r="V13" s="81"/>
      <c r="W13" s="81"/>
      <c r="X13" s="81"/>
      <c r="Y13" s="81"/>
      <c r="Z13" s="81"/>
      <c r="AA13" s="81"/>
      <c r="AB13" s="81"/>
      <c r="AC13" s="81"/>
    </row>
    <row r="14" spans="1:29" x14ac:dyDescent="0.25">
      <c r="A14" s="422" t="str">
        <f>'1. паспорт местоположение'!A15</f>
        <v>Вынос (переустройство) в КЛ 10 кВ участков ВЛ 27-04 (инв.№ 5115351), ВЛ 27-05 (инв.№ 5115745) в районе выхода с ПС О-27 "Муромская"</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26" t="s">
        <v>5</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502" t="s">
        <v>450</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503" t="s">
        <v>189</v>
      </c>
      <c r="B20" s="503" t="s">
        <v>188</v>
      </c>
      <c r="C20" s="505" t="s">
        <v>187</v>
      </c>
      <c r="D20" s="505"/>
      <c r="E20" s="506" t="s">
        <v>186</v>
      </c>
      <c r="F20" s="506"/>
      <c r="G20" s="507" t="s">
        <v>628</v>
      </c>
      <c r="H20" s="498" t="s">
        <v>611</v>
      </c>
      <c r="I20" s="499"/>
      <c r="J20" s="499"/>
      <c r="K20" s="499"/>
      <c r="L20" s="498" t="s">
        <v>612</v>
      </c>
      <c r="M20" s="499"/>
      <c r="N20" s="499"/>
      <c r="O20" s="499"/>
      <c r="P20" s="498" t="s">
        <v>613</v>
      </c>
      <c r="Q20" s="499"/>
      <c r="R20" s="499"/>
      <c r="S20" s="499"/>
      <c r="T20" s="498" t="s">
        <v>614</v>
      </c>
      <c r="U20" s="499"/>
      <c r="V20" s="499"/>
      <c r="W20" s="499"/>
      <c r="X20" s="498" t="s">
        <v>615</v>
      </c>
      <c r="Y20" s="499"/>
      <c r="Z20" s="499"/>
      <c r="AA20" s="499"/>
      <c r="AB20" s="510" t="s">
        <v>185</v>
      </c>
      <c r="AC20" s="511"/>
      <c r="AD20" s="80"/>
      <c r="AE20" s="80"/>
      <c r="AF20" s="80"/>
    </row>
    <row r="21" spans="1:32" ht="99.75" customHeight="1" x14ac:dyDescent="0.25">
      <c r="A21" s="504"/>
      <c r="B21" s="504"/>
      <c r="C21" s="505"/>
      <c r="D21" s="505"/>
      <c r="E21" s="506"/>
      <c r="F21" s="506"/>
      <c r="G21" s="508"/>
      <c r="H21" s="500" t="s">
        <v>1</v>
      </c>
      <c r="I21" s="500"/>
      <c r="J21" s="500" t="s">
        <v>610</v>
      </c>
      <c r="K21" s="500"/>
      <c r="L21" s="500" t="s">
        <v>1</v>
      </c>
      <c r="M21" s="500"/>
      <c r="N21" s="500" t="s">
        <v>183</v>
      </c>
      <c r="O21" s="500"/>
      <c r="P21" s="500" t="s">
        <v>1</v>
      </c>
      <c r="Q21" s="500"/>
      <c r="R21" s="500" t="s">
        <v>183</v>
      </c>
      <c r="S21" s="500"/>
      <c r="T21" s="500" t="s">
        <v>1</v>
      </c>
      <c r="U21" s="500"/>
      <c r="V21" s="500" t="s">
        <v>183</v>
      </c>
      <c r="W21" s="500"/>
      <c r="X21" s="500" t="s">
        <v>1</v>
      </c>
      <c r="Y21" s="500"/>
      <c r="Z21" s="500" t="s">
        <v>183</v>
      </c>
      <c r="AA21" s="500"/>
      <c r="AB21" s="512"/>
      <c r="AC21" s="513"/>
    </row>
    <row r="22" spans="1:32" ht="89.25" customHeight="1" x14ac:dyDescent="0.25">
      <c r="A22" s="490"/>
      <c r="B22" s="490"/>
      <c r="C22" s="313" t="s">
        <v>1</v>
      </c>
      <c r="D22" s="313" t="s">
        <v>183</v>
      </c>
      <c r="E22" s="314" t="s">
        <v>617</v>
      </c>
      <c r="F22" s="315" t="s">
        <v>629</v>
      </c>
      <c r="G22" s="509"/>
      <c r="H22" s="316" t="s">
        <v>431</v>
      </c>
      <c r="I22" s="316" t="s">
        <v>432</v>
      </c>
      <c r="J22" s="316" t="s">
        <v>431</v>
      </c>
      <c r="K22" s="316" t="s">
        <v>432</v>
      </c>
      <c r="L22" s="316" t="s">
        <v>431</v>
      </c>
      <c r="M22" s="316" t="s">
        <v>432</v>
      </c>
      <c r="N22" s="316" t="s">
        <v>431</v>
      </c>
      <c r="O22" s="316" t="s">
        <v>432</v>
      </c>
      <c r="P22" s="316" t="s">
        <v>431</v>
      </c>
      <c r="Q22" s="316" t="s">
        <v>432</v>
      </c>
      <c r="R22" s="316" t="s">
        <v>431</v>
      </c>
      <c r="S22" s="316" t="s">
        <v>432</v>
      </c>
      <c r="T22" s="316" t="s">
        <v>431</v>
      </c>
      <c r="U22" s="316" t="s">
        <v>432</v>
      </c>
      <c r="V22" s="316" t="s">
        <v>431</v>
      </c>
      <c r="W22" s="316" t="s">
        <v>432</v>
      </c>
      <c r="X22" s="316" t="s">
        <v>431</v>
      </c>
      <c r="Y22" s="316" t="s">
        <v>432</v>
      </c>
      <c r="Z22" s="316" t="s">
        <v>431</v>
      </c>
      <c r="AA22" s="316" t="s">
        <v>432</v>
      </c>
      <c r="AB22" s="313" t="s">
        <v>184</v>
      </c>
      <c r="AC22" s="313" t="s">
        <v>183</v>
      </c>
    </row>
    <row r="23" spans="1:32" ht="19.5" customHeight="1" x14ac:dyDescent="0.25">
      <c r="A23" s="73">
        <v>1</v>
      </c>
      <c r="B23" s="73">
        <v>2</v>
      </c>
      <c r="C23" s="317">
        <f t="shared" ref="C23:AC23" si="0">B23+1</f>
        <v>3</v>
      </c>
      <c r="D23" s="317">
        <f t="shared" si="0"/>
        <v>4</v>
      </c>
      <c r="E23" s="317">
        <f t="shared" si="0"/>
        <v>5</v>
      </c>
      <c r="F23" s="317">
        <f t="shared" si="0"/>
        <v>6</v>
      </c>
      <c r="G23" s="317">
        <f t="shared" si="0"/>
        <v>7</v>
      </c>
      <c r="H23" s="317">
        <f t="shared" si="0"/>
        <v>8</v>
      </c>
      <c r="I23" s="317">
        <f t="shared" si="0"/>
        <v>9</v>
      </c>
      <c r="J23" s="317">
        <f t="shared" si="0"/>
        <v>10</v>
      </c>
      <c r="K23" s="317">
        <f t="shared" si="0"/>
        <v>11</v>
      </c>
      <c r="L23" s="317">
        <f t="shared" si="0"/>
        <v>12</v>
      </c>
      <c r="M23" s="317">
        <f t="shared" si="0"/>
        <v>13</v>
      </c>
      <c r="N23" s="317">
        <f t="shared" si="0"/>
        <v>14</v>
      </c>
      <c r="O23" s="317">
        <f t="shared" si="0"/>
        <v>15</v>
      </c>
      <c r="P23" s="317">
        <f t="shared" si="0"/>
        <v>16</v>
      </c>
      <c r="Q23" s="317">
        <f t="shared" si="0"/>
        <v>17</v>
      </c>
      <c r="R23" s="317">
        <f t="shared" si="0"/>
        <v>18</v>
      </c>
      <c r="S23" s="317">
        <f t="shared" si="0"/>
        <v>19</v>
      </c>
      <c r="T23" s="317">
        <f t="shared" si="0"/>
        <v>20</v>
      </c>
      <c r="U23" s="317">
        <f t="shared" si="0"/>
        <v>21</v>
      </c>
      <c r="V23" s="317">
        <f t="shared" si="0"/>
        <v>22</v>
      </c>
      <c r="W23" s="317">
        <f t="shared" si="0"/>
        <v>23</v>
      </c>
      <c r="X23" s="317">
        <f t="shared" si="0"/>
        <v>24</v>
      </c>
      <c r="Y23" s="317">
        <f t="shared" si="0"/>
        <v>25</v>
      </c>
      <c r="Z23" s="317">
        <f t="shared" si="0"/>
        <v>26</v>
      </c>
      <c r="AA23" s="317">
        <f t="shared" si="0"/>
        <v>27</v>
      </c>
      <c r="AB23" s="317">
        <f>AA23+1</f>
        <v>28</v>
      </c>
      <c r="AC23" s="317">
        <f t="shared" si="0"/>
        <v>29</v>
      </c>
    </row>
    <row r="24" spans="1:32" ht="47.25" customHeight="1" x14ac:dyDescent="0.25">
      <c r="A24" s="78">
        <v>1</v>
      </c>
      <c r="B24" s="77" t="s">
        <v>182</v>
      </c>
      <c r="C24" s="318">
        <v>0</v>
      </c>
      <c r="D24" s="318">
        <f t="shared" ref="D24:Z24" si="1">SUM(D25:D29)</f>
        <v>11.921733064849438</v>
      </c>
      <c r="E24" s="318">
        <f>D24</f>
        <v>11.921733064849438</v>
      </c>
      <c r="F24" s="318">
        <f t="shared" si="1"/>
        <v>11.921733064849438</v>
      </c>
      <c r="G24" s="318">
        <f t="shared" si="1"/>
        <v>0</v>
      </c>
      <c r="H24" s="318">
        <f t="shared" si="1"/>
        <v>0</v>
      </c>
      <c r="I24" s="318">
        <f t="shared" si="1"/>
        <v>0</v>
      </c>
      <c r="J24" s="318">
        <f t="shared" si="1"/>
        <v>0</v>
      </c>
      <c r="K24" s="318">
        <f t="shared" si="1"/>
        <v>0</v>
      </c>
      <c r="L24" s="318">
        <f t="shared" si="1"/>
        <v>0</v>
      </c>
      <c r="M24" s="318">
        <f t="shared" si="1"/>
        <v>0</v>
      </c>
      <c r="N24" s="318">
        <f t="shared" si="1"/>
        <v>6.9217330648494375</v>
      </c>
      <c r="O24" s="318">
        <f t="shared" si="1"/>
        <v>0</v>
      </c>
      <c r="P24" s="318">
        <f t="shared" si="1"/>
        <v>0</v>
      </c>
      <c r="Q24" s="318">
        <f t="shared" si="1"/>
        <v>0</v>
      </c>
      <c r="R24" s="318">
        <f t="shared" si="1"/>
        <v>5</v>
      </c>
      <c r="S24" s="318">
        <f t="shared" si="1"/>
        <v>0</v>
      </c>
      <c r="T24" s="318">
        <f t="shared" si="1"/>
        <v>0</v>
      </c>
      <c r="U24" s="318">
        <f t="shared" si="1"/>
        <v>0</v>
      </c>
      <c r="V24" s="318">
        <f t="shared" si="1"/>
        <v>0</v>
      </c>
      <c r="W24" s="318">
        <f t="shared" si="1"/>
        <v>0</v>
      </c>
      <c r="X24" s="318">
        <f t="shared" si="1"/>
        <v>0</v>
      </c>
      <c r="Y24" s="318">
        <f t="shared" si="1"/>
        <v>0</v>
      </c>
      <c r="Z24" s="318">
        <f t="shared" si="1"/>
        <v>0</v>
      </c>
      <c r="AA24" s="318">
        <f>SUM(AA25:AA29)</f>
        <v>0</v>
      </c>
      <c r="AB24" s="319">
        <f>H24+L24+P24+T24+X24</f>
        <v>0</v>
      </c>
      <c r="AC24" s="318">
        <f>J24+N24+R24+V24+Z24</f>
        <v>11.921733064849438</v>
      </c>
    </row>
    <row r="25" spans="1:32" ht="24" customHeight="1" x14ac:dyDescent="0.25">
      <c r="A25" s="75" t="s">
        <v>181</v>
      </c>
      <c r="B25" s="46" t="s">
        <v>180</v>
      </c>
      <c r="C25" s="319">
        <v>0</v>
      </c>
      <c r="D25" s="319">
        <v>0</v>
      </c>
      <c r="E25" s="339">
        <f t="shared" ref="E25:E64" si="2">D25</f>
        <v>0</v>
      </c>
      <c r="F25" s="318">
        <f>AC25-J25</f>
        <v>0</v>
      </c>
      <c r="G25" s="320">
        <v>0</v>
      </c>
      <c r="H25" s="320">
        <v>0</v>
      </c>
      <c r="I25" s="320">
        <v>0</v>
      </c>
      <c r="J25" s="320">
        <v>0</v>
      </c>
      <c r="K25" s="320">
        <v>0</v>
      </c>
      <c r="L25" s="320">
        <v>0</v>
      </c>
      <c r="M25" s="320">
        <v>0</v>
      </c>
      <c r="N25" s="320">
        <v>0</v>
      </c>
      <c r="O25" s="320">
        <v>0</v>
      </c>
      <c r="P25" s="320">
        <v>0</v>
      </c>
      <c r="Q25" s="320">
        <v>0</v>
      </c>
      <c r="R25" s="320">
        <v>0</v>
      </c>
      <c r="S25" s="320">
        <v>0</v>
      </c>
      <c r="T25" s="320">
        <v>0</v>
      </c>
      <c r="U25" s="320">
        <v>0</v>
      </c>
      <c r="V25" s="320">
        <v>0</v>
      </c>
      <c r="W25" s="320">
        <v>0</v>
      </c>
      <c r="X25" s="320">
        <v>0</v>
      </c>
      <c r="Y25" s="320">
        <v>0</v>
      </c>
      <c r="Z25" s="320">
        <v>0</v>
      </c>
      <c r="AA25" s="320">
        <v>0</v>
      </c>
      <c r="AB25" s="319">
        <f t="shared" ref="AB25:AB64" si="3">H25+L25+P25+T25+X25</f>
        <v>0</v>
      </c>
      <c r="AC25" s="318">
        <f t="shared" ref="AC25:AC64" si="4">J25+N25+R25+V25+Z25</f>
        <v>0</v>
      </c>
    </row>
    <row r="26" spans="1:32" x14ac:dyDescent="0.25">
      <c r="A26" s="75" t="s">
        <v>179</v>
      </c>
      <c r="B26" s="46" t="s">
        <v>178</v>
      </c>
      <c r="C26" s="319">
        <v>0</v>
      </c>
      <c r="D26" s="319">
        <v>0</v>
      </c>
      <c r="E26" s="339">
        <f t="shared" si="2"/>
        <v>0</v>
      </c>
      <c r="F26" s="318">
        <f t="shared" ref="F26:F64" si="5">AC26-J26</f>
        <v>0</v>
      </c>
      <c r="G26" s="320">
        <v>0</v>
      </c>
      <c r="H26" s="320">
        <v>0</v>
      </c>
      <c r="I26" s="320">
        <v>0</v>
      </c>
      <c r="J26" s="320">
        <v>0</v>
      </c>
      <c r="K26" s="320">
        <v>0</v>
      </c>
      <c r="L26" s="320">
        <v>0</v>
      </c>
      <c r="M26" s="320">
        <v>0</v>
      </c>
      <c r="N26" s="320">
        <v>0</v>
      </c>
      <c r="O26" s="320">
        <v>0</v>
      </c>
      <c r="P26" s="320">
        <v>0</v>
      </c>
      <c r="Q26" s="320">
        <v>0</v>
      </c>
      <c r="R26" s="320">
        <v>0</v>
      </c>
      <c r="S26" s="320">
        <v>0</v>
      </c>
      <c r="T26" s="320">
        <v>0</v>
      </c>
      <c r="U26" s="320">
        <v>0</v>
      </c>
      <c r="V26" s="320">
        <v>0</v>
      </c>
      <c r="W26" s="320">
        <v>0</v>
      </c>
      <c r="X26" s="320">
        <v>0</v>
      </c>
      <c r="Y26" s="320">
        <v>0</v>
      </c>
      <c r="Z26" s="320">
        <v>0</v>
      </c>
      <c r="AA26" s="320">
        <v>0</v>
      </c>
      <c r="AB26" s="319">
        <f t="shared" si="3"/>
        <v>0</v>
      </c>
      <c r="AC26" s="318">
        <f t="shared" si="4"/>
        <v>0</v>
      </c>
    </row>
    <row r="27" spans="1:32" ht="31.5" x14ac:dyDescent="0.25">
      <c r="A27" s="75" t="s">
        <v>177</v>
      </c>
      <c r="B27" s="46" t="s">
        <v>387</v>
      </c>
      <c r="C27" s="319">
        <f>C24/1.18</f>
        <v>0</v>
      </c>
      <c r="D27" s="319">
        <v>11.921733064849438</v>
      </c>
      <c r="E27" s="339">
        <f t="shared" si="2"/>
        <v>11.921733064849438</v>
      </c>
      <c r="F27" s="318">
        <f t="shared" si="5"/>
        <v>11.921733064849438</v>
      </c>
      <c r="G27" s="320">
        <v>0</v>
      </c>
      <c r="H27" s="320">
        <v>0</v>
      </c>
      <c r="I27" s="320">
        <v>0</v>
      </c>
      <c r="J27" s="320">
        <v>0</v>
      </c>
      <c r="K27" s="320">
        <v>0</v>
      </c>
      <c r="L27" s="320">
        <v>0</v>
      </c>
      <c r="M27" s="320">
        <v>0</v>
      </c>
      <c r="N27" s="320">
        <v>6.9217330648494375</v>
      </c>
      <c r="O27" s="320">
        <v>0</v>
      </c>
      <c r="P27" s="320">
        <v>0</v>
      </c>
      <c r="Q27" s="320">
        <v>0</v>
      </c>
      <c r="R27" s="320">
        <v>5</v>
      </c>
      <c r="S27" s="320">
        <v>0</v>
      </c>
      <c r="T27" s="320">
        <v>0</v>
      </c>
      <c r="U27" s="320">
        <v>0</v>
      </c>
      <c r="V27" s="320">
        <v>0</v>
      </c>
      <c r="W27" s="320">
        <v>0</v>
      </c>
      <c r="X27" s="320">
        <v>0</v>
      </c>
      <c r="Y27" s="320">
        <v>0</v>
      </c>
      <c r="Z27" s="320">
        <v>0</v>
      </c>
      <c r="AA27" s="320">
        <v>0</v>
      </c>
      <c r="AB27" s="319">
        <f t="shared" si="3"/>
        <v>0</v>
      </c>
      <c r="AC27" s="318">
        <f t="shared" si="4"/>
        <v>11.921733064849438</v>
      </c>
    </row>
    <row r="28" spans="1:32" x14ac:dyDescent="0.25">
      <c r="A28" s="75" t="s">
        <v>176</v>
      </c>
      <c r="B28" s="46" t="s">
        <v>175</v>
      </c>
      <c r="C28" s="319">
        <v>0</v>
      </c>
      <c r="D28" s="319">
        <v>0</v>
      </c>
      <c r="E28" s="339">
        <f t="shared" si="2"/>
        <v>0</v>
      </c>
      <c r="F28" s="318">
        <f t="shared" si="5"/>
        <v>0</v>
      </c>
      <c r="G28" s="320">
        <v>0</v>
      </c>
      <c r="H28" s="320">
        <v>0</v>
      </c>
      <c r="I28" s="320">
        <v>0</v>
      </c>
      <c r="J28" s="320">
        <v>0</v>
      </c>
      <c r="K28" s="320">
        <v>0</v>
      </c>
      <c r="L28" s="320">
        <v>0</v>
      </c>
      <c r="M28" s="320">
        <v>0</v>
      </c>
      <c r="N28" s="320">
        <v>0</v>
      </c>
      <c r="O28" s="320">
        <v>0</v>
      </c>
      <c r="P28" s="320">
        <v>0</v>
      </c>
      <c r="Q28" s="320">
        <v>0</v>
      </c>
      <c r="R28" s="320">
        <v>0</v>
      </c>
      <c r="S28" s="320">
        <v>0</v>
      </c>
      <c r="T28" s="320">
        <v>0</v>
      </c>
      <c r="U28" s="320">
        <v>0</v>
      </c>
      <c r="V28" s="320">
        <v>0</v>
      </c>
      <c r="W28" s="320">
        <v>0</v>
      </c>
      <c r="X28" s="320">
        <v>0</v>
      </c>
      <c r="Y28" s="320">
        <v>0</v>
      </c>
      <c r="Z28" s="320">
        <v>0</v>
      </c>
      <c r="AA28" s="320">
        <v>0</v>
      </c>
      <c r="AB28" s="319">
        <f t="shared" si="3"/>
        <v>0</v>
      </c>
      <c r="AC28" s="318">
        <f t="shared" si="4"/>
        <v>0</v>
      </c>
    </row>
    <row r="29" spans="1:32" x14ac:dyDescent="0.25">
      <c r="A29" s="75" t="s">
        <v>174</v>
      </c>
      <c r="B29" s="79" t="s">
        <v>173</v>
      </c>
      <c r="C29" s="319">
        <f>C27*0.18</f>
        <v>0</v>
      </c>
      <c r="D29" s="319">
        <v>0</v>
      </c>
      <c r="E29" s="339">
        <f t="shared" si="2"/>
        <v>0</v>
      </c>
      <c r="F29" s="318">
        <f t="shared" si="5"/>
        <v>0</v>
      </c>
      <c r="G29" s="320">
        <v>0</v>
      </c>
      <c r="H29" s="320">
        <v>0</v>
      </c>
      <c r="I29" s="320">
        <v>0</v>
      </c>
      <c r="J29" s="320">
        <v>0</v>
      </c>
      <c r="K29" s="320">
        <v>0</v>
      </c>
      <c r="L29" s="320">
        <v>0</v>
      </c>
      <c r="M29" s="320">
        <v>0</v>
      </c>
      <c r="N29" s="320">
        <v>0</v>
      </c>
      <c r="O29" s="320">
        <v>0</v>
      </c>
      <c r="P29" s="320">
        <v>0</v>
      </c>
      <c r="Q29" s="320">
        <v>0</v>
      </c>
      <c r="R29" s="320">
        <v>0</v>
      </c>
      <c r="S29" s="320">
        <v>0</v>
      </c>
      <c r="T29" s="320">
        <v>0</v>
      </c>
      <c r="U29" s="320">
        <v>0</v>
      </c>
      <c r="V29" s="320">
        <v>0</v>
      </c>
      <c r="W29" s="320">
        <v>0</v>
      </c>
      <c r="X29" s="320">
        <v>0</v>
      </c>
      <c r="Y29" s="320">
        <v>0</v>
      </c>
      <c r="Z29" s="320">
        <v>0</v>
      </c>
      <c r="AA29" s="320">
        <v>0</v>
      </c>
      <c r="AB29" s="319">
        <f t="shared" si="3"/>
        <v>0</v>
      </c>
      <c r="AC29" s="318">
        <f t="shared" si="4"/>
        <v>0</v>
      </c>
    </row>
    <row r="30" spans="1:32" ht="47.25" x14ac:dyDescent="0.25">
      <c r="A30" s="78" t="s">
        <v>62</v>
      </c>
      <c r="B30" s="77" t="s">
        <v>172</v>
      </c>
      <c r="C30" s="319">
        <v>0</v>
      </c>
      <c r="D30" s="319">
        <v>10.107129715974141</v>
      </c>
      <c r="E30" s="339">
        <f t="shared" si="2"/>
        <v>10.107129715974141</v>
      </c>
      <c r="F30" s="318">
        <f t="shared" si="5"/>
        <v>10.081129715974141</v>
      </c>
      <c r="G30" s="319">
        <v>0</v>
      </c>
      <c r="H30" s="319">
        <v>0</v>
      </c>
      <c r="I30" s="319">
        <v>0</v>
      </c>
      <c r="J30" s="319">
        <v>2.5999999999999999E-2</v>
      </c>
      <c r="K30" s="319">
        <v>0</v>
      </c>
      <c r="L30" s="319">
        <v>0</v>
      </c>
      <c r="M30" s="319">
        <v>0</v>
      </c>
      <c r="N30" s="319">
        <f>SUM(N31:N34)</f>
        <v>10.081129715974141</v>
      </c>
      <c r="O30" s="319">
        <v>0</v>
      </c>
      <c r="P30" s="319">
        <v>0</v>
      </c>
      <c r="Q30" s="319">
        <v>0</v>
      </c>
      <c r="R30" s="319">
        <v>0</v>
      </c>
      <c r="S30" s="319">
        <v>0</v>
      </c>
      <c r="T30" s="319">
        <v>0</v>
      </c>
      <c r="U30" s="319">
        <v>0</v>
      </c>
      <c r="V30" s="319">
        <v>0</v>
      </c>
      <c r="W30" s="319">
        <v>0</v>
      </c>
      <c r="X30" s="319">
        <v>0</v>
      </c>
      <c r="Y30" s="319">
        <v>0</v>
      </c>
      <c r="Z30" s="319">
        <v>0</v>
      </c>
      <c r="AA30" s="319">
        <v>0</v>
      </c>
      <c r="AB30" s="319">
        <f t="shared" si="3"/>
        <v>0</v>
      </c>
      <c r="AC30" s="318">
        <f t="shared" si="4"/>
        <v>10.107129715974141</v>
      </c>
    </row>
    <row r="31" spans="1:32" x14ac:dyDescent="0.25">
      <c r="A31" s="78" t="s">
        <v>171</v>
      </c>
      <c r="B31" s="46" t="s">
        <v>170</v>
      </c>
      <c r="C31" s="319">
        <v>0</v>
      </c>
      <c r="D31" s="319">
        <v>0</v>
      </c>
      <c r="E31" s="339">
        <f t="shared" si="2"/>
        <v>0</v>
      </c>
      <c r="F31" s="318">
        <f t="shared" si="5"/>
        <v>0</v>
      </c>
      <c r="G31" s="320">
        <v>0</v>
      </c>
      <c r="H31" s="320">
        <v>0</v>
      </c>
      <c r="I31" s="320">
        <v>0</v>
      </c>
      <c r="J31" s="320">
        <v>0</v>
      </c>
      <c r="K31" s="320">
        <v>0</v>
      </c>
      <c r="L31" s="320">
        <v>0</v>
      </c>
      <c r="M31" s="320">
        <v>0</v>
      </c>
      <c r="N31" s="320">
        <f>D31-J31</f>
        <v>0</v>
      </c>
      <c r="O31" s="320">
        <v>0</v>
      </c>
      <c r="P31" s="320">
        <v>0</v>
      </c>
      <c r="Q31" s="320">
        <v>0</v>
      </c>
      <c r="R31" s="320">
        <v>0</v>
      </c>
      <c r="S31" s="320">
        <v>0</v>
      </c>
      <c r="T31" s="320">
        <v>0</v>
      </c>
      <c r="U31" s="320">
        <v>0</v>
      </c>
      <c r="V31" s="320">
        <v>0</v>
      </c>
      <c r="W31" s="320">
        <v>0</v>
      </c>
      <c r="X31" s="320">
        <v>0</v>
      </c>
      <c r="Y31" s="320">
        <v>0</v>
      </c>
      <c r="Z31" s="320">
        <v>0</v>
      </c>
      <c r="AA31" s="320">
        <v>0</v>
      </c>
      <c r="AB31" s="319">
        <f t="shared" si="3"/>
        <v>0</v>
      </c>
      <c r="AC31" s="318">
        <f t="shared" si="4"/>
        <v>0</v>
      </c>
    </row>
    <row r="32" spans="1:32" ht="31.5" x14ac:dyDescent="0.25">
      <c r="A32" s="78" t="s">
        <v>169</v>
      </c>
      <c r="B32" s="46" t="s">
        <v>168</v>
      </c>
      <c r="C32" s="319">
        <v>0</v>
      </c>
      <c r="D32" s="319">
        <v>9.6511503186444152</v>
      </c>
      <c r="E32" s="339">
        <f t="shared" si="2"/>
        <v>9.6511503186444152</v>
      </c>
      <c r="F32" s="318">
        <f t="shared" si="5"/>
        <v>9.6511503186444152</v>
      </c>
      <c r="G32" s="320">
        <v>0</v>
      </c>
      <c r="H32" s="320">
        <v>0</v>
      </c>
      <c r="I32" s="320">
        <v>0</v>
      </c>
      <c r="J32" s="320">
        <v>0</v>
      </c>
      <c r="K32" s="320">
        <v>0</v>
      </c>
      <c r="L32" s="320">
        <v>0</v>
      </c>
      <c r="M32" s="320">
        <v>0</v>
      </c>
      <c r="N32" s="340">
        <f t="shared" ref="N32:N34" si="6">D32-J32</f>
        <v>9.6511503186444152</v>
      </c>
      <c r="O32" s="320">
        <v>0</v>
      </c>
      <c r="P32" s="320">
        <v>0</v>
      </c>
      <c r="Q32" s="320">
        <v>0</v>
      </c>
      <c r="R32" s="320">
        <v>0</v>
      </c>
      <c r="S32" s="320">
        <v>0</v>
      </c>
      <c r="T32" s="320">
        <v>0</v>
      </c>
      <c r="U32" s="320">
        <v>0</v>
      </c>
      <c r="V32" s="320">
        <v>0</v>
      </c>
      <c r="W32" s="320">
        <v>0</v>
      </c>
      <c r="X32" s="320">
        <v>0</v>
      </c>
      <c r="Y32" s="320">
        <v>0</v>
      </c>
      <c r="Z32" s="320">
        <v>0</v>
      </c>
      <c r="AA32" s="320">
        <v>0</v>
      </c>
      <c r="AB32" s="319">
        <f t="shared" si="3"/>
        <v>0</v>
      </c>
      <c r="AC32" s="318">
        <f t="shared" si="4"/>
        <v>9.6511503186444152</v>
      </c>
    </row>
    <row r="33" spans="1:29" x14ac:dyDescent="0.25">
      <c r="A33" s="78" t="s">
        <v>167</v>
      </c>
      <c r="B33" s="46" t="s">
        <v>166</v>
      </c>
      <c r="C33" s="319">
        <v>0</v>
      </c>
      <c r="D33" s="319">
        <v>5.7811614671082916E-2</v>
      </c>
      <c r="E33" s="339">
        <f t="shared" si="2"/>
        <v>5.7811614671082916E-2</v>
      </c>
      <c r="F33" s="318">
        <f t="shared" si="5"/>
        <v>5.7811614671082916E-2</v>
      </c>
      <c r="G33" s="320">
        <v>0</v>
      </c>
      <c r="H33" s="320">
        <v>0</v>
      </c>
      <c r="I33" s="320">
        <v>0</v>
      </c>
      <c r="J33" s="320">
        <v>0</v>
      </c>
      <c r="K33" s="320">
        <v>0</v>
      </c>
      <c r="L33" s="320">
        <v>0</v>
      </c>
      <c r="M33" s="320">
        <v>0</v>
      </c>
      <c r="N33" s="340">
        <f t="shared" si="6"/>
        <v>5.7811614671082916E-2</v>
      </c>
      <c r="O33" s="320">
        <v>0</v>
      </c>
      <c r="P33" s="320">
        <v>0</v>
      </c>
      <c r="Q33" s="320">
        <v>0</v>
      </c>
      <c r="R33" s="320">
        <v>0</v>
      </c>
      <c r="S33" s="320">
        <v>0</v>
      </c>
      <c r="T33" s="320">
        <v>0</v>
      </c>
      <c r="U33" s="320">
        <v>0</v>
      </c>
      <c r="V33" s="320">
        <v>0</v>
      </c>
      <c r="W33" s="320">
        <v>0</v>
      </c>
      <c r="X33" s="320">
        <v>0</v>
      </c>
      <c r="Y33" s="320">
        <v>0</v>
      </c>
      <c r="Z33" s="320">
        <v>0</v>
      </c>
      <c r="AA33" s="320">
        <v>0</v>
      </c>
      <c r="AB33" s="319">
        <f t="shared" si="3"/>
        <v>0</v>
      </c>
      <c r="AC33" s="318">
        <f t="shared" si="4"/>
        <v>5.7811614671082916E-2</v>
      </c>
    </row>
    <row r="34" spans="1:29" x14ac:dyDescent="0.25">
      <c r="A34" s="78" t="s">
        <v>165</v>
      </c>
      <c r="B34" s="46" t="s">
        <v>164</v>
      </c>
      <c r="C34" s="319">
        <v>0</v>
      </c>
      <c r="D34" s="319">
        <v>0.39816778265864283</v>
      </c>
      <c r="E34" s="339">
        <f t="shared" si="2"/>
        <v>0.39816778265864283</v>
      </c>
      <c r="F34" s="318">
        <f t="shared" si="5"/>
        <v>0.37216778265864281</v>
      </c>
      <c r="G34" s="320">
        <v>0</v>
      </c>
      <c r="H34" s="320">
        <v>0</v>
      </c>
      <c r="I34" s="320">
        <v>0</v>
      </c>
      <c r="J34" s="320">
        <v>2.5999999999999999E-2</v>
      </c>
      <c r="K34" s="320">
        <v>0</v>
      </c>
      <c r="L34" s="320">
        <v>0</v>
      </c>
      <c r="M34" s="320">
        <v>0</v>
      </c>
      <c r="N34" s="340">
        <f t="shared" si="6"/>
        <v>0.37216778265864281</v>
      </c>
      <c r="O34" s="320">
        <v>0</v>
      </c>
      <c r="P34" s="320">
        <v>0</v>
      </c>
      <c r="Q34" s="320">
        <v>0</v>
      </c>
      <c r="R34" s="320">
        <v>0</v>
      </c>
      <c r="S34" s="320">
        <v>0</v>
      </c>
      <c r="T34" s="320">
        <v>0</v>
      </c>
      <c r="U34" s="320">
        <v>0</v>
      </c>
      <c r="V34" s="320">
        <v>0</v>
      </c>
      <c r="W34" s="320">
        <v>0</v>
      </c>
      <c r="X34" s="320">
        <v>0</v>
      </c>
      <c r="Y34" s="320">
        <v>0</v>
      </c>
      <c r="Z34" s="320">
        <v>0</v>
      </c>
      <c r="AA34" s="320">
        <v>0</v>
      </c>
      <c r="AB34" s="319">
        <f t="shared" si="3"/>
        <v>0</v>
      </c>
      <c r="AC34" s="318">
        <f t="shared" si="4"/>
        <v>0.39816778265864283</v>
      </c>
    </row>
    <row r="35" spans="1:29" ht="31.5" x14ac:dyDescent="0.25">
      <c r="A35" s="78" t="s">
        <v>61</v>
      </c>
      <c r="B35" s="77" t="s">
        <v>163</v>
      </c>
      <c r="C35" s="319">
        <v>0</v>
      </c>
      <c r="D35" s="319">
        <v>0</v>
      </c>
      <c r="E35" s="339">
        <f t="shared" si="2"/>
        <v>0</v>
      </c>
      <c r="F35" s="318">
        <f t="shared" si="5"/>
        <v>0</v>
      </c>
      <c r="G35" s="319">
        <v>0</v>
      </c>
      <c r="H35" s="319">
        <v>0</v>
      </c>
      <c r="I35" s="319">
        <v>0</v>
      </c>
      <c r="J35" s="319">
        <v>0</v>
      </c>
      <c r="K35" s="319">
        <v>0</v>
      </c>
      <c r="L35" s="319">
        <v>0</v>
      </c>
      <c r="M35" s="319">
        <v>0</v>
      </c>
      <c r="N35" s="319">
        <v>0</v>
      </c>
      <c r="O35" s="319">
        <v>0</v>
      </c>
      <c r="P35" s="319">
        <v>0</v>
      </c>
      <c r="Q35" s="319">
        <v>0</v>
      </c>
      <c r="R35" s="319">
        <v>0</v>
      </c>
      <c r="S35" s="319">
        <v>0</v>
      </c>
      <c r="T35" s="319">
        <v>0</v>
      </c>
      <c r="U35" s="319">
        <v>0</v>
      </c>
      <c r="V35" s="319">
        <v>0</v>
      </c>
      <c r="W35" s="319">
        <v>0</v>
      </c>
      <c r="X35" s="319">
        <v>0</v>
      </c>
      <c r="Y35" s="319">
        <v>0</v>
      </c>
      <c r="Z35" s="319">
        <v>0</v>
      </c>
      <c r="AA35" s="319">
        <v>0</v>
      </c>
      <c r="AB35" s="319">
        <f t="shared" si="3"/>
        <v>0</v>
      </c>
      <c r="AC35" s="318">
        <f t="shared" si="4"/>
        <v>0</v>
      </c>
    </row>
    <row r="36" spans="1:29" ht="31.5" x14ac:dyDescent="0.25">
      <c r="A36" s="75" t="s">
        <v>162</v>
      </c>
      <c r="B36" s="74" t="s">
        <v>161</v>
      </c>
      <c r="C36" s="319">
        <v>0</v>
      </c>
      <c r="D36" s="319">
        <v>0</v>
      </c>
      <c r="E36" s="339">
        <f t="shared" si="2"/>
        <v>0</v>
      </c>
      <c r="F36" s="318">
        <f t="shared" si="5"/>
        <v>0</v>
      </c>
      <c r="G36" s="320">
        <v>0</v>
      </c>
      <c r="H36" s="320">
        <v>0</v>
      </c>
      <c r="I36" s="320">
        <v>0</v>
      </c>
      <c r="J36" s="320">
        <v>0</v>
      </c>
      <c r="K36" s="320">
        <v>0</v>
      </c>
      <c r="L36" s="320">
        <f>C36</f>
        <v>0</v>
      </c>
      <c r="M36" s="320">
        <v>0</v>
      </c>
      <c r="N36" s="320">
        <f>D36</f>
        <v>0</v>
      </c>
      <c r="O36" s="320">
        <v>0</v>
      </c>
      <c r="P36" s="320">
        <v>0</v>
      </c>
      <c r="Q36" s="320">
        <v>0</v>
      </c>
      <c r="R36" s="320">
        <v>0</v>
      </c>
      <c r="S36" s="320">
        <v>0</v>
      </c>
      <c r="T36" s="320">
        <v>0</v>
      </c>
      <c r="U36" s="320">
        <v>0</v>
      </c>
      <c r="V36" s="320">
        <v>0</v>
      </c>
      <c r="W36" s="320">
        <v>0</v>
      </c>
      <c r="X36" s="320">
        <v>0</v>
      </c>
      <c r="Y36" s="320">
        <v>0</v>
      </c>
      <c r="Z36" s="320">
        <v>0</v>
      </c>
      <c r="AA36" s="320">
        <v>0</v>
      </c>
      <c r="AB36" s="319">
        <f t="shared" si="3"/>
        <v>0</v>
      </c>
      <c r="AC36" s="318">
        <f t="shared" si="4"/>
        <v>0</v>
      </c>
    </row>
    <row r="37" spans="1:29" x14ac:dyDescent="0.25">
      <c r="A37" s="75" t="s">
        <v>160</v>
      </c>
      <c r="B37" s="74" t="s">
        <v>150</v>
      </c>
      <c r="C37" s="319">
        <v>0</v>
      </c>
      <c r="D37" s="319">
        <v>0</v>
      </c>
      <c r="E37" s="339">
        <f t="shared" si="2"/>
        <v>0</v>
      </c>
      <c r="F37" s="318">
        <f t="shared" si="5"/>
        <v>0</v>
      </c>
      <c r="G37" s="320">
        <v>0</v>
      </c>
      <c r="H37" s="320">
        <v>0</v>
      </c>
      <c r="I37" s="320">
        <v>0</v>
      </c>
      <c r="J37" s="320">
        <v>0</v>
      </c>
      <c r="K37" s="320">
        <v>0</v>
      </c>
      <c r="L37" s="320">
        <f t="shared" ref="L37:L42" si="7">C37</f>
        <v>0</v>
      </c>
      <c r="M37" s="320">
        <v>0</v>
      </c>
      <c r="N37" s="320">
        <f t="shared" ref="N37:N42" si="8">D37</f>
        <v>0</v>
      </c>
      <c r="O37" s="320">
        <v>0</v>
      </c>
      <c r="P37" s="320">
        <v>0</v>
      </c>
      <c r="Q37" s="320">
        <v>0</v>
      </c>
      <c r="R37" s="320">
        <v>0</v>
      </c>
      <c r="S37" s="320">
        <v>0</v>
      </c>
      <c r="T37" s="320">
        <v>0</v>
      </c>
      <c r="U37" s="320">
        <v>0</v>
      </c>
      <c r="V37" s="320">
        <v>0</v>
      </c>
      <c r="W37" s="320">
        <v>0</v>
      </c>
      <c r="X37" s="320">
        <v>0</v>
      </c>
      <c r="Y37" s="320">
        <v>0</v>
      </c>
      <c r="Z37" s="320">
        <v>0</v>
      </c>
      <c r="AA37" s="320">
        <v>0</v>
      </c>
      <c r="AB37" s="319">
        <f t="shared" si="3"/>
        <v>0</v>
      </c>
      <c r="AC37" s="318">
        <f t="shared" si="4"/>
        <v>0</v>
      </c>
    </row>
    <row r="38" spans="1:29" x14ac:dyDescent="0.25">
      <c r="A38" s="75" t="s">
        <v>159</v>
      </c>
      <c r="B38" s="74" t="s">
        <v>148</v>
      </c>
      <c r="C38" s="319">
        <v>0</v>
      </c>
      <c r="D38" s="319">
        <v>0</v>
      </c>
      <c r="E38" s="339">
        <f t="shared" si="2"/>
        <v>0</v>
      </c>
      <c r="F38" s="318">
        <f t="shared" si="5"/>
        <v>0</v>
      </c>
      <c r="G38" s="320">
        <v>0</v>
      </c>
      <c r="H38" s="320">
        <v>0</v>
      </c>
      <c r="I38" s="320">
        <v>0</v>
      </c>
      <c r="J38" s="320">
        <v>0</v>
      </c>
      <c r="K38" s="320">
        <v>0</v>
      </c>
      <c r="L38" s="320">
        <f t="shared" si="7"/>
        <v>0</v>
      </c>
      <c r="M38" s="320">
        <v>0</v>
      </c>
      <c r="N38" s="320">
        <f t="shared" si="8"/>
        <v>0</v>
      </c>
      <c r="O38" s="320">
        <v>0</v>
      </c>
      <c r="P38" s="320">
        <v>0</v>
      </c>
      <c r="Q38" s="320">
        <v>0</v>
      </c>
      <c r="R38" s="320">
        <v>0</v>
      </c>
      <c r="S38" s="320">
        <v>0</v>
      </c>
      <c r="T38" s="320">
        <v>0</v>
      </c>
      <c r="U38" s="320">
        <v>0</v>
      </c>
      <c r="V38" s="320">
        <v>0</v>
      </c>
      <c r="W38" s="320">
        <v>0</v>
      </c>
      <c r="X38" s="320">
        <v>0</v>
      </c>
      <c r="Y38" s="320">
        <v>0</v>
      </c>
      <c r="Z38" s="320">
        <v>0</v>
      </c>
      <c r="AA38" s="320">
        <v>0</v>
      </c>
      <c r="AB38" s="319">
        <f t="shared" si="3"/>
        <v>0</v>
      </c>
      <c r="AC38" s="318">
        <f t="shared" si="4"/>
        <v>0</v>
      </c>
    </row>
    <row r="39" spans="1:29" ht="31.5" x14ac:dyDescent="0.25">
      <c r="A39" s="75" t="s">
        <v>158</v>
      </c>
      <c r="B39" s="46" t="s">
        <v>146</v>
      </c>
      <c r="C39" s="319">
        <v>0</v>
      </c>
      <c r="D39" s="319">
        <v>0</v>
      </c>
      <c r="E39" s="339">
        <f t="shared" si="2"/>
        <v>0</v>
      </c>
      <c r="F39" s="318">
        <f t="shared" si="5"/>
        <v>0</v>
      </c>
      <c r="G39" s="320">
        <v>0</v>
      </c>
      <c r="H39" s="320">
        <v>0</v>
      </c>
      <c r="I39" s="320">
        <v>0</v>
      </c>
      <c r="J39" s="320">
        <v>0</v>
      </c>
      <c r="K39" s="320">
        <v>0</v>
      </c>
      <c r="L39" s="320">
        <f t="shared" si="7"/>
        <v>0</v>
      </c>
      <c r="M39" s="320">
        <v>0</v>
      </c>
      <c r="N39" s="320">
        <f t="shared" si="8"/>
        <v>0</v>
      </c>
      <c r="O39" s="320">
        <v>0</v>
      </c>
      <c r="P39" s="320">
        <v>0</v>
      </c>
      <c r="Q39" s="320">
        <v>0</v>
      </c>
      <c r="R39" s="320">
        <v>0</v>
      </c>
      <c r="S39" s="320">
        <v>0</v>
      </c>
      <c r="T39" s="320">
        <v>0</v>
      </c>
      <c r="U39" s="320">
        <v>0</v>
      </c>
      <c r="V39" s="320">
        <v>0</v>
      </c>
      <c r="W39" s="320">
        <v>0</v>
      </c>
      <c r="X39" s="320">
        <v>0</v>
      </c>
      <c r="Y39" s="320">
        <v>0</v>
      </c>
      <c r="Z39" s="320">
        <v>0</v>
      </c>
      <c r="AA39" s="320">
        <v>0</v>
      </c>
      <c r="AB39" s="319">
        <f t="shared" si="3"/>
        <v>0</v>
      </c>
      <c r="AC39" s="318">
        <f t="shared" si="4"/>
        <v>0</v>
      </c>
    </row>
    <row r="40" spans="1:29" ht="31.5" x14ac:dyDescent="0.25">
      <c r="A40" s="75" t="s">
        <v>157</v>
      </c>
      <c r="B40" s="46" t="s">
        <v>144</v>
      </c>
      <c r="C40" s="319">
        <v>0</v>
      </c>
      <c r="D40" s="319">
        <v>0</v>
      </c>
      <c r="E40" s="339">
        <f t="shared" si="2"/>
        <v>0</v>
      </c>
      <c r="F40" s="318">
        <f t="shared" si="5"/>
        <v>0</v>
      </c>
      <c r="G40" s="320">
        <v>0</v>
      </c>
      <c r="H40" s="320">
        <v>0</v>
      </c>
      <c r="I40" s="320">
        <v>0</v>
      </c>
      <c r="J40" s="320">
        <v>0</v>
      </c>
      <c r="K40" s="320">
        <v>0</v>
      </c>
      <c r="L40" s="320">
        <f t="shared" si="7"/>
        <v>0</v>
      </c>
      <c r="M40" s="320">
        <v>0</v>
      </c>
      <c r="N40" s="320">
        <f t="shared" si="8"/>
        <v>0</v>
      </c>
      <c r="O40" s="320">
        <v>0</v>
      </c>
      <c r="P40" s="320">
        <v>0</v>
      </c>
      <c r="Q40" s="320">
        <v>0</v>
      </c>
      <c r="R40" s="320">
        <v>0</v>
      </c>
      <c r="S40" s="320">
        <v>0</v>
      </c>
      <c r="T40" s="320">
        <v>0</v>
      </c>
      <c r="U40" s="320">
        <v>0</v>
      </c>
      <c r="V40" s="320">
        <v>0</v>
      </c>
      <c r="W40" s="320">
        <v>0</v>
      </c>
      <c r="X40" s="320">
        <v>0</v>
      </c>
      <c r="Y40" s="320">
        <v>0</v>
      </c>
      <c r="Z40" s="320">
        <v>0</v>
      </c>
      <c r="AA40" s="320">
        <v>0</v>
      </c>
      <c r="AB40" s="319">
        <f t="shared" si="3"/>
        <v>0</v>
      </c>
      <c r="AC40" s="318">
        <f t="shared" si="4"/>
        <v>0</v>
      </c>
    </row>
    <row r="41" spans="1:29" x14ac:dyDescent="0.25">
      <c r="A41" s="75" t="s">
        <v>156</v>
      </c>
      <c r="B41" s="46" t="s">
        <v>142</v>
      </c>
      <c r="C41" s="319">
        <v>0</v>
      </c>
      <c r="D41" s="319">
        <v>4.548</v>
      </c>
      <c r="E41" s="339">
        <f t="shared" si="2"/>
        <v>4.548</v>
      </c>
      <c r="F41" s="318">
        <f t="shared" si="5"/>
        <v>4.548</v>
      </c>
      <c r="G41" s="320">
        <v>0</v>
      </c>
      <c r="H41" s="320">
        <v>0</v>
      </c>
      <c r="I41" s="320">
        <v>0</v>
      </c>
      <c r="J41" s="320">
        <v>0</v>
      </c>
      <c r="K41" s="320">
        <v>0</v>
      </c>
      <c r="L41" s="320">
        <f t="shared" si="7"/>
        <v>0</v>
      </c>
      <c r="M41" s="320">
        <v>0</v>
      </c>
      <c r="N41" s="320">
        <f t="shared" si="8"/>
        <v>4.548</v>
      </c>
      <c r="O41" s="320">
        <v>0</v>
      </c>
      <c r="P41" s="320">
        <v>0</v>
      </c>
      <c r="Q41" s="320">
        <v>0</v>
      </c>
      <c r="R41" s="320">
        <v>0</v>
      </c>
      <c r="S41" s="320">
        <v>0</v>
      </c>
      <c r="T41" s="320">
        <v>0</v>
      </c>
      <c r="U41" s="320">
        <v>0</v>
      </c>
      <c r="V41" s="320">
        <v>0</v>
      </c>
      <c r="W41" s="320">
        <v>0</v>
      </c>
      <c r="X41" s="320">
        <v>0</v>
      </c>
      <c r="Y41" s="320">
        <v>0</v>
      </c>
      <c r="Z41" s="320">
        <v>0</v>
      </c>
      <c r="AA41" s="320">
        <v>0</v>
      </c>
      <c r="AB41" s="319">
        <f t="shared" si="3"/>
        <v>0</v>
      </c>
      <c r="AC41" s="318">
        <f t="shared" si="4"/>
        <v>4.548</v>
      </c>
    </row>
    <row r="42" spans="1:29" ht="18.75" x14ac:dyDescent="0.25">
      <c r="A42" s="75" t="s">
        <v>155</v>
      </c>
      <c r="B42" s="74" t="s">
        <v>140</v>
      </c>
      <c r="C42" s="319">
        <v>0</v>
      </c>
      <c r="D42" s="319">
        <v>0</v>
      </c>
      <c r="E42" s="339">
        <f t="shared" si="2"/>
        <v>0</v>
      </c>
      <c r="F42" s="318">
        <f t="shared" si="5"/>
        <v>0</v>
      </c>
      <c r="G42" s="320">
        <v>0</v>
      </c>
      <c r="H42" s="320">
        <v>0</v>
      </c>
      <c r="I42" s="320">
        <v>0</v>
      </c>
      <c r="J42" s="320">
        <v>0</v>
      </c>
      <c r="K42" s="320">
        <v>0</v>
      </c>
      <c r="L42" s="320">
        <f t="shared" si="7"/>
        <v>0</v>
      </c>
      <c r="M42" s="320">
        <v>0</v>
      </c>
      <c r="N42" s="320">
        <f t="shared" si="8"/>
        <v>0</v>
      </c>
      <c r="O42" s="320">
        <v>0</v>
      </c>
      <c r="P42" s="320">
        <v>0</v>
      </c>
      <c r="Q42" s="320">
        <v>0</v>
      </c>
      <c r="R42" s="320">
        <v>0</v>
      </c>
      <c r="S42" s="320">
        <v>0</v>
      </c>
      <c r="T42" s="320">
        <v>0</v>
      </c>
      <c r="U42" s="320">
        <v>0</v>
      </c>
      <c r="V42" s="320">
        <v>0</v>
      </c>
      <c r="W42" s="320">
        <v>0</v>
      </c>
      <c r="X42" s="320">
        <v>0</v>
      </c>
      <c r="Y42" s="320">
        <v>0</v>
      </c>
      <c r="Z42" s="320">
        <v>0</v>
      </c>
      <c r="AA42" s="320">
        <v>0</v>
      </c>
      <c r="AB42" s="319">
        <f t="shared" si="3"/>
        <v>0</v>
      </c>
      <c r="AC42" s="318">
        <f t="shared" si="4"/>
        <v>0</v>
      </c>
    </row>
    <row r="43" spans="1:29" x14ac:dyDescent="0.25">
      <c r="A43" s="78" t="s">
        <v>60</v>
      </c>
      <c r="B43" s="77" t="s">
        <v>154</v>
      </c>
      <c r="C43" s="319">
        <v>0</v>
      </c>
      <c r="D43" s="319">
        <v>0</v>
      </c>
      <c r="E43" s="339">
        <f t="shared" si="2"/>
        <v>0</v>
      </c>
      <c r="F43" s="318">
        <f t="shared" si="5"/>
        <v>0</v>
      </c>
      <c r="G43" s="319">
        <v>0</v>
      </c>
      <c r="H43" s="319">
        <v>0</v>
      </c>
      <c r="I43" s="319">
        <v>0</v>
      </c>
      <c r="J43" s="319">
        <v>0</v>
      </c>
      <c r="K43" s="319">
        <v>0</v>
      </c>
      <c r="L43" s="319">
        <v>0</v>
      </c>
      <c r="M43" s="319">
        <v>0</v>
      </c>
      <c r="N43" s="321">
        <v>0</v>
      </c>
      <c r="O43" s="319">
        <v>0</v>
      </c>
      <c r="P43" s="319">
        <v>0</v>
      </c>
      <c r="Q43" s="319">
        <v>0</v>
      </c>
      <c r="R43" s="319">
        <v>0</v>
      </c>
      <c r="S43" s="319">
        <v>0</v>
      </c>
      <c r="T43" s="319">
        <v>0</v>
      </c>
      <c r="U43" s="319">
        <v>0</v>
      </c>
      <c r="V43" s="319">
        <v>0</v>
      </c>
      <c r="W43" s="319">
        <v>0</v>
      </c>
      <c r="X43" s="319">
        <v>0</v>
      </c>
      <c r="Y43" s="319">
        <v>0</v>
      </c>
      <c r="Z43" s="319">
        <v>0</v>
      </c>
      <c r="AA43" s="319">
        <v>0</v>
      </c>
      <c r="AB43" s="319">
        <f t="shared" si="3"/>
        <v>0</v>
      </c>
      <c r="AC43" s="318">
        <f t="shared" si="4"/>
        <v>0</v>
      </c>
    </row>
    <row r="44" spans="1:29" x14ac:dyDescent="0.25">
      <c r="A44" s="75" t="s">
        <v>153</v>
      </c>
      <c r="B44" s="46" t="s">
        <v>152</v>
      </c>
      <c r="C44" s="319">
        <f>C36</f>
        <v>0</v>
      </c>
      <c r="D44" s="319">
        <f>D36</f>
        <v>0</v>
      </c>
      <c r="E44" s="339">
        <f t="shared" si="2"/>
        <v>0</v>
      </c>
      <c r="F44" s="318">
        <f t="shared" si="5"/>
        <v>0</v>
      </c>
      <c r="G44" s="320">
        <v>0</v>
      </c>
      <c r="H44" s="320">
        <v>0</v>
      </c>
      <c r="I44" s="320">
        <v>0</v>
      </c>
      <c r="J44" s="320">
        <v>0</v>
      </c>
      <c r="K44" s="320">
        <v>0</v>
      </c>
      <c r="L44" s="320">
        <f t="shared" ref="L44:L50" si="9">C44</f>
        <v>0</v>
      </c>
      <c r="M44" s="320">
        <v>0</v>
      </c>
      <c r="N44" s="320">
        <f t="shared" ref="N44:N50" si="10">D44</f>
        <v>0</v>
      </c>
      <c r="O44" s="320">
        <v>0</v>
      </c>
      <c r="P44" s="320">
        <v>0</v>
      </c>
      <c r="Q44" s="320">
        <v>0</v>
      </c>
      <c r="R44" s="320">
        <v>0</v>
      </c>
      <c r="S44" s="320">
        <v>0</v>
      </c>
      <c r="T44" s="320">
        <v>0</v>
      </c>
      <c r="U44" s="320">
        <v>0</v>
      </c>
      <c r="V44" s="320">
        <v>0</v>
      </c>
      <c r="W44" s="320">
        <v>0</v>
      </c>
      <c r="X44" s="320">
        <v>0</v>
      </c>
      <c r="Y44" s="320">
        <v>0</v>
      </c>
      <c r="Z44" s="320">
        <v>0</v>
      </c>
      <c r="AA44" s="320">
        <v>0</v>
      </c>
      <c r="AB44" s="319">
        <f t="shared" si="3"/>
        <v>0</v>
      </c>
      <c r="AC44" s="318">
        <f t="shared" si="4"/>
        <v>0</v>
      </c>
    </row>
    <row r="45" spans="1:29" x14ac:dyDescent="0.25">
      <c r="A45" s="75" t="s">
        <v>151</v>
      </c>
      <c r="B45" s="46" t="s">
        <v>150</v>
      </c>
      <c r="C45" s="319">
        <f>C37</f>
        <v>0</v>
      </c>
      <c r="D45" s="319">
        <f>D37</f>
        <v>0</v>
      </c>
      <c r="E45" s="339">
        <f t="shared" si="2"/>
        <v>0</v>
      </c>
      <c r="F45" s="318">
        <f t="shared" si="5"/>
        <v>0</v>
      </c>
      <c r="G45" s="320">
        <v>0</v>
      </c>
      <c r="H45" s="320">
        <v>0</v>
      </c>
      <c r="I45" s="320">
        <v>0</v>
      </c>
      <c r="J45" s="320">
        <v>0</v>
      </c>
      <c r="K45" s="320">
        <v>0</v>
      </c>
      <c r="L45" s="320">
        <f t="shared" si="9"/>
        <v>0</v>
      </c>
      <c r="M45" s="320">
        <v>0</v>
      </c>
      <c r="N45" s="320">
        <f t="shared" si="10"/>
        <v>0</v>
      </c>
      <c r="O45" s="320">
        <v>0</v>
      </c>
      <c r="P45" s="320">
        <v>0</v>
      </c>
      <c r="Q45" s="320">
        <v>0</v>
      </c>
      <c r="R45" s="320">
        <v>0</v>
      </c>
      <c r="S45" s="320">
        <v>0</v>
      </c>
      <c r="T45" s="320">
        <v>0</v>
      </c>
      <c r="U45" s="320">
        <v>0</v>
      </c>
      <c r="V45" s="320">
        <v>0</v>
      </c>
      <c r="W45" s="320">
        <v>0</v>
      </c>
      <c r="X45" s="320">
        <v>0</v>
      </c>
      <c r="Y45" s="320">
        <v>0</v>
      </c>
      <c r="Z45" s="320">
        <v>0</v>
      </c>
      <c r="AA45" s="320">
        <v>0</v>
      </c>
      <c r="AB45" s="319">
        <f t="shared" si="3"/>
        <v>0</v>
      </c>
      <c r="AC45" s="318">
        <f t="shared" si="4"/>
        <v>0</v>
      </c>
    </row>
    <row r="46" spans="1:29" x14ac:dyDescent="0.25">
      <c r="A46" s="75" t="s">
        <v>149</v>
      </c>
      <c r="B46" s="46" t="s">
        <v>148</v>
      </c>
      <c r="C46" s="319">
        <f t="shared" ref="C46:D50" si="11">C38</f>
        <v>0</v>
      </c>
      <c r="D46" s="319">
        <f t="shared" si="11"/>
        <v>0</v>
      </c>
      <c r="E46" s="339">
        <f t="shared" si="2"/>
        <v>0</v>
      </c>
      <c r="F46" s="318">
        <f t="shared" si="5"/>
        <v>0</v>
      </c>
      <c r="G46" s="320">
        <v>0</v>
      </c>
      <c r="H46" s="320">
        <v>0</v>
      </c>
      <c r="I46" s="320">
        <v>0</v>
      </c>
      <c r="J46" s="320">
        <v>0</v>
      </c>
      <c r="K46" s="320">
        <v>0</v>
      </c>
      <c r="L46" s="320">
        <f t="shared" si="9"/>
        <v>0</v>
      </c>
      <c r="M46" s="320">
        <v>0</v>
      </c>
      <c r="N46" s="320">
        <f t="shared" si="10"/>
        <v>0</v>
      </c>
      <c r="O46" s="320">
        <v>0</v>
      </c>
      <c r="P46" s="320">
        <v>0</v>
      </c>
      <c r="Q46" s="320">
        <v>0</v>
      </c>
      <c r="R46" s="320">
        <v>0</v>
      </c>
      <c r="S46" s="320">
        <v>0</v>
      </c>
      <c r="T46" s="320">
        <v>0</v>
      </c>
      <c r="U46" s="320">
        <v>0</v>
      </c>
      <c r="V46" s="320">
        <v>0</v>
      </c>
      <c r="W46" s="320">
        <v>0</v>
      </c>
      <c r="X46" s="320">
        <v>0</v>
      </c>
      <c r="Y46" s="320">
        <v>0</v>
      </c>
      <c r="Z46" s="320">
        <v>0</v>
      </c>
      <c r="AA46" s="320">
        <v>0</v>
      </c>
      <c r="AB46" s="319">
        <f t="shared" si="3"/>
        <v>0</v>
      </c>
      <c r="AC46" s="318">
        <f t="shared" si="4"/>
        <v>0</v>
      </c>
    </row>
    <row r="47" spans="1:29" ht="31.5" x14ac:dyDescent="0.25">
      <c r="A47" s="75" t="s">
        <v>147</v>
      </c>
      <c r="B47" s="46" t="s">
        <v>146</v>
      </c>
      <c r="C47" s="319">
        <f t="shared" si="11"/>
        <v>0</v>
      </c>
      <c r="D47" s="319">
        <f t="shared" si="11"/>
        <v>0</v>
      </c>
      <c r="E47" s="339">
        <f t="shared" si="2"/>
        <v>0</v>
      </c>
      <c r="F47" s="318">
        <f t="shared" si="5"/>
        <v>0</v>
      </c>
      <c r="G47" s="320">
        <v>0</v>
      </c>
      <c r="H47" s="320">
        <v>0</v>
      </c>
      <c r="I47" s="320">
        <v>0</v>
      </c>
      <c r="J47" s="320">
        <v>0</v>
      </c>
      <c r="K47" s="320">
        <v>0</v>
      </c>
      <c r="L47" s="320">
        <f t="shared" si="9"/>
        <v>0</v>
      </c>
      <c r="M47" s="320">
        <v>0</v>
      </c>
      <c r="N47" s="320">
        <f t="shared" si="10"/>
        <v>0</v>
      </c>
      <c r="O47" s="320">
        <v>0</v>
      </c>
      <c r="P47" s="320">
        <v>0</v>
      </c>
      <c r="Q47" s="320">
        <v>0</v>
      </c>
      <c r="R47" s="320">
        <v>0</v>
      </c>
      <c r="S47" s="320">
        <v>0</v>
      </c>
      <c r="T47" s="320">
        <v>0</v>
      </c>
      <c r="U47" s="320">
        <v>0</v>
      </c>
      <c r="V47" s="320">
        <v>0</v>
      </c>
      <c r="W47" s="320">
        <v>0</v>
      </c>
      <c r="X47" s="320">
        <v>0</v>
      </c>
      <c r="Y47" s="320">
        <v>0</v>
      </c>
      <c r="Z47" s="320">
        <v>0</v>
      </c>
      <c r="AA47" s="320">
        <v>0</v>
      </c>
      <c r="AB47" s="319">
        <f t="shared" si="3"/>
        <v>0</v>
      </c>
      <c r="AC47" s="318">
        <f t="shared" si="4"/>
        <v>0</v>
      </c>
    </row>
    <row r="48" spans="1:29" ht="31.5" x14ac:dyDescent="0.25">
      <c r="A48" s="75" t="s">
        <v>145</v>
      </c>
      <c r="B48" s="46" t="s">
        <v>144</v>
      </c>
      <c r="C48" s="319">
        <f t="shared" si="11"/>
        <v>0</v>
      </c>
      <c r="D48" s="319">
        <f t="shared" si="11"/>
        <v>0</v>
      </c>
      <c r="E48" s="339">
        <f t="shared" si="2"/>
        <v>0</v>
      </c>
      <c r="F48" s="318">
        <f t="shared" si="5"/>
        <v>0</v>
      </c>
      <c r="G48" s="320">
        <v>0</v>
      </c>
      <c r="H48" s="320">
        <v>0</v>
      </c>
      <c r="I48" s="320">
        <v>0</v>
      </c>
      <c r="J48" s="320">
        <v>0</v>
      </c>
      <c r="K48" s="320">
        <v>0</v>
      </c>
      <c r="L48" s="320">
        <f t="shared" si="9"/>
        <v>0</v>
      </c>
      <c r="M48" s="320">
        <v>0</v>
      </c>
      <c r="N48" s="320">
        <f t="shared" si="10"/>
        <v>0</v>
      </c>
      <c r="O48" s="320">
        <v>0</v>
      </c>
      <c r="P48" s="320">
        <v>0</v>
      </c>
      <c r="Q48" s="320">
        <v>0</v>
      </c>
      <c r="R48" s="320">
        <v>0</v>
      </c>
      <c r="S48" s="320">
        <v>0</v>
      </c>
      <c r="T48" s="320">
        <v>0</v>
      </c>
      <c r="U48" s="320">
        <v>0</v>
      </c>
      <c r="V48" s="320">
        <v>0</v>
      </c>
      <c r="W48" s="320">
        <v>0</v>
      </c>
      <c r="X48" s="320">
        <v>0</v>
      </c>
      <c r="Y48" s="320">
        <v>0</v>
      </c>
      <c r="Z48" s="320">
        <v>0</v>
      </c>
      <c r="AA48" s="320">
        <v>0</v>
      </c>
      <c r="AB48" s="319">
        <f t="shared" si="3"/>
        <v>0</v>
      </c>
      <c r="AC48" s="318">
        <f t="shared" si="4"/>
        <v>0</v>
      </c>
    </row>
    <row r="49" spans="1:29" x14ac:dyDescent="0.25">
      <c r="A49" s="75" t="s">
        <v>143</v>
      </c>
      <c r="B49" s="46" t="s">
        <v>142</v>
      </c>
      <c r="C49" s="319">
        <f t="shared" si="11"/>
        <v>0</v>
      </c>
      <c r="D49" s="319">
        <f t="shared" si="11"/>
        <v>4.548</v>
      </c>
      <c r="E49" s="339">
        <f t="shared" si="2"/>
        <v>4.548</v>
      </c>
      <c r="F49" s="318">
        <f t="shared" si="5"/>
        <v>4.548</v>
      </c>
      <c r="G49" s="320">
        <v>0</v>
      </c>
      <c r="H49" s="320">
        <v>0</v>
      </c>
      <c r="I49" s="320">
        <v>0</v>
      </c>
      <c r="J49" s="320">
        <v>0</v>
      </c>
      <c r="K49" s="320">
        <v>0</v>
      </c>
      <c r="L49" s="320">
        <f t="shared" si="9"/>
        <v>0</v>
      </c>
      <c r="M49" s="320">
        <v>0</v>
      </c>
      <c r="N49" s="320">
        <f t="shared" si="10"/>
        <v>4.548</v>
      </c>
      <c r="O49" s="320">
        <v>0</v>
      </c>
      <c r="P49" s="320">
        <v>0</v>
      </c>
      <c r="Q49" s="320">
        <v>0</v>
      </c>
      <c r="R49" s="320">
        <v>0</v>
      </c>
      <c r="S49" s="320">
        <v>0</v>
      </c>
      <c r="T49" s="320">
        <v>0</v>
      </c>
      <c r="U49" s="320">
        <v>0</v>
      </c>
      <c r="V49" s="320">
        <v>0</v>
      </c>
      <c r="W49" s="320">
        <v>0</v>
      </c>
      <c r="X49" s="320">
        <v>0</v>
      </c>
      <c r="Y49" s="320">
        <v>0</v>
      </c>
      <c r="Z49" s="320">
        <v>0</v>
      </c>
      <c r="AA49" s="320">
        <v>0</v>
      </c>
      <c r="AB49" s="319">
        <f t="shared" si="3"/>
        <v>0</v>
      </c>
      <c r="AC49" s="318">
        <f t="shared" si="4"/>
        <v>4.548</v>
      </c>
    </row>
    <row r="50" spans="1:29" ht="18.75" x14ac:dyDescent="0.25">
      <c r="A50" s="75" t="s">
        <v>141</v>
      </c>
      <c r="B50" s="74" t="s">
        <v>140</v>
      </c>
      <c r="C50" s="319">
        <f t="shared" si="11"/>
        <v>0</v>
      </c>
      <c r="D50" s="319">
        <f t="shared" si="11"/>
        <v>0</v>
      </c>
      <c r="E50" s="339">
        <f t="shared" si="2"/>
        <v>0</v>
      </c>
      <c r="F50" s="318">
        <f t="shared" si="5"/>
        <v>0</v>
      </c>
      <c r="G50" s="320">
        <v>0</v>
      </c>
      <c r="H50" s="320">
        <v>0</v>
      </c>
      <c r="I50" s="320">
        <v>0</v>
      </c>
      <c r="J50" s="320">
        <v>0</v>
      </c>
      <c r="K50" s="320">
        <v>0</v>
      </c>
      <c r="L50" s="320">
        <f t="shared" si="9"/>
        <v>0</v>
      </c>
      <c r="M50" s="320">
        <v>0</v>
      </c>
      <c r="N50" s="320">
        <f t="shared" si="10"/>
        <v>0</v>
      </c>
      <c r="O50" s="320">
        <v>0</v>
      </c>
      <c r="P50" s="320">
        <v>0</v>
      </c>
      <c r="Q50" s="320">
        <v>0</v>
      </c>
      <c r="R50" s="320">
        <v>0</v>
      </c>
      <c r="S50" s="320">
        <v>0</v>
      </c>
      <c r="T50" s="320">
        <v>0</v>
      </c>
      <c r="U50" s="320">
        <v>0</v>
      </c>
      <c r="V50" s="320">
        <v>0</v>
      </c>
      <c r="W50" s="320">
        <v>0</v>
      </c>
      <c r="X50" s="320">
        <v>0</v>
      </c>
      <c r="Y50" s="320">
        <v>0</v>
      </c>
      <c r="Z50" s="320">
        <v>0</v>
      </c>
      <c r="AA50" s="320">
        <v>0</v>
      </c>
      <c r="AB50" s="319">
        <f t="shared" si="3"/>
        <v>0</v>
      </c>
      <c r="AC50" s="318">
        <f t="shared" si="4"/>
        <v>0</v>
      </c>
    </row>
    <row r="51" spans="1:29" ht="35.25" customHeight="1" x14ac:dyDescent="0.25">
      <c r="A51" s="78" t="s">
        <v>58</v>
      </c>
      <c r="B51" s="77" t="s">
        <v>139</v>
      </c>
      <c r="C51" s="319">
        <v>0</v>
      </c>
      <c r="D51" s="319">
        <v>0</v>
      </c>
      <c r="E51" s="339">
        <f t="shared" si="2"/>
        <v>0</v>
      </c>
      <c r="F51" s="318">
        <f t="shared" si="5"/>
        <v>0</v>
      </c>
      <c r="G51" s="319">
        <v>0</v>
      </c>
      <c r="H51" s="319">
        <v>0</v>
      </c>
      <c r="I51" s="319">
        <v>0</v>
      </c>
      <c r="J51" s="319">
        <v>0</v>
      </c>
      <c r="K51" s="319">
        <v>0</v>
      </c>
      <c r="L51" s="319">
        <v>0</v>
      </c>
      <c r="M51" s="319">
        <v>0</v>
      </c>
      <c r="N51" s="321">
        <v>0</v>
      </c>
      <c r="O51" s="319">
        <v>0</v>
      </c>
      <c r="P51" s="319">
        <v>0</v>
      </c>
      <c r="Q51" s="319">
        <v>0</v>
      </c>
      <c r="R51" s="319">
        <v>0</v>
      </c>
      <c r="S51" s="319">
        <v>0</v>
      </c>
      <c r="T51" s="319">
        <v>0</v>
      </c>
      <c r="U51" s="319">
        <v>0</v>
      </c>
      <c r="V51" s="319">
        <v>0</v>
      </c>
      <c r="W51" s="319">
        <v>0</v>
      </c>
      <c r="X51" s="319">
        <v>0</v>
      </c>
      <c r="Y51" s="319">
        <v>0</v>
      </c>
      <c r="Z51" s="319">
        <v>0</v>
      </c>
      <c r="AA51" s="319">
        <v>0</v>
      </c>
      <c r="AB51" s="319">
        <f t="shared" si="3"/>
        <v>0</v>
      </c>
      <c r="AC51" s="318">
        <f t="shared" si="4"/>
        <v>0</v>
      </c>
    </row>
    <row r="52" spans="1:29" x14ac:dyDescent="0.25">
      <c r="A52" s="75" t="s">
        <v>138</v>
      </c>
      <c r="B52" s="46" t="s">
        <v>137</v>
      </c>
      <c r="C52" s="319">
        <f>C30</f>
        <v>0</v>
      </c>
      <c r="D52" s="319">
        <f>D30</f>
        <v>10.107129715974141</v>
      </c>
      <c r="E52" s="339">
        <f t="shared" si="2"/>
        <v>10.107129715974141</v>
      </c>
      <c r="F52" s="318">
        <f t="shared" si="5"/>
        <v>10.107129715974141</v>
      </c>
      <c r="G52" s="320">
        <v>0</v>
      </c>
      <c r="H52" s="320">
        <v>0</v>
      </c>
      <c r="I52" s="320">
        <v>0</v>
      </c>
      <c r="J52" s="320">
        <v>0</v>
      </c>
      <c r="K52" s="320">
        <v>0</v>
      </c>
      <c r="L52" s="320">
        <f t="shared" ref="L52:L57" si="12">C52</f>
        <v>0</v>
      </c>
      <c r="M52" s="320">
        <v>0</v>
      </c>
      <c r="N52" s="320">
        <f t="shared" ref="N52:N57" si="13">D52</f>
        <v>10.107129715974141</v>
      </c>
      <c r="O52" s="320">
        <v>0</v>
      </c>
      <c r="P52" s="320">
        <v>0</v>
      </c>
      <c r="Q52" s="320">
        <v>0</v>
      </c>
      <c r="R52" s="320">
        <v>0</v>
      </c>
      <c r="S52" s="320">
        <v>0</v>
      </c>
      <c r="T52" s="320">
        <v>0</v>
      </c>
      <c r="U52" s="320">
        <v>0</v>
      </c>
      <c r="V52" s="320">
        <v>0</v>
      </c>
      <c r="W52" s="320">
        <v>0</v>
      </c>
      <c r="X52" s="320">
        <v>0</v>
      </c>
      <c r="Y52" s="320">
        <v>0</v>
      </c>
      <c r="Z52" s="320">
        <v>0</v>
      </c>
      <c r="AA52" s="320">
        <v>0</v>
      </c>
      <c r="AB52" s="319">
        <f t="shared" si="3"/>
        <v>0</v>
      </c>
      <c r="AC52" s="318">
        <f t="shared" si="4"/>
        <v>10.107129715974141</v>
      </c>
    </row>
    <row r="53" spans="1:29" x14ac:dyDescent="0.25">
      <c r="A53" s="75" t="s">
        <v>136</v>
      </c>
      <c r="B53" s="46" t="s">
        <v>130</v>
      </c>
      <c r="C53" s="319">
        <v>0</v>
      </c>
      <c r="D53" s="319">
        <v>0</v>
      </c>
      <c r="E53" s="339">
        <f t="shared" si="2"/>
        <v>0</v>
      </c>
      <c r="F53" s="318">
        <f t="shared" si="5"/>
        <v>0</v>
      </c>
      <c r="G53" s="320">
        <v>0</v>
      </c>
      <c r="H53" s="320">
        <v>0</v>
      </c>
      <c r="I53" s="320">
        <v>0</v>
      </c>
      <c r="J53" s="320">
        <v>0</v>
      </c>
      <c r="K53" s="320">
        <v>0</v>
      </c>
      <c r="L53" s="320">
        <f t="shared" si="12"/>
        <v>0</v>
      </c>
      <c r="M53" s="320">
        <v>0</v>
      </c>
      <c r="N53" s="320">
        <f t="shared" si="13"/>
        <v>0</v>
      </c>
      <c r="O53" s="320">
        <v>0</v>
      </c>
      <c r="P53" s="320">
        <v>0</v>
      </c>
      <c r="Q53" s="320">
        <v>0</v>
      </c>
      <c r="R53" s="320">
        <v>0</v>
      </c>
      <c r="S53" s="320">
        <v>0</v>
      </c>
      <c r="T53" s="320">
        <v>0</v>
      </c>
      <c r="U53" s="320">
        <v>0</v>
      </c>
      <c r="V53" s="320">
        <v>0</v>
      </c>
      <c r="W53" s="320">
        <v>0</v>
      </c>
      <c r="X53" s="320">
        <v>0</v>
      </c>
      <c r="Y53" s="320">
        <v>0</v>
      </c>
      <c r="Z53" s="320">
        <v>0</v>
      </c>
      <c r="AA53" s="320">
        <v>0</v>
      </c>
      <c r="AB53" s="319">
        <f t="shared" si="3"/>
        <v>0</v>
      </c>
      <c r="AC53" s="318">
        <f t="shared" si="4"/>
        <v>0</v>
      </c>
    </row>
    <row r="54" spans="1:29" x14ac:dyDescent="0.25">
      <c r="A54" s="75" t="s">
        <v>135</v>
      </c>
      <c r="B54" s="74" t="s">
        <v>129</v>
      </c>
      <c r="C54" s="319">
        <f>C45</f>
        <v>0</v>
      </c>
      <c r="D54" s="319">
        <f>D45</f>
        <v>0</v>
      </c>
      <c r="E54" s="339">
        <f t="shared" si="2"/>
        <v>0</v>
      </c>
      <c r="F54" s="318">
        <f t="shared" si="5"/>
        <v>0</v>
      </c>
      <c r="G54" s="320">
        <v>0</v>
      </c>
      <c r="H54" s="320">
        <v>0</v>
      </c>
      <c r="I54" s="320">
        <v>0</v>
      </c>
      <c r="J54" s="320">
        <v>0</v>
      </c>
      <c r="K54" s="320">
        <v>0</v>
      </c>
      <c r="L54" s="320">
        <f t="shared" si="12"/>
        <v>0</v>
      </c>
      <c r="M54" s="320">
        <v>0</v>
      </c>
      <c r="N54" s="320">
        <f t="shared" si="13"/>
        <v>0</v>
      </c>
      <c r="O54" s="320">
        <v>0</v>
      </c>
      <c r="P54" s="320">
        <v>0</v>
      </c>
      <c r="Q54" s="320">
        <v>0</v>
      </c>
      <c r="R54" s="320">
        <v>0</v>
      </c>
      <c r="S54" s="320">
        <v>0</v>
      </c>
      <c r="T54" s="320">
        <v>0</v>
      </c>
      <c r="U54" s="320">
        <v>0</v>
      </c>
      <c r="V54" s="320">
        <v>0</v>
      </c>
      <c r="W54" s="320">
        <v>0</v>
      </c>
      <c r="X54" s="320">
        <v>0</v>
      </c>
      <c r="Y54" s="320">
        <v>0</v>
      </c>
      <c r="Z54" s="320">
        <v>0</v>
      </c>
      <c r="AA54" s="320">
        <v>0</v>
      </c>
      <c r="AB54" s="319">
        <f t="shared" si="3"/>
        <v>0</v>
      </c>
      <c r="AC54" s="318">
        <f t="shared" si="4"/>
        <v>0</v>
      </c>
    </row>
    <row r="55" spans="1:29" x14ac:dyDescent="0.25">
      <c r="A55" s="75" t="s">
        <v>134</v>
      </c>
      <c r="B55" s="74" t="s">
        <v>128</v>
      </c>
      <c r="C55" s="319">
        <v>0</v>
      </c>
      <c r="D55" s="319">
        <v>0</v>
      </c>
      <c r="E55" s="339">
        <f t="shared" si="2"/>
        <v>0</v>
      </c>
      <c r="F55" s="318">
        <f t="shared" si="5"/>
        <v>0</v>
      </c>
      <c r="G55" s="320">
        <v>0</v>
      </c>
      <c r="H55" s="320">
        <v>0</v>
      </c>
      <c r="I55" s="320">
        <v>0</v>
      </c>
      <c r="J55" s="320">
        <v>0</v>
      </c>
      <c r="K55" s="320">
        <v>0</v>
      </c>
      <c r="L55" s="320">
        <f t="shared" si="12"/>
        <v>0</v>
      </c>
      <c r="M55" s="320">
        <v>0</v>
      </c>
      <c r="N55" s="320">
        <f t="shared" si="13"/>
        <v>0</v>
      </c>
      <c r="O55" s="320">
        <v>0</v>
      </c>
      <c r="P55" s="320">
        <v>0</v>
      </c>
      <c r="Q55" s="320">
        <v>0</v>
      </c>
      <c r="R55" s="320">
        <v>0</v>
      </c>
      <c r="S55" s="320">
        <v>0</v>
      </c>
      <c r="T55" s="320">
        <v>0</v>
      </c>
      <c r="U55" s="320">
        <v>0</v>
      </c>
      <c r="V55" s="320">
        <v>0</v>
      </c>
      <c r="W55" s="320">
        <v>0</v>
      </c>
      <c r="X55" s="320">
        <v>0</v>
      </c>
      <c r="Y55" s="320">
        <v>0</v>
      </c>
      <c r="Z55" s="320">
        <v>0</v>
      </c>
      <c r="AA55" s="320">
        <v>0</v>
      </c>
      <c r="AB55" s="319">
        <f t="shared" si="3"/>
        <v>0</v>
      </c>
      <c r="AC55" s="318">
        <f t="shared" si="4"/>
        <v>0</v>
      </c>
    </row>
    <row r="56" spans="1:29" x14ac:dyDescent="0.25">
      <c r="A56" s="75" t="s">
        <v>133</v>
      </c>
      <c r="B56" s="74" t="s">
        <v>127</v>
      </c>
      <c r="C56" s="319">
        <f>C47+C48+C49</f>
        <v>0</v>
      </c>
      <c r="D56" s="319">
        <f>D47+D48+D49</f>
        <v>4.548</v>
      </c>
      <c r="E56" s="339">
        <f t="shared" si="2"/>
        <v>4.548</v>
      </c>
      <c r="F56" s="318">
        <f t="shared" si="5"/>
        <v>4.548</v>
      </c>
      <c r="G56" s="320">
        <v>0</v>
      </c>
      <c r="H56" s="320">
        <v>0</v>
      </c>
      <c r="I56" s="320">
        <v>0</v>
      </c>
      <c r="J56" s="320">
        <v>0</v>
      </c>
      <c r="K56" s="320">
        <v>0</v>
      </c>
      <c r="L56" s="320">
        <f t="shared" si="12"/>
        <v>0</v>
      </c>
      <c r="M56" s="320">
        <v>0</v>
      </c>
      <c r="N56" s="320">
        <f t="shared" si="13"/>
        <v>4.548</v>
      </c>
      <c r="O56" s="320">
        <v>0</v>
      </c>
      <c r="P56" s="320">
        <v>0</v>
      </c>
      <c r="Q56" s="320">
        <v>0</v>
      </c>
      <c r="R56" s="320">
        <v>0</v>
      </c>
      <c r="S56" s="320">
        <v>0</v>
      </c>
      <c r="T56" s="320">
        <v>0</v>
      </c>
      <c r="U56" s="320">
        <v>0</v>
      </c>
      <c r="V56" s="320">
        <v>0</v>
      </c>
      <c r="W56" s="320">
        <v>0</v>
      </c>
      <c r="X56" s="320">
        <v>0</v>
      </c>
      <c r="Y56" s="320">
        <v>0</v>
      </c>
      <c r="Z56" s="320">
        <v>0</v>
      </c>
      <c r="AA56" s="320">
        <v>0</v>
      </c>
      <c r="AB56" s="319">
        <f t="shared" si="3"/>
        <v>0</v>
      </c>
      <c r="AC56" s="318">
        <f t="shared" si="4"/>
        <v>4.548</v>
      </c>
    </row>
    <row r="57" spans="1:29" ht="18.75" x14ac:dyDescent="0.25">
      <c r="A57" s="75" t="s">
        <v>132</v>
      </c>
      <c r="B57" s="74" t="s">
        <v>126</v>
      </c>
      <c r="C57" s="319">
        <v>0</v>
      </c>
      <c r="D57" s="319">
        <v>0</v>
      </c>
      <c r="E57" s="339">
        <f t="shared" si="2"/>
        <v>0</v>
      </c>
      <c r="F57" s="318">
        <f t="shared" si="5"/>
        <v>0</v>
      </c>
      <c r="G57" s="320">
        <v>0</v>
      </c>
      <c r="H57" s="320">
        <v>0</v>
      </c>
      <c r="I57" s="320">
        <v>0</v>
      </c>
      <c r="J57" s="320">
        <v>0</v>
      </c>
      <c r="K57" s="320">
        <v>0</v>
      </c>
      <c r="L57" s="320">
        <f t="shared" si="12"/>
        <v>0</v>
      </c>
      <c r="M57" s="320">
        <v>0</v>
      </c>
      <c r="N57" s="320">
        <f t="shared" si="13"/>
        <v>0</v>
      </c>
      <c r="O57" s="320">
        <v>0</v>
      </c>
      <c r="P57" s="320">
        <v>0</v>
      </c>
      <c r="Q57" s="320">
        <v>0</v>
      </c>
      <c r="R57" s="320">
        <v>0</v>
      </c>
      <c r="S57" s="320">
        <v>0</v>
      </c>
      <c r="T57" s="320">
        <v>0</v>
      </c>
      <c r="U57" s="320">
        <v>0</v>
      </c>
      <c r="V57" s="320">
        <v>0</v>
      </c>
      <c r="W57" s="320">
        <v>0</v>
      </c>
      <c r="X57" s="320">
        <v>0</v>
      </c>
      <c r="Y57" s="320">
        <v>0</v>
      </c>
      <c r="Z57" s="320">
        <v>0</v>
      </c>
      <c r="AA57" s="320">
        <v>0</v>
      </c>
      <c r="AB57" s="319">
        <f t="shared" si="3"/>
        <v>0</v>
      </c>
      <c r="AC57" s="318">
        <f t="shared" si="4"/>
        <v>0</v>
      </c>
    </row>
    <row r="58" spans="1:29" ht="36.75" customHeight="1" x14ac:dyDescent="0.25">
      <c r="A58" s="78" t="s">
        <v>57</v>
      </c>
      <c r="B58" s="96" t="s">
        <v>231</v>
      </c>
      <c r="C58" s="319">
        <v>0</v>
      </c>
      <c r="D58" s="319">
        <v>0</v>
      </c>
      <c r="E58" s="339">
        <f t="shared" si="2"/>
        <v>0</v>
      </c>
      <c r="F58" s="318">
        <f t="shared" si="5"/>
        <v>0</v>
      </c>
      <c r="G58" s="319">
        <v>0</v>
      </c>
      <c r="H58" s="319">
        <v>0</v>
      </c>
      <c r="I58" s="319">
        <v>0</v>
      </c>
      <c r="J58" s="319">
        <v>0</v>
      </c>
      <c r="K58" s="319">
        <v>0</v>
      </c>
      <c r="L58" s="319">
        <v>0</v>
      </c>
      <c r="M58" s="319">
        <v>0</v>
      </c>
      <c r="N58" s="319">
        <v>0</v>
      </c>
      <c r="O58" s="319">
        <v>0</v>
      </c>
      <c r="P58" s="319">
        <v>0</v>
      </c>
      <c r="Q58" s="319">
        <v>0</v>
      </c>
      <c r="R58" s="319">
        <v>0</v>
      </c>
      <c r="S58" s="319">
        <v>0</v>
      </c>
      <c r="T58" s="319">
        <v>0</v>
      </c>
      <c r="U58" s="319">
        <v>0</v>
      </c>
      <c r="V58" s="319">
        <v>0</v>
      </c>
      <c r="W58" s="319">
        <v>0</v>
      </c>
      <c r="X58" s="319">
        <v>0</v>
      </c>
      <c r="Y58" s="319">
        <v>0</v>
      </c>
      <c r="Z58" s="319">
        <v>0</v>
      </c>
      <c r="AA58" s="319">
        <v>0</v>
      </c>
      <c r="AB58" s="319">
        <f t="shared" si="3"/>
        <v>0</v>
      </c>
      <c r="AC58" s="318">
        <f t="shared" si="4"/>
        <v>0</v>
      </c>
    </row>
    <row r="59" spans="1:29" x14ac:dyDescent="0.25">
      <c r="A59" s="78" t="s">
        <v>55</v>
      </c>
      <c r="B59" s="77" t="s">
        <v>131</v>
      </c>
      <c r="C59" s="319">
        <v>0</v>
      </c>
      <c r="D59" s="319">
        <v>0</v>
      </c>
      <c r="E59" s="339">
        <f t="shared" si="2"/>
        <v>0</v>
      </c>
      <c r="F59" s="318">
        <f t="shared" si="5"/>
        <v>0</v>
      </c>
      <c r="G59" s="319">
        <v>0</v>
      </c>
      <c r="H59" s="319">
        <v>0</v>
      </c>
      <c r="I59" s="319">
        <v>0</v>
      </c>
      <c r="J59" s="319">
        <v>0</v>
      </c>
      <c r="K59" s="319">
        <v>0</v>
      </c>
      <c r="L59" s="319">
        <v>0</v>
      </c>
      <c r="M59" s="319">
        <v>0</v>
      </c>
      <c r="N59" s="319">
        <v>0</v>
      </c>
      <c r="O59" s="319">
        <v>0</v>
      </c>
      <c r="P59" s="319">
        <v>0</v>
      </c>
      <c r="Q59" s="319">
        <v>0</v>
      </c>
      <c r="R59" s="319">
        <v>0</v>
      </c>
      <c r="S59" s="319">
        <v>0</v>
      </c>
      <c r="T59" s="319">
        <v>0</v>
      </c>
      <c r="U59" s="319">
        <v>0</v>
      </c>
      <c r="V59" s="319">
        <v>0</v>
      </c>
      <c r="W59" s="319">
        <v>0</v>
      </c>
      <c r="X59" s="319">
        <v>0</v>
      </c>
      <c r="Y59" s="319">
        <v>0</v>
      </c>
      <c r="Z59" s="319">
        <v>0</v>
      </c>
      <c r="AA59" s="319">
        <v>0</v>
      </c>
      <c r="AB59" s="319">
        <f t="shared" si="3"/>
        <v>0</v>
      </c>
      <c r="AC59" s="318">
        <f t="shared" si="4"/>
        <v>0</v>
      </c>
    </row>
    <row r="60" spans="1:29" x14ac:dyDescent="0.25">
      <c r="A60" s="75" t="s">
        <v>225</v>
      </c>
      <c r="B60" s="76" t="s">
        <v>152</v>
      </c>
      <c r="C60" s="319">
        <v>0</v>
      </c>
      <c r="D60" s="319">
        <v>0</v>
      </c>
      <c r="E60" s="339">
        <f t="shared" si="2"/>
        <v>0</v>
      </c>
      <c r="F60" s="318">
        <f t="shared" si="5"/>
        <v>0</v>
      </c>
      <c r="G60" s="320">
        <v>0</v>
      </c>
      <c r="H60" s="320">
        <v>0</v>
      </c>
      <c r="I60" s="320">
        <v>0</v>
      </c>
      <c r="J60" s="320">
        <v>0</v>
      </c>
      <c r="K60" s="320">
        <v>0</v>
      </c>
      <c r="L60" s="320">
        <v>0</v>
      </c>
      <c r="M60" s="320">
        <v>0</v>
      </c>
      <c r="N60" s="320">
        <v>0</v>
      </c>
      <c r="O60" s="320">
        <v>0</v>
      </c>
      <c r="P60" s="320">
        <v>0</v>
      </c>
      <c r="Q60" s="320">
        <v>0</v>
      </c>
      <c r="R60" s="320">
        <v>0</v>
      </c>
      <c r="S60" s="320">
        <v>0</v>
      </c>
      <c r="T60" s="320">
        <v>0</v>
      </c>
      <c r="U60" s="320">
        <v>0</v>
      </c>
      <c r="V60" s="320">
        <v>0</v>
      </c>
      <c r="W60" s="320">
        <v>0</v>
      </c>
      <c r="X60" s="320">
        <v>0</v>
      </c>
      <c r="Y60" s="320">
        <v>0</v>
      </c>
      <c r="Z60" s="320">
        <v>0</v>
      </c>
      <c r="AA60" s="320">
        <v>0</v>
      </c>
      <c r="AB60" s="319">
        <f t="shared" si="3"/>
        <v>0</v>
      </c>
      <c r="AC60" s="318">
        <f t="shared" si="4"/>
        <v>0</v>
      </c>
    </row>
    <row r="61" spans="1:29" x14ac:dyDescent="0.25">
      <c r="A61" s="75" t="s">
        <v>226</v>
      </c>
      <c r="B61" s="76" t="s">
        <v>150</v>
      </c>
      <c r="C61" s="319">
        <v>0</v>
      </c>
      <c r="D61" s="319">
        <v>0</v>
      </c>
      <c r="E61" s="339">
        <f t="shared" si="2"/>
        <v>0</v>
      </c>
      <c r="F61" s="318">
        <f t="shared" si="5"/>
        <v>0</v>
      </c>
      <c r="G61" s="320">
        <v>0</v>
      </c>
      <c r="H61" s="320">
        <v>0</v>
      </c>
      <c r="I61" s="320">
        <v>0</v>
      </c>
      <c r="J61" s="320">
        <v>0</v>
      </c>
      <c r="K61" s="320">
        <v>0</v>
      </c>
      <c r="L61" s="320">
        <v>0</v>
      </c>
      <c r="M61" s="320">
        <v>0</v>
      </c>
      <c r="N61" s="320">
        <v>0</v>
      </c>
      <c r="O61" s="320">
        <v>0</v>
      </c>
      <c r="P61" s="320">
        <v>0</v>
      </c>
      <c r="Q61" s="320">
        <v>0</v>
      </c>
      <c r="R61" s="320">
        <v>0</v>
      </c>
      <c r="S61" s="320">
        <v>0</v>
      </c>
      <c r="T61" s="320">
        <v>0</v>
      </c>
      <c r="U61" s="320">
        <v>0</v>
      </c>
      <c r="V61" s="320">
        <v>0</v>
      </c>
      <c r="W61" s="320">
        <v>0</v>
      </c>
      <c r="X61" s="320">
        <v>0</v>
      </c>
      <c r="Y61" s="320">
        <v>0</v>
      </c>
      <c r="Z61" s="320">
        <v>0</v>
      </c>
      <c r="AA61" s="320">
        <v>0</v>
      </c>
      <c r="AB61" s="319">
        <f t="shared" si="3"/>
        <v>0</v>
      </c>
      <c r="AC61" s="318">
        <f t="shared" si="4"/>
        <v>0</v>
      </c>
    </row>
    <row r="62" spans="1:29" x14ac:dyDescent="0.25">
      <c r="A62" s="75" t="s">
        <v>227</v>
      </c>
      <c r="B62" s="76" t="s">
        <v>148</v>
      </c>
      <c r="C62" s="319">
        <v>0</v>
      </c>
      <c r="D62" s="319">
        <v>0</v>
      </c>
      <c r="E62" s="339">
        <f t="shared" si="2"/>
        <v>0</v>
      </c>
      <c r="F62" s="318">
        <f t="shared" si="5"/>
        <v>0</v>
      </c>
      <c r="G62" s="320">
        <v>0</v>
      </c>
      <c r="H62" s="320">
        <v>0</v>
      </c>
      <c r="I62" s="320">
        <v>0</v>
      </c>
      <c r="J62" s="320">
        <v>0</v>
      </c>
      <c r="K62" s="320">
        <v>0</v>
      </c>
      <c r="L62" s="320">
        <v>0</v>
      </c>
      <c r="M62" s="320">
        <v>0</v>
      </c>
      <c r="N62" s="320">
        <v>0</v>
      </c>
      <c r="O62" s="320">
        <v>0</v>
      </c>
      <c r="P62" s="320">
        <v>0</v>
      </c>
      <c r="Q62" s="320">
        <v>0</v>
      </c>
      <c r="R62" s="320">
        <v>0</v>
      </c>
      <c r="S62" s="320">
        <v>0</v>
      </c>
      <c r="T62" s="320">
        <v>0</v>
      </c>
      <c r="U62" s="320">
        <v>0</v>
      </c>
      <c r="V62" s="320">
        <v>0</v>
      </c>
      <c r="W62" s="320">
        <v>0</v>
      </c>
      <c r="X62" s="320">
        <v>0</v>
      </c>
      <c r="Y62" s="320">
        <v>0</v>
      </c>
      <c r="Z62" s="320">
        <v>0</v>
      </c>
      <c r="AA62" s="320">
        <v>0</v>
      </c>
      <c r="AB62" s="319">
        <f t="shared" si="3"/>
        <v>0</v>
      </c>
      <c r="AC62" s="318">
        <f t="shared" si="4"/>
        <v>0</v>
      </c>
    </row>
    <row r="63" spans="1:29" x14ac:dyDescent="0.25">
      <c r="A63" s="75" t="s">
        <v>228</v>
      </c>
      <c r="B63" s="76" t="s">
        <v>230</v>
      </c>
      <c r="C63" s="319">
        <v>0</v>
      </c>
      <c r="D63" s="319">
        <v>0</v>
      </c>
      <c r="E63" s="339">
        <f t="shared" si="2"/>
        <v>0</v>
      </c>
      <c r="F63" s="318">
        <f t="shared" si="5"/>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19">
        <f t="shared" si="3"/>
        <v>0</v>
      </c>
      <c r="AC63" s="318">
        <f t="shared" si="4"/>
        <v>0</v>
      </c>
    </row>
    <row r="64" spans="1:29" ht="18.75" x14ac:dyDescent="0.25">
      <c r="A64" s="75" t="s">
        <v>229</v>
      </c>
      <c r="B64" s="74" t="s">
        <v>126</v>
      </c>
      <c r="C64" s="319">
        <v>0</v>
      </c>
      <c r="D64" s="319">
        <v>0</v>
      </c>
      <c r="E64" s="339">
        <f t="shared" si="2"/>
        <v>0</v>
      </c>
      <c r="F64" s="318">
        <f t="shared" si="5"/>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19">
        <f t="shared" si="3"/>
        <v>0</v>
      </c>
      <c r="AC64" s="318">
        <f t="shared" si="4"/>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496"/>
      <c r="C66" s="496"/>
      <c r="D66" s="496"/>
      <c r="E66" s="496"/>
      <c r="F66" s="496"/>
      <c r="G66" s="496"/>
      <c r="H66" s="496"/>
      <c r="I66" s="496"/>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95"/>
      <c r="C68" s="495"/>
      <c r="D68" s="495"/>
      <c r="E68" s="495"/>
      <c r="F68" s="495"/>
      <c r="G68" s="495"/>
      <c r="H68" s="495"/>
      <c r="I68" s="49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96"/>
      <c r="C70" s="496"/>
      <c r="D70" s="496"/>
      <c r="E70" s="496"/>
      <c r="F70" s="496"/>
      <c r="G70" s="496"/>
      <c r="H70" s="496"/>
      <c r="I70" s="496"/>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496"/>
      <c r="C72" s="496"/>
      <c r="D72" s="496"/>
      <c r="E72" s="496"/>
      <c r="F72" s="496"/>
      <c r="G72" s="496"/>
      <c r="H72" s="496"/>
      <c r="I72" s="496"/>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495"/>
      <c r="C73" s="495"/>
      <c r="D73" s="495"/>
      <c r="E73" s="495"/>
      <c r="F73" s="495"/>
      <c r="G73" s="495"/>
      <c r="H73" s="495"/>
      <c r="I73" s="49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496"/>
      <c r="C74" s="496"/>
      <c r="D74" s="496"/>
      <c r="E74" s="496"/>
      <c r="F74" s="496"/>
      <c r="G74" s="496"/>
      <c r="H74" s="496"/>
      <c r="I74" s="496"/>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497"/>
      <c r="C75" s="497"/>
      <c r="D75" s="497"/>
      <c r="E75" s="497"/>
      <c r="F75" s="497"/>
      <c r="G75" s="497"/>
      <c r="H75" s="497"/>
      <c r="I75" s="497"/>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94"/>
      <c r="C77" s="494"/>
      <c r="D77" s="494"/>
      <c r="E77" s="494"/>
      <c r="F77" s="494"/>
      <c r="G77" s="494"/>
      <c r="H77" s="494"/>
      <c r="I77" s="494"/>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29" priority="30" operator="notEqual">
      <formula>0</formula>
    </cfRule>
  </conditionalFormatting>
  <conditionalFormatting sqref="AC24:AC64">
    <cfRule type="cellIs" dxfId="28" priority="29" operator="notEqual">
      <formula>0</formula>
    </cfRule>
  </conditionalFormatting>
  <conditionalFormatting sqref="D24:AA24 E25:E64">
    <cfRule type="cellIs" dxfId="27" priority="28" operator="notEqual">
      <formula>0</formula>
    </cfRule>
  </conditionalFormatting>
  <conditionalFormatting sqref="F58:F64 F51 F25:F43">
    <cfRule type="cellIs" dxfId="26" priority="27" operator="notEqual">
      <formula>0</formula>
    </cfRule>
  </conditionalFormatting>
  <conditionalFormatting sqref="AB24:AB64">
    <cfRule type="cellIs" dxfId="25" priority="26" operator="notEqual">
      <formula>0</formula>
    </cfRule>
  </conditionalFormatting>
  <conditionalFormatting sqref="N43 N51">
    <cfRule type="cellIs" dxfId="24" priority="25" operator="notEqual">
      <formula>0</formula>
    </cfRule>
  </conditionalFormatting>
  <conditionalFormatting sqref="D51">
    <cfRule type="cellIs" dxfId="23" priority="24" operator="notEqual">
      <formula>0</formula>
    </cfRule>
  </conditionalFormatting>
  <conditionalFormatting sqref="C24">
    <cfRule type="cellIs" dxfId="22" priority="23" operator="notEqual">
      <formula>0</formula>
    </cfRule>
  </conditionalFormatting>
  <conditionalFormatting sqref="H37:K42 H36:AA36 O37:AA42">
    <cfRule type="cellIs" dxfId="21" priority="22" operator="notEqual">
      <formula>0</formula>
    </cfRule>
  </conditionalFormatting>
  <conditionalFormatting sqref="G45:G49 C45:C46 C49:C50">
    <cfRule type="cellIs" dxfId="20" priority="19" operator="notEqual">
      <formula>0</formula>
    </cfRule>
  </conditionalFormatting>
  <conditionalFormatting sqref="H45:K49 G50:K50 G44:K44 O44:O50 S44:AA50">
    <cfRule type="cellIs" dxfId="19" priority="21" operator="notEqual">
      <formula>0</formula>
    </cfRule>
  </conditionalFormatting>
  <conditionalFormatting sqref="F44 F50">
    <cfRule type="cellIs" dxfId="18" priority="20" operator="notEqual">
      <formula>0</formula>
    </cfRule>
  </conditionalFormatting>
  <conditionalFormatting sqref="F45:F49">
    <cfRule type="cellIs" dxfId="17" priority="18" operator="notEqual">
      <formula>0</formula>
    </cfRule>
  </conditionalFormatting>
  <conditionalFormatting sqref="D45:D46 D49:D50">
    <cfRule type="cellIs" dxfId="16" priority="15" operator="notEqual">
      <formula>0</formula>
    </cfRule>
  </conditionalFormatting>
  <conditionalFormatting sqref="P44:R50">
    <cfRule type="cellIs" dxfId="15" priority="16" operator="notEqual">
      <formula>0</formula>
    </cfRule>
  </conditionalFormatting>
  <conditionalFormatting sqref="C44">
    <cfRule type="cellIs" dxfId="14" priority="14" operator="notEqual">
      <formula>0</formula>
    </cfRule>
  </conditionalFormatting>
  <conditionalFormatting sqref="D44">
    <cfRule type="cellIs" dxfId="13" priority="13" operator="notEqual">
      <formula>0</formula>
    </cfRule>
  </conditionalFormatting>
  <conditionalFormatting sqref="C47:C48">
    <cfRule type="cellIs" dxfId="12" priority="12" operator="notEqual">
      <formula>0</formula>
    </cfRule>
  </conditionalFormatting>
  <conditionalFormatting sqref="D47:D48">
    <cfRule type="cellIs" dxfId="11" priority="11" operator="notEqual">
      <formula>0</formula>
    </cfRule>
  </conditionalFormatting>
  <conditionalFormatting sqref="C57:D57 C52:C56 O52:AA52 G52:K57 S53:AA57 O53:O57">
    <cfRule type="cellIs" dxfId="10" priority="10" operator="notEqual">
      <formula>0</formula>
    </cfRule>
  </conditionalFormatting>
  <conditionalFormatting sqref="F52:F57">
    <cfRule type="cellIs" dxfId="9" priority="9" operator="notEqual">
      <formula>0</formula>
    </cfRule>
  </conditionalFormatting>
  <conditionalFormatting sqref="D52:D53 D55">
    <cfRule type="cellIs" dxfId="8" priority="7" operator="notEqual">
      <formula>0</formula>
    </cfRule>
  </conditionalFormatting>
  <conditionalFormatting sqref="P53:R57">
    <cfRule type="cellIs" dxfId="7" priority="6" operator="notEqual">
      <formula>0</formula>
    </cfRule>
  </conditionalFormatting>
  <conditionalFormatting sqref="D54">
    <cfRule type="cellIs" dxfId="6" priority="5" operator="notEqual">
      <formula>0</formula>
    </cfRule>
  </conditionalFormatting>
  <conditionalFormatting sqref="D56">
    <cfRule type="cellIs" dxfId="5" priority="4" operator="notEqual">
      <formula>0</formula>
    </cfRule>
  </conditionalFormatting>
  <conditionalFormatting sqref="L52:N57">
    <cfRule type="cellIs" dxfId="4" priority="1" operator="notEqual">
      <formula>0</formula>
    </cfRule>
  </conditionalFormatting>
  <conditionalFormatting sqref="L37:N42">
    <cfRule type="cellIs" dxfId="3" priority="3" operator="notEqual">
      <formula>0</formula>
    </cfRule>
  </conditionalFormatting>
  <conditionalFormatting sqref="L44:N50">
    <cfRule type="cellIs" dxfId="2"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67</v>
      </c>
    </row>
    <row r="2" spans="1:48" ht="18.75" x14ac:dyDescent="0.3">
      <c r="AV2" s="15" t="s">
        <v>9</v>
      </c>
    </row>
    <row r="3" spans="1:48" ht="18.75" x14ac:dyDescent="0.3">
      <c r="AV3" s="15" t="s">
        <v>66</v>
      </c>
    </row>
    <row r="4" spans="1:48" ht="18.75" x14ac:dyDescent="0.3">
      <c r="AV4" s="15"/>
    </row>
    <row r="5" spans="1:48" ht="18.75" customHeight="1" x14ac:dyDescent="0.25">
      <c r="A5" s="412" t="str">
        <f>'1. паспорт местоположение'!A5:C5</f>
        <v>Год раскрытия информации: 2018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1" t="s">
        <v>8</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6" t="s">
        <v>7</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22" t="str">
        <f>'1. паспорт местоположение'!A12:C12</f>
        <v>Н_16-0415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6" t="s">
        <v>6</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422" t="str">
        <f>'1. паспорт местоположение'!A15</f>
        <v>Вынос (переустройство) в КЛ 10 кВ участков ВЛ 27-04 (инв.№ 5115351), ВЛ 27-05 (инв.№ 5115745) в районе выхода с ПС О-27 "Муромская"</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6" t="s">
        <v>5</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2"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2" customFormat="1" x14ac:dyDescent="0.25">
      <c r="A21" s="528" t="s">
        <v>463</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22" customFormat="1" ht="58.5" customHeight="1" x14ac:dyDescent="0.25">
      <c r="A22" s="519" t="s">
        <v>51</v>
      </c>
      <c r="B22" s="530" t="s">
        <v>23</v>
      </c>
      <c r="C22" s="519" t="s">
        <v>50</v>
      </c>
      <c r="D22" s="519" t="s">
        <v>49</v>
      </c>
      <c r="E22" s="533" t="s">
        <v>474</v>
      </c>
      <c r="F22" s="534"/>
      <c r="G22" s="534"/>
      <c r="H22" s="534"/>
      <c r="I22" s="534"/>
      <c r="J22" s="534"/>
      <c r="K22" s="534"/>
      <c r="L22" s="535"/>
      <c r="M22" s="519" t="s">
        <v>48</v>
      </c>
      <c r="N22" s="519" t="s">
        <v>47</v>
      </c>
      <c r="O22" s="519" t="s">
        <v>46</v>
      </c>
      <c r="P22" s="514" t="s">
        <v>239</v>
      </c>
      <c r="Q22" s="514" t="s">
        <v>45</v>
      </c>
      <c r="R22" s="514" t="s">
        <v>44</v>
      </c>
      <c r="S22" s="514" t="s">
        <v>43</v>
      </c>
      <c r="T22" s="514"/>
      <c r="U22" s="536" t="s">
        <v>42</v>
      </c>
      <c r="V22" s="536" t="s">
        <v>41</v>
      </c>
      <c r="W22" s="514" t="s">
        <v>40</v>
      </c>
      <c r="X22" s="514" t="s">
        <v>39</v>
      </c>
      <c r="Y22" s="514" t="s">
        <v>38</v>
      </c>
      <c r="Z22" s="521" t="s">
        <v>37</v>
      </c>
      <c r="AA22" s="514" t="s">
        <v>36</v>
      </c>
      <c r="AB22" s="514" t="s">
        <v>35</v>
      </c>
      <c r="AC22" s="514" t="s">
        <v>34</v>
      </c>
      <c r="AD22" s="514" t="s">
        <v>33</v>
      </c>
      <c r="AE22" s="514" t="s">
        <v>32</v>
      </c>
      <c r="AF22" s="514" t="s">
        <v>31</v>
      </c>
      <c r="AG22" s="514"/>
      <c r="AH22" s="514"/>
      <c r="AI22" s="514"/>
      <c r="AJ22" s="514"/>
      <c r="AK22" s="514"/>
      <c r="AL22" s="514" t="s">
        <v>30</v>
      </c>
      <c r="AM22" s="514"/>
      <c r="AN22" s="514"/>
      <c r="AO22" s="514"/>
      <c r="AP22" s="514" t="s">
        <v>29</v>
      </c>
      <c r="AQ22" s="514"/>
      <c r="AR22" s="514" t="s">
        <v>28</v>
      </c>
      <c r="AS22" s="514" t="s">
        <v>27</v>
      </c>
      <c r="AT22" s="514" t="s">
        <v>26</v>
      </c>
      <c r="AU22" s="514" t="s">
        <v>25</v>
      </c>
      <c r="AV22" s="522" t="s">
        <v>24</v>
      </c>
    </row>
    <row r="23" spans="1:48" s="22" customFormat="1" ht="64.5" customHeight="1" x14ac:dyDescent="0.25">
      <c r="A23" s="529"/>
      <c r="B23" s="531"/>
      <c r="C23" s="529"/>
      <c r="D23" s="529"/>
      <c r="E23" s="524" t="s">
        <v>22</v>
      </c>
      <c r="F23" s="515" t="s">
        <v>130</v>
      </c>
      <c r="G23" s="515" t="s">
        <v>129</v>
      </c>
      <c r="H23" s="515" t="s">
        <v>128</v>
      </c>
      <c r="I23" s="517" t="s">
        <v>384</v>
      </c>
      <c r="J23" s="517" t="s">
        <v>385</v>
      </c>
      <c r="K23" s="517" t="s">
        <v>386</v>
      </c>
      <c r="L23" s="515" t="s">
        <v>78</v>
      </c>
      <c r="M23" s="529"/>
      <c r="N23" s="529"/>
      <c r="O23" s="529"/>
      <c r="P23" s="514"/>
      <c r="Q23" s="514"/>
      <c r="R23" s="514"/>
      <c r="S23" s="526" t="s">
        <v>1</v>
      </c>
      <c r="T23" s="526" t="s">
        <v>10</v>
      </c>
      <c r="U23" s="536"/>
      <c r="V23" s="536"/>
      <c r="W23" s="514"/>
      <c r="X23" s="514"/>
      <c r="Y23" s="514"/>
      <c r="Z23" s="514"/>
      <c r="AA23" s="514"/>
      <c r="AB23" s="514"/>
      <c r="AC23" s="514"/>
      <c r="AD23" s="514"/>
      <c r="AE23" s="514"/>
      <c r="AF23" s="514" t="s">
        <v>21</v>
      </c>
      <c r="AG23" s="514"/>
      <c r="AH23" s="514" t="s">
        <v>20</v>
      </c>
      <c r="AI23" s="514"/>
      <c r="AJ23" s="519" t="s">
        <v>19</v>
      </c>
      <c r="AK23" s="519" t="s">
        <v>18</v>
      </c>
      <c r="AL23" s="519" t="s">
        <v>17</v>
      </c>
      <c r="AM23" s="519" t="s">
        <v>16</v>
      </c>
      <c r="AN23" s="519" t="s">
        <v>15</v>
      </c>
      <c r="AO23" s="519" t="s">
        <v>14</v>
      </c>
      <c r="AP23" s="519" t="s">
        <v>13</v>
      </c>
      <c r="AQ23" s="537" t="s">
        <v>10</v>
      </c>
      <c r="AR23" s="514"/>
      <c r="AS23" s="514"/>
      <c r="AT23" s="514"/>
      <c r="AU23" s="514"/>
      <c r="AV23" s="523"/>
    </row>
    <row r="24" spans="1:48" s="22" customFormat="1" ht="96.75" customHeight="1" x14ac:dyDescent="0.25">
      <c r="A24" s="520"/>
      <c r="B24" s="532"/>
      <c r="C24" s="520"/>
      <c r="D24" s="520"/>
      <c r="E24" s="525"/>
      <c r="F24" s="516"/>
      <c r="G24" s="516"/>
      <c r="H24" s="516"/>
      <c r="I24" s="518"/>
      <c r="J24" s="518"/>
      <c r="K24" s="518"/>
      <c r="L24" s="516"/>
      <c r="M24" s="520"/>
      <c r="N24" s="520"/>
      <c r="O24" s="520"/>
      <c r="P24" s="514"/>
      <c r="Q24" s="514"/>
      <c r="R24" s="514"/>
      <c r="S24" s="527"/>
      <c r="T24" s="527"/>
      <c r="U24" s="536"/>
      <c r="V24" s="536"/>
      <c r="W24" s="514"/>
      <c r="X24" s="514"/>
      <c r="Y24" s="514"/>
      <c r="Z24" s="514"/>
      <c r="AA24" s="514"/>
      <c r="AB24" s="514"/>
      <c r="AC24" s="514"/>
      <c r="AD24" s="514"/>
      <c r="AE24" s="514"/>
      <c r="AF24" s="144" t="s">
        <v>12</v>
      </c>
      <c r="AG24" s="144" t="s">
        <v>11</v>
      </c>
      <c r="AH24" s="145" t="s">
        <v>1</v>
      </c>
      <c r="AI24" s="145" t="s">
        <v>10</v>
      </c>
      <c r="AJ24" s="520"/>
      <c r="AK24" s="520"/>
      <c r="AL24" s="520"/>
      <c r="AM24" s="520"/>
      <c r="AN24" s="520"/>
      <c r="AO24" s="520"/>
      <c r="AP24" s="520"/>
      <c r="AQ24" s="538"/>
      <c r="AR24" s="514"/>
      <c r="AS24" s="514"/>
      <c r="AT24" s="514"/>
      <c r="AU24" s="514"/>
      <c r="AV24" s="52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8" customFormat="1" ht="12.75" x14ac:dyDescent="0.2">
      <c r="A26" s="322">
        <v>1</v>
      </c>
      <c r="B26" s="323" t="s">
        <v>484</v>
      </c>
      <c r="C26" s="323"/>
      <c r="D26" s="324" t="s">
        <v>616</v>
      </c>
      <c r="E26" s="322"/>
      <c r="F26" s="322"/>
      <c r="G26" s="322"/>
      <c r="H26" s="322"/>
      <c r="I26" s="322"/>
      <c r="J26" s="322"/>
      <c r="K26" s="325">
        <v>4.548</v>
      </c>
      <c r="L26" s="322"/>
      <c r="M26" s="323"/>
      <c r="N26" s="323"/>
      <c r="O26" s="323"/>
      <c r="P26" s="326"/>
      <c r="Q26" s="323"/>
      <c r="R26" s="326"/>
      <c r="S26" s="323"/>
      <c r="T26" s="323"/>
      <c r="U26" s="322"/>
      <c r="V26" s="322"/>
      <c r="W26" s="323"/>
      <c r="X26" s="326"/>
      <c r="Y26" s="323"/>
      <c r="Z26" s="327"/>
      <c r="AA26" s="326"/>
      <c r="AB26" s="326"/>
      <c r="AC26" s="326"/>
      <c r="AD26" s="326"/>
      <c r="AE26" s="326"/>
      <c r="AF26" s="322"/>
      <c r="AG26" s="323"/>
      <c r="AH26" s="327"/>
      <c r="AI26" s="327"/>
      <c r="AJ26" s="327"/>
      <c r="AK26" s="327"/>
      <c r="AL26" s="323"/>
      <c r="AM26" s="323"/>
      <c r="AN26" s="327"/>
      <c r="AO26" s="323"/>
      <c r="AP26" s="327"/>
      <c r="AQ26" s="327"/>
      <c r="AR26" s="327"/>
      <c r="AS26" s="327"/>
      <c r="AT26" s="327"/>
      <c r="AU26" s="323"/>
      <c r="AV26" s="32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0" sqref="B30"/>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5" t="s">
        <v>67</v>
      </c>
    </row>
    <row r="2" spans="1:8" ht="18.75" x14ac:dyDescent="0.3">
      <c r="B2" s="15" t="s">
        <v>9</v>
      </c>
    </row>
    <row r="3" spans="1:8" ht="18.75" x14ac:dyDescent="0.3">
      <c r="B3" s="15" t="s">
        <v>482</v>
      </c>
    </row>
    <row r="4" spans="1:8" x14ac:dyDescent="0.25">
      <c r="B4" s="39"/>
    </row>
    <row r="5" spans="1:8" ht="18.75" x14ac:dyDescent="0.3">
      <c r="A5" s="546" t="str">
        <f>'1. паспорт местоположение'!A5:C5</f>
        <v>Год раскрытия информации: 2018 год</v>
      </c>
      <c r="B5" s="546"/>
      <c r="C5" s="83"/>
      <c r="D5" s="83"/>
      <c r="E5" s="83"/>
      <c r="F5" s="83"/>
      <c r="G5" s="83"/>
      <c r="H5" s="83"/>
    </row>
    <row r="6" spans="1:8" ht="18.75" x14ac:dyDescent="0.3">
      <c r="A6" s="259"/>
      <c r="B6" s="259"/>
      <c r="C6" s="259"/>
      <c r="D6" s="259"/>
      <c r="E6" s="259"/>
      <c r="F6" s="259"/>
      <c r="G6" s="259"/>
      <c r="H6" s="259"/>
    </row>
    <row r="7" spans="1:8" ht="18.75" x14ac:dyDescent="0.25">
      <c r="A7" s="421" t="s">
        <v>8</v>
      </c>
      <c r="B7" s="421"/>
      <c r="C7" s="149"/>
      <c r="D7" s="149"/>
      <c r="E7" s="149"/>
      <c r="F7" s="149"/>
      <c r="G7" s="149"/>
      <c r="H7" s="149"/>
    </row>
    <row r="8" spans="1:8" ht="18.75" x14ac:dyDescent="0.25">
      <c r="A8" s="149"/>
      <c r="B8" s="149"/>
      <c r="C8" s="149"/>
      <c r="D8" s="149"/>
      <c r="E8" s="149"/>
      <c r="F8" s="149"/>
      <c r="G8" s="149"/>
      <c r="H8" s="149"/>
    </row>
    <row r="9" spans="1:8" x14ac:dyDescent="0.25">
      <c r="A9" s="422" t="str">
        <f>'1. паспорт местоположение'!A9:C9</f>
        <v>Акционерное общество "Янтарьэнерго" ДЗО  ПАО "Россети"</v>
      </c>
      <c r="B9" s="422"/>
      <c r="C9" s="164"/>
      <c r="D9" s="164"/>
      <c r="E9" s="164"/>
      <c r="F9" s="164"/>
      <c r="G9" s="164"/>
      <c r="H9" s="164"/>
    </row>
    <row r="10" spans="1:8" x14ac:dyDescent="0.25">
      <c r="A10" s="426" t="s">
        <v>7</v>
      </c>
      <c r="B10" s="426"/>
      <c r="C10" s="151"/>
      <c r="D10" s="151"/>
      <c r="E10" s="151"/>
      <c r="F10" s="151"/>
      <c r="G10" s="151"/>
      <c r="H10" s="151"/>
    </row>
    <row r="11" spans="1:8" ht="18.75" x14ac:dyDescent="0.25">
      <c r="A11" s="149"/>
      <c r="B11" s="149"/>
      <c r="C11" s="149"/>
      <c r="D11" s="149"/>
      <c r="E11" s="149"/>
      <c r="F11" s="149"/>
      <c r="G11" s="149"/>
      <c r="H11" s="149"/>
    </row>
    <row r="12" spans="1:8" ht="30.75" customHeight="1" x14ac:dyDescent="0.25">
      <c r="A12" s="422" t="str">
        <f>'1. паспорт местоположение'!A12:C12</f>
        <v>Н_16-0415</v>
      </c>
      <c r="B12" s="422"/>
      <c r="C12" s="164"/>
      <c r="D12" s="164"/>
      <c r="E12" s="164"/>
      <c r="F12" s="164"/>
      <c r="G12" s="164"/>
      <c r="H12" s="164"/>
    </row>
    <row r="13" spans="1:8" x14ac:dyDescent="0.25">
      <c r="A13" s="426" t="s">
        <v>6</v>
      </c>
      <c r="B13" s="426"/>
      <c r="C13" s="151"/>
      <c r="D13" s="151"/>
      <c r="E13" s="151"/>
      <c r="F13" s="151"/>
      <c r="G13" s="151"/>
      <c r="H13" s="151"/>
    </row>
    <row r="14" spans="1:8" ht="18.75" x14ac:dyDescent="0.25">
      <c r="A14" s="11"/>
      <c r="B14" s="11"/>
      <c r="C14" s="11"/>
      <c r="D14" s="11"/>
      <c r="E14" s="11"/>
      <c r="F14" s="11"/>
      <c r="G14" s="11"/>
      <c r="H14" s="11"/>
    </row>
    <row r="15" spans="1:8" ht="39" customHeight="1" x14ac:dyDescent="0.25">
      <c r="A15" s="539" t="str">
        <f>'1. паспорт местоположение'!A15:C15</f>
        <v>Вынос (переустройство) в КЛ 10 кВ участков ВЛ 27-04 (инв.№ 5115351), ВЛ 27-05 (инв.№ 5115745) в районе выхода с ПС О-27 "Муромская"</v>
      </c>
      <c r="B15" s="540"/>
      <c r="C15" s="164"/>
      <c r="D15" s="164"/>
      <c r="E15" s="164"/>
      <c r="F15" s="164"/>
      <c r="G15" s="164"/>
      <c r="H15" s="164"/>
    </row>
    <row r="16" spans="1:8" x14ac:dyDescent="0.25">
      <c r="A16" s="426" t="s">
        <v>5</v>
      </c>
      <c r="B16" s="426"/>
      <c r="C16" s="151"/>
      <c r="D16" s="151"/>
      <c r="E16" s="151"/>
      <c r="F16" s="151"/>
      <c r="G16" s="151"/>
      <c r="H16" s="151"/>
    </row>
    <row r="17" spans="1:2" x14ac:dyDescent="0.25">
      <c r="B17" s="117"/>
    </row>
    <row r="18" spans="1:2" ht="33.75" customHeight="1" x14ac:dyDescent="0.25">
      <c r="A18" s="541" t="s">
        <v>464</v>
      </c>
      <c r="B18" s="542"/>
    </row>
    <row r="19" spans="1:2" x14ac:dyDescent="0.25">
      <c r="B19" s="39"/>
    </row>
    <row r="20" spans="1:2" ht="16.5" thickBot="1" x14ac:dyDescent="0.3">
      <c r="B20" s="118"/>
    </row>
    <row r="21" spans="1:2" ht="55.5" customHeight="1" thickBot="1" x14ac:dyDescent="0.3">
      <c r="A21" s="119" t="s">
        <v>331</v>
      </c>
      <c r="B21" s="256" t="str">
        <f>A15</f>
        <v>Вынос (переустройство) в КЛ 10 кВ участков ВЛ 27-04 (инв.№ 5115351), ВЛ 27-05 (инв.№ 5115745) в районе выхода с ПС О-27 "Муромская"</v>
      </c>
    </row>
    <row r="22" spans="1:2" ht="16.5" thickBot="1" x14ac:dyDescent="0.3">
      <c r="A22" s="119" t="s">
        <v>332</v>
      </c>
      <c r="B22" s="120" t="str">
        <f>'1. паспорт местоположение'!C27</f>
        <v>Зеленоградский район</v>
      </c>
    </row>
    <row r="23" spans="1:2" ht="16.5" thickBot="1" x14ac:dyDescent="0.3">
      <c r="A23" s="119" t="s">
        <v>310</v>
      </c>
      <c r="B23" s="121" t="s">
        <v>618</v>
      </c>
    </row>
    <row r="24" spans="1:2" ht="16.5" thickBot="1" x14ac:dyDescent="0.3">
      <c r="A24" s="119" t="s">
        <v>333</v>
      </c>
      <c r="B24" s="121" t="s">
        <v>639</v>
      </c>
    </row>
    <row r="25" spans="1:2" ht="16.5" thickBot="1" x14ac:dyDescent="0.3">
      <c r="A25" s="122" t="s">
        <v>334</v>
      </c>
      <c r="B25" s="120">
        <v>2018</v>
      </c>
    </row>
    <row r="26" spans="1:2" ht="16.5" thickBot="1" x14ac:dyDescent="0.3">
      <c r="A26" s="123" t="s">
        <v>335</v>
      </c>
      <c r="B26" s="124" t="s">
        <v>652</v>
      </c>
    </row>
    <row r="27" spans="1:2" ht="29.25" thickBot="1" x14ac:dyDescent="0.3">
      <c r="A27" s="131" t="s">
        <v>640</v>
      </c>
      <c r="B27" s="257">
        <v>12.407859999999999</v>
      </c>
    </row>
    <row r="28" spans="1:2" ht="16.5" thickBot="1" x14ac:dyDescent="0.3">
      <c r="A28" s="126" t="s">
        <v>336</v>
      </c>
      <c r="B28" s="126" t="s">
        <v>641</v>
      </c>
    </row>
    <row r="29" spans="1:2" ht="29.25" thickBot="1" x14ac:dyDescent="0.3">
      <c r="A29" s="132" t="s">
        <v>337</v>
      </c>
      <c r="B29" s="261">
        <f>B30</f>
        <v>0</v>
      </c>
    </row>
    <row r="30" spans="1:2" ht="29.25" thickBot="1" x14ac:dyDescent="0.3">
      <c r="A30" s="132" t="s">
        <v>338</v>
      </c>
      <c r="B30" s="261">
        <f>B32+B41+B58</f>
        <v>0</v>
      </c>
    </row>
    <row r="31" spans="1:2" ht="16.5" thickBot="1" x14ac:dyDescent="0.3">
      <c r="A31" s="126" t="s">
        <v>339</v>
      </c>
      <c r="B31" s="261"/>
    </row>
    <row r="32" spans="1:2" ht="29.25" thickBot="1" x14ac:dyDescent="0.3">
      <c r="A32" s="132" t="s">
        <v>340</v>
      </c>
      <c r="B32" s="261">
        <f>B33+B37</f>
        <v>0</v>
      </c>
    </row>
    <row r="33" spans="1:3" s="264" customFormat="1" ht="16.5" thickBot="1" x14ac:dyDescent="0.3">
      <c r="A33" s="269" t="s">
        <v>341</v>
      </c>
      <c r="B33" s="270">
        <v>0</v>
      </c>
    </row>
    <row r="34" spans="1:3" ht="16.5" thickBot="1" x14ac:dyDescent="0.3">
      <c r="A34" s="126" t="s">
        <v>342</v>
      </c>
      <c r="B34" s="265">
        <f>B33/$B$27</f>
        <v>0</v>
      </c>
    </row>
    <row r="35" spans="1:3" ht="16.5" thickBot="1" x14ac:dyDescent="0.3">
      <c r="A35" s="126" t="s">
        <v>343</v>
      </c>
      <c r="B35" s="261">
        <v>0</v>
      </c>
      <c r="C35" s="116">
        <v>1</v>
      </c>
    </row>
    <row r="36" spans="1:3" ht="16.5" thickBot="1" x14ac:dyDescent="0.3">
      <c r="A36" s="126" t="s">
        <v>344</v>
      </c>
      <c r="B36" s="261">
        <v>0</v>
      </c>
      <c r="C36" s="116">
        <v>2</v>
      </c>
    </row>
    <row r="37" spans="1:3" s="264" customFormat="1" ht="16.5" thickBot="1" x14ac:dyDescent="0.3">
      <c r="A37" s="269" t="s">
        <v>341</v>
      </c>
      <c r="B37" s="270">
        <v>0</v>
      </c>
    </row>
    <row r="38" spans="1:3" ht="16.5" thickBot="1" x14ac:dyDescent="0.3">
      <c r="A38" s="126" t="s">
        <v>342</v>
      </c>
      <c r="B38" s="265">
        <f>B37/$B$27</f>
        <v>0</v>
      </c>
    </row>
    <row r="39" spans="1:3" ht="16.5" thickBot="1" x14ac:dyDescent="0.3">
      <c r="A39" s="126" t="s">
        <v>343</v>
      </c>
      <c r="B39" s="261">
        <v>0</v>
      </c>
      <c r="C39" s="116">
        <v>1</v>
      </c>
    </row>
    <row r="40" spans="1:3" ht="16.5" thickBot="1" x14ac:dyDescent="0.3">
      <c r="A40" s="126" t="s">
        <v>344</v>
      </c>
      <c r="B40" s="261">
        <v>0</v>
      </c>
      <c r="C40" s="116">
        <v>2</v>
      </c>
    </row>
    <row r="41" spans="1:3" ht="29.25" thickBot="1" x14ac:dyDescent="0.3">
      <c r="A41" s="132" t="s">
        <v>345</v>
      </c>
      <c r="B41" s="261">
        <f>B42+B46+B50+B54</f>
        <v>0</v>
      </c>
    </row>
    <row r="42" spans="1:3" s="264" customFormat="1" ht="16.5" thickBot="1" x14ac:dyDescent="0.3">
      <c r="A42" s="269" t="s">
        <v>341</v>
      </c>
      <c r="B42" s="270">
        <v>0</v>
      </c>
    </row>
    <row r="43" spans="1:3" ht="16.5" thickBot="1" x14ac:dyDescent="0.3">
      <c r="A43" s="126" t="s">
        <v>342</v>
      </c>
      <c r="B43" s="265">
        <f>B42/$B$27</f>
        <v>0</v>
      </c>
    </row>
    <row r="44" spans="1:3" ht="16.5" thickBot="1" x14ac:dyDescent="0.3">
      <c r="A44" s="126" t="s">
        <v>343</v>
      </c>
      <c r="B44" s="261">
        <v>0</v>
      </c>
      <c r="C44" s="116">
        <v>1</v>
      </c>
    </row>
    <row r="45" spans="1:3" ht="16.5" thickBot="1" x14ac:dyDescent="0.3">
      <c r="A45" s="126" t="s">
        <v>344</v>
      </c>
      <c r="B45" s="261">
        <v>0</v>
      </c>
      <c r="C45" s="116">
        <v>2</v>
      </c>
    </row>
    <row r="46" spans="1:3" s="264" customFormat="1" ht="16.5" thickBot="1" x14ac:dyDescent="0.3">
      <c r="A46" s="269" t="s">
        <v>341</v>
      </c>
      <c r="B46" s="270">
        <v>0</v>
      </c>
    </row>
    <row r="47" spans="1:3" ht="16.5" thickBot="1" x14ac:dyDescent="0.3">
      <c r="A47" s="126" t="s">
        <v>342</v>
      </c>
      <c r="B47" s="265">
        <f>B46/$B$27</f>
        <v>0</v>
      </c>
    </row>
    <row r="48" spans="1:3" ht="16.5" thickBot="1" x14ac:dyDescent="0.3">
      <c r="A48" s="126" t="s">
        <v>343</v>
      </c>
      <c r="B48" s="261">
        <v>0</v>
      </c>
      <c r="C48" s="116">
        <v>1</v>
      </c>
    </row>
    <row r="49" spans="1:3" ht="16.5" thickBot="1" x14ac:dyDescent="0.3">
      <c r="A49" s="126" t="s">
        <v>344</v>
      </c>
      <c r="B49" s="261">
        <v>0</v>
      </c>
      <c r="C49" s="116">
        <v>2</v>
      </c>
    </row>
    <row r="50" spans="1:3" s="264" customFormat="1" ht="16.5" thickBot="1" x14ac:dyDescent="0.3">
      <c r="A50" s="262" t="s">
        <v>341</v>
      </c>
      <c r="B50" s="263">
        <v>0</v>
      </c>
    </row>
    <row r="51" spans="1:3" ht="16.5" thickBot="1" x14ac:dyDescent="0.3">
      <c r="A51" s="126" t="s">
        <v>342</v>
      </c>
      <c r="B51" s="265">
        <f>B50/$B$27</f>
        <v>0</v>
      </c>
    </row>
    <row r="52" spans="1:3" ht="16.5" thickBot="1" x14ac:dyDescent="0.3">
      <c r="A52" s="126" t="s">
        <v>343</v>
      </c>
      <c r="B52" s="261">
        <v>0</v>
      </c>
      <c r="C52" s="116">
        <v>1</v>
      </c>
    </row>
    <row r="53" spans="1:3" ht="16.5" thickBot="1" x14ac:dyDescent="0.3">
      <c r="A53" s="126" t="s">
        <v>344</v>
      </c>
      <c r="B53" s="261">
        <v>0</v>
      </c>
      <c r="C53" s="116">
        <v>2</v>
      </c>
    </row>
    <row r="54" spans="1:3" s="264" customFormat="1" ht="16.5" thickBot="1" x14ac:dyDescent="0.3">
      <c r="A54" s="262" t="s">
        <v>341</v>
      </c>
      <c r="B54" s="263">
        <v>0</v>
      </c>
    </row>
    <row r="55" spans="1:3" ht="16.5" thickBot="1" x14ac:dyDescent="0.3">
      <c r="A55" s="126" t="s">
        <v>342</v>
      </c>
      <c r="B55" s="265">
        <f>B54/$B$27</f>
        <v>0</v>
      </c>
    </row>
    <row r="56" spans="1:3" ht="16.5" thickBot="1" x14ac:dyDescent="0.3">
      <c r="A56" s="126" t="s">
        <v>343</v>
      </c>
      <c r="B56" s="261">
        <v>0</v>
      </c>
      <c r="C56" s="116">
        <v>1</v>
      </c>
    </row>
    <row r="57" spans="1:3" ht="16.5" thickBot="1" x14ac:dyDescent="0.3">
      <c r="A57" s="126" t="s">
        <v>344</v>
      </c>
      <c r="B57" s="261">
        <v>0</v>
      </c>
      <c r="C57" s="116">
        <v>2</v>
      </c>
    </row>
    <row r="58" spans="1:3" ht="29.25" thickBot="1" x14ac:dyDescent="0.3">
      <c r="A58" s="132" t="s">
        <v>346</v>
      </c>
      <c r="B58" s="261">
        <f>B59+B63+B67+B71</f>
        <v>0</v>
      </c>
    </row>
    <row r="59" spans="1:3" s="264" customFormat="1" ht="16.5" thickBot="1" x14ac:dyDescent="0.3">
      <c r="A59" s="262" t="s">
        <v>341</v>
      </c>
      <c r="B59" s="263">
        <v>0</v>
      </c>
    </row>
    <row r="60" spans="1:3" ht="16.5" thickBot="1" x14ac:dyDescent="0.3">
      <c r="A60" s="126" t="s">
        <v>342</v>
      </c>
      <c r="B60" s="265">
        <f>B59/$B$27</f>
        <v>0</v>
      </c>
    </row>
    <row r="61" spans="1:3" ht="16.5" thickBot="1" x14ac:dyDescent="0.3">
      <c r="A61" s="126" t="s">
        <v>343</v>
      </c>
      <c r="B61" s="261">
        <v>0</v>
      </c>
      <c r="C61" s="116">
        <v>1</v>
      </c>
    </row>
    <row r="62" spans="1:3" ht="16.5" thickBot="1" x14ac:dyDescent="0.3">
      <c r="A62" s="126" t="s">
        <v>344</v>
      </c>
      <c r="B62" s="261">
        <v>0</v>
      </c>
      <c r="C62" s="116">
        <v>2</v>
      </c>
    </row>
    <row r="63" spans="1:3" s="264" customFormat="1" ht="16.5" thickBot="1" x14ac:dyDescent="0.3">
      <c r="A63" s="262" t="s">
        <v>341</v>
      </c>
      <c r="B63" s="263">
        <v>0</v>
      </c>
    </row>
    <row r="64" spans="1:3" ht="16.5" thickBot="1" x14ac:dyDescent="0.3">
      <c r="A64" s="126" t="s">
        <v>342</v>
      </c>
      <c r="B64" s="265">
        <f>B63/$B$27</f>
        <v>0</v>
      </c>
    </row>
    <row r="65" spans="1:3" ht="16.5" thickBot="1" x14ac:dyDescent="0.3">
      <c r="A65" s="126" t="s">
        <v>343</v>
      </c>
      <c r="B65" s="261">
        <v>0</v>
      </c>
      <c r="C65" s="116">
        <v>1</v>
      </c>
    </row>
    <row r="66" spans="1:3" ht="16.5" thickBot="1" x14ac:dyDescent="0.3">
      <c r="A66" s="126" t="s">
        <v>344</v>
      </c>
      <c r="B66" s="261">
        <v>0</v>
      </c>
      <c r="C66" s="116">
        <v>2</v>
      </c>
    </row>
    <row r="67" spans="1:3" s="264" customFormat="1" ht="16.5" thickBot="1" x14ac:dyDescent="0.3">
      <c r="A67" s="262" t="s">
        <v>341</v>
      </c>
      <c r="B67" s="263">
        <v>0</v>
      </c>
    </row>
    <row r="68" spans="1:3" ht="16.5" thickBot="1" x14ac:dyDescent="0.3">
      <c r="A68" s="126" t="s">
        <v>342</v>
      </c>
      <c r="B68" s="265">
        <f>B67/$B$27</f>
        <v>0</v>
      </c>
    </row>
    <row r="69" spans="1:3" ht="16.5" thickBot="1" x14ac:dyDescent="0.3">
      <c r="A69" s="126" t="s">
        <v>343</v>
      </c>
      <c r="B69" s="261">
        <v>0</v>
      </c>
      <c r="C69" s="116">
        <v>1</v>
      </c>
    </row>
    <row r="70" spans="1:3" ht="16.5" thickBot="1" x14ac:dyDescent="0.3">
      <c r="A70" s="126" t="s">
        <v>344</v>
      </c>
      <c r="B70" s="261">
        <v>0</v>
      </c>
      <c r="C70" s="116">
        <v>2</v>
      </c>
    </row>
    <row r="71" spans="1:3" s="264" customFormat="1" ht="16.5" thickBot="1" x14ac:dyDescent="0.3">
      <c r="A71" s="262" t="s">
        <v>341</v>
      </c>
      <c r="B71" s="263">
        <v>0</v>
      </c>
    </row>
    <row r="72" spans="1:3" ht="16.5" thickBot="1" x14ac:dyDescent="0.3">
      <c r="A72" s="126" t="s">
        <v>342</v>
      </c>
      <c r="B72" s="265">
        <f>B71/$B$27</f>
        <v>0</v>
      </c>
    </row>
    <row r="73" spans="1:3" ht="16.5" thickBot="1" x14ac:dyDescent="0.3">
      <c r="A73" s="126" t="s">
        <v>343</v>
      </c>
      <c r="B73" s="261">
        <v>0</v>
      </c>
      <c r="C73" s="116">
        <v>1</v>
      </c>
    </row>
    <row r="74" spans="1:3" ht="16.5" thickBot="1" x14ac:dyDescent="0.3">
      <c r="A74" s="126" t="s">
        <v>344</v>
      </c>
      <c r="B74" s="261">
        <v>0</v>
      </c>
      <c r="C74" s="116">
        <v>2</v>
      </c>
    </row>
    <row r="75" spans="1:3" ht="29.25" thickBot="1" x14ac:dyDescent="0.3">
      <c r="A75" s="125" t="s">
        <v>347</v>
      </c>
      <c r="B75" s="133"/>
    </row>
    <row r="76" spans="1:3" ht="16.5" thickBot="1" x14ac:dyDescent="0.3">
      <c r="A76" s="127" t="s">
        <v>339</v>
      </c>
      <c r="B76" s="133"/>
    </row>
    <row r="77" spans="1:3" ht="16.5" thickBot="1" x14ac:dyDescent="0.3">
      <c r="A77" s="127" t="s">
        <v>348</v>
      </c>
      <c r="B77" s="133"/>
    </row>
    <row r="78" spans="1:3" ht="16.5" thickBot="1" x14ac:dyDescent="0.3">
      <c r="A78" s="127" t="s">
        <v>349</v>
      </c>
      <c r="B78" s="133"/>
    </row>
    <row r="79" spans="1:3" ht="16.5" thickBot="1" x14ac:dyDescent="0.3">
      <c r="A79" s="127" t="s">
        <v>350</v>
      </c>
      <c r="B79" s="133"/>
    </row>
    <row r="80" spans="1:3" ht="16.5" thickBot="1" x14ac:dyDescent="0.3">
      <c r="A80" s="122" t="s">
        <v>351</v>
      </c>
      <c r="B80" s="266">
        <f>B81/$B$27</f>
        <v>0</v>
      </c>
    </row>
    <row r="81" spans="1:2" ht="16.5" thickBot="1" x14ac:dyDescent="0.3">
      <c r="A81" s="122" t="s">
        <v>352</v>
      </c>
      <c r="B81" s="267">
        <f xml:space="preserve"> SUMIF(C33:C74, 1,B33:B74)</f>
        <v>0</v>
      </c>
    </row>
    <row r="82" spans="1:2" ht="16.5" thickBot="1" x14ac:dyDescent="0.3">
      <c r="A82" s="122" t="s">
        <v>353</v>
      </c>
      <c r="B82" s="266">
        <f>B83/$B$27</f>
        <v>0</v>
      </c>
    </row>
    <row r="83" spans="1:2" ht="16.5" thickBot="1" x14ac:dyDescent="0.3">
      <c r="A83" s="123" t="s">
        <v>354</v>
      </c>
      <c r="B83" s="267">
        <f xml:space="preserve"> SUMIF(C35:C76, 2,B35:B76)</f>
        <v>0</v>
      </c>
    </row>
    <row r="84" spans="1:2" ht="15.6" customHeight="1" x14ac:dyDescent="0.25">
      <c r="A84" s="125" t="s">
        <v>355</v>
      </c>
      <c r="B84" s="127" t="s">
        <v>356</v>
      </c>
    </row>
    <row r="85" spans="1:2" x14ac:dyDescent="0.25">
      <c r="A85" s="129" t="s">
        <v>357</v>
      </c>
      <c r="B85" s="129" t="s">
        <v>484</v>
      </c>
    </row>
    <row r="86" spans="1:2" x14ac:dyDescent="0.25">
      <c r="A86" s="129" t="s">
        <v>358</v>
      </c>
      <c r="B86" s="129" t="s">
        <v>649</v>
      </c>
    </row>
    <row r="87" spans="1:2" x14ac:dyDescent="0.25">
      <c r="A87" s="129" t="s">
        <v>359</v>
      </c>
      <c r="B87" s="129"/>
    </row>
    <row r="88" spans="1:2" x14ac:dyDescent="0.25">
      <c r="A88" s="129" t="s">
        <v>360</v>
      </c>
      <c r="B88" s="129"/>
    </row>
    <row r="89" spans="1:2" ht="16.5" thickBot="1" x14ac:dyDescent="0.3">
      <c r="A89" s="130" t="s">
        <v>361</v>
      </c>
      <c r="B89" s="130"/>
    </row>
    <row r="90" spans="1:2" ht="30.75" thickBot="1" x14ac:dyDescent="0.3">
      <c r="A90" s="127" t="s">
        <v>362</v>
      </c>
      <c r="B90" s="128"/>
    </row>
    <row r="91" spans="1:2" ht="29.25" thickBot="1" x14ac:dyDescent="0.3">
      <c r="A91" s="122" t="s">
        <v>363</v>
      </c>
      <c r="B91" s="128"/>
    </row>
    <row r="92" spans="1:2" ht="16.5" thickBot="1" x14ac:dyDescent="0.3">
      <c r="A92" s="127" t="s">
        <v>339</v>
      </c>
      <c r="B92" s="135"/>
    </row>
    <row r="93" spans="1:2" ht="16.5" thickBot="1" x14ac:dyDescent="0.3">
      <c r="A93" s="127" t="s">
        <v>364</v>
      </c>
      <c r="B93" s="128"/>
    </row>
    <row r="94" spans="1:2" ht="16.5" thickBot="1" x14ac:dyDescent="0.3">
      <c r="A94" s="127" t="s">
        <v>365</v>
      </c>
      <c r="B94" s="135"/>
    </row>
    <row r="95" spans="1:2" ht="30.75" thickBot="1" x14ac:dyDescent="0.3">
      <c r="A95" s="136" t="s">
        <v>366</v>
      </c>
      <c r="B95" s="258" t="s">
        <v>367</v>
      </c>
    </row>
    <row r="96" spans="1:2" ht="16.5" thickBot="1" x14ac:dyDescent="0.3">
      <c r="A96" s="122" t="s">
        <v>368</v>
      </c>
      <c r="B96" s="134"/>
    </row>
    <row r="97" spans="1:2" ht="16.5" thickBot="1" x14ac:dyDescent="0.3">
      <c r="A97" s="129" t="s">
        <v>369</v>
      </c>
      <c r="B97" s="137"/>
    </row>
    <row r="98" spans="1:2" ht="16.5" thickBot="1" x14ac:dyDescent="0.3">
      <c r="A98" s="129" t="s">
        <v>370</v>
      </c>
      <c r="B98" s="137"/>
    </row>
    <row r="99" spans="1:2" ht="16.5" thickBot="1" x14ac:dyDescent="0.3">
      <c r="A99" s="129" t="s">
        <v>371</v>
      </c>
      <c r="B99" s="137"/>
    </row>
    <row r="100" spans="1:2" ht="45.75" thickBot="1" x14ac:dyDescent="0.3">
      <c r="A100" s="138" t="s">
        <v>372</v>
      </c>
      <c r="B100" s="135" t="s">
        <v>373</v>
      </c>
    </row>
    <row r="101" spans="1:2" ht="28.5" x14ac:dyDescent="0.25">
      <c r="A101" s="125" t="s">
        <v>374</v>
      </c>
      <c r="B101" s="543" t="s">
        <v>375</v>
      </c>
    </row>
    <row r="102" spans="1:2" x14ac:dyDescent="0.25">
      <c r="A102" s="129" t="s">
        <v>376</v>
      </c>
      <c r="B102" s="544"/>
    </row>
    <row r="103" spans="1:2" x14ac:dyDescent="0.25">
      <c r="A103" s="129" t="s">
        <v>377</v>
      </c>
      <c r="B103" s="544"/>
    </row>
    <row r="104" spans="1:2" x14ac:dyDescent="0.25">
      <c r="A104" s="129" t="s">
        <v>378</v>
      </c>
      <c r="B104" s="544"/>
    </row>
    <row r="105" spans="1:2" x14ac:dyDescent="0.25">
      <c r="A105" s="129" t="s">
        <v>379</v>
      </c>
      <c r="B105" s="544"/>
    </row>
    <row r="106" spans="1:2" ht="16.5" thickBot="1" x14ac:dyDescent="0.3">
      <c r="A106" s="139" t="s">
        <v>380</v>
      </c>
      <c r="B106" s="545"/>
    </row>
    <row r="109" spans="1:2" x14ac:dyDescent="0.25">
      <c r="A109" s="140"/>
      <c r="B109" s="141"/>
    </row>
    <row r="110" spans="1:2" x14ac:dyDescent="0.25">
      <c r="B110" s="142"/>
    </row>
    <row r="111" spans="1:2" x14ac:dyDescent="0.25">
      <c r="B111" s="14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7" t="s">
        <v>528</v>
      </c>
    </row>
    <row r="2" spans="1:1" ht="25.5" customHeight="1" x14ac:dyDescent="0.25">
      <c r="A2" s="547"/>
    </row>
    <row r="3" spans="1:1" ht="25.5" customHeight="1" x14ac:dyDescent="0.25">
      <c r="A3" s="547"/>
    </row>
    <row r="4" spans="1:1" ht="25.5" customHeight="1" x14ac:dyDescent="0.25">
      <c r="A4" s="547"/>
    </row>
    <row r="5" spans="1:1" ht="25.5" customHeight="1" x14ac:dyDescent="0.25">
      <c r="A5" s="547"/>
    </row>
    <row r="6" spans="1:1" ht="23.25" customHeight="1" x14ac:dyDescent="0.25">
      <c r="A6" s="250">
        <v>2</v>
      </c>
    </row>
    <row r="7" spans="1:1" s="108" customFormat="1" ht="23.25" customHeight="1" x14ac:dyDescent="0.25">
      <c r="A7" s="254" t="s">
        <v>529</v>
      </c>
    </row>
    <row r="8" spans="1:1" ht="31.5" customHeight="1" x14ac:dyDescent="0.25">
      <c r="A8" s="251" t="s">
        <v>538</v>
      </c>
    </row>
    <row r="9" spans="1:1" ht="45.75" customHeight="1" x14ac:dyDescent="0.25">
      <c r="A9" s="251" t="s">
        <v>539</v>
      </c>
    </row>
    <row r="10" spans="1:1" ht="33.75" customHeight="1" x14ac:dyDescent="0.25">
      <c r="A10" s="251" t="s">
        <v>540</v>
      </c>
    </row>
    <row r="11" spans="1:1" ht="23.25" customHeight="1" x14ac:dyDescent="0.25">
      <c r="A11" s="251" t="s">
        <v>541</v>
      </c>
    </row>
    <row r="12" spans="1:1" ht="23.25" customHeight="1" x14ac:dyDescent="0.25">
      <c r="A12" s="251" t="s">
        <v>542</v>
      </c>
    </row>
    <row r="13" spans="1:1" ht="33" customHeight="1" x14ac:dyDescent="0.25">
      <c r="A13" s="251" t="s">
        <v>543</v>
      </c>
    </row>
    <row r="14" spans="1:1" ht="23.25" customHeight="1" x14ac:dyDescent="0.25">
      <c r="A14" s="251" t="s">
        <v>544</v>
      </c>
    </row>
    <row r="15" spans="1:1" ht="23.25" customHeight="1" x14ac:dyDescent="0.25">
      <c r="A15" s="252" t="s">
        <v>545</v>
      </c>
    </row>
    <row r="16" spans="1:1" ht="34.5" customHeight="1" x14ac:dyDescent="0.25">
      <c r="A16" s="252" t="s">
        <v>546</v>
      </c>
    </row>
    <row r="17" spans="1:1" ht="39.75" customHeight="1" x14ac:dyDescent="0.25">
      <c r="A17" s="252" t="s">
        <v>547</v>
      </c>
    </row>
    <row r="18" spans="1:1" ht="40.5" customHeight="1" x14ac:dyDescent="0.25">
      <c r="A18" s="252" t="s">
        <v>548</v>
      </c>
    </row>
    <row r="19" spans="1:1" ht="48.75" customHeight="1" x14ac:dyDescent="0.25">
      <c r="A19" s="252" t="s">
        <v>546</v>
      </c>
    </row>
    <row r="20" spans="1:1" ht="39" customHeight="1" x14ac:dyDescent="0.25">
      <c r="A20" s="251" t="s">
        <v>547</v>
      </c>
    </row>
    <row r="21" spans="1:1" ht="39.75" customHeight="1" x14ac:dyDescent="0.25">
      <c r="A21" s="251" t="s">
        <v>549</v>
      </c>
    </row>
    <row r="22" spans="1:1" ht="35.25" customHeight="1" x14ac:dyDescent="0.25">
      <c r="A22" s="251" t="s">
        <v>550</v>
      </c>
    </row>
    <row r="23" spans="1:1" ht="35.25" customHeight="1" x14ac:dyDescent="0.25">
      <c r="A23" s="251" t="s">
        <v>551</v>
      </c>
    </row>
    <row r="24" spans="1:1" ht="57.75" customHeight="1" x14ac:dyDescent="0.25">
      <c r="A24" s="251" t="s">
        <v>552</v>
      </c>
    </row>
    <row r="25" spans="1:1" s="108" customFormat="1" ht="23.25" customHeight="1" x14ac:dyDescent="0.25">
      <c r="A25" s="254" t="s">
        <v>553</v>
      </c>
    </row>
    <row r="26" spans="1:1" ht="36.75" customHeight="1" x14ac:dyDescent="0.25">
      <c r="A26" s="251" t="s">
        <v>554</v>
      </c>
    </row>
    <row r="27" spans="1:1" ht="23.25" customHeight="1" x14ac:dyDescent="0.25">
      <c r="A27" s="251" t="s">
        <v>555</v>
      </c>
    </row>
    <row r="28" spans="1:1" ht="30.75" customHeight="1" x14ac:dyDescent="0.25">
      <c r="A28" s="251" t="s">
        <v>556</v>
      </c>
    </row>
    <row r="29" spans="1:1" s="253" customFormat="1" ht="23.25" customHeight="1" x14ac:dyDescent="0.25">
      <c r="A29" s="251" t="s">
        <v>557</v>
      </c>
    </row>
    <row r="30" spans="1:1" s="253" customFormat="1" ht="23.25" customHeight="1" x14ac:dyDescent="0.25">
      <c r="A30" s="251" t="s">
        <v>558</v>
      </c>
    </row>
    <row r="31" spans="1:1" ht="23.25" customHeight="1" x14ac:dyDescent="0.25">
      <c r="A31" s="251" t="s">
        <v>559</v>
      </c>
    </row>
    <row r="32" spans="1:1" ht="23.25" customHeight="1" x14ac:dyDescent="0.25">
      <c r="A32" s="251" t="s">
        <v>560</v>
      </c>
    </row>
    <row r="33" spans="1:1" ht="23.25" customHeight="1" x14ac:dyDescent="0.25">
      <c r="A33" s="251" t="s">
        <v>561</v>
      </c>
    </row>
    <row r="34" spans="1:1" ht="23.25" customHeight="1" x14ac:dyDescent="0.25">
      <c r="A34" s="251" t="s">
        <v>562</v>
      </c>
    </row>
    <row r="35" spans="1:1" ht="23.25" customHeight="1" x14ac:dyDescent="0.25">
      <c r="A35" s="251" t="s">
        <v>563</v>
      </c>
    </row>
    <row r="36" spans="1:1" ht="23.25" customHeight="1" x14ac:dyDescent="0.25">
      <c r="A36" s="251" t="s">
        <v>564</v>
      </c>
    </row>
    <row r="37" spans="1:1" ht="23.25" customHeight="1" x14ac:dyDescent="0.25">
      <c r="A37" s="251" t="s">
        <v>565</v>
      </c>
    </row>
    <row r="38" spans="1:1" ht="23.25" customHeight="1" x14ac:dyDescent="0.25">
      <c r="A38" s="251" t="s">
        <v>566</v>
      </c>
    </row>
    <row r="39" spans="1:1" ht="23.25" customHeight="1" x14ac:dyDescent="0.25">
      <c r="A39" s="251" t="s">
        <v>567</v>
      </c>
    </row>
    <row r="40" spans="1:1" ht="23.25" customHeight="1" x14ac:dyDescent="0.25">
      <c r="A40" s="251" t="s">
        <v>568</v>
      </c>
    </row>
    <row r="41" spans="1:1" ht="23.25" customHeight="1" x14ac:dyDescent="0.25">
      <c r="A41" s="251" t="s">
        <v>569</v>
      </c>
    </row>
    <row r="42" spans="1:1" ht="23.25" customHeight="1" x14ac:dyDescent="0.25">
      <c r="A42" s="251" t="s">
        <v>570</v>
      </c>
    </row>
    <row r="43" spans="1:1" ht="23.25" customHeight="1" x14ac:dyDescent="0.25">
      <c r="A43" s="251" t="s">
        <v>571</v>
      </c>
    </row>
    <row r="44" spans="1:1" s="108" customFormat="1" ht="36" customHeight="1" x14ac:dyDescent="0.25">
      <c r="A44" s="254" t="s">
        <v>572</v>
      </c>
    </row>
    <row r="45" spans="1:1" ht="36" customHeight="1" x14ac:dyDescent="0.25">
      <c r="A45" s="251" t="s">
        <v>573</v>
      </c>
    </row>
    <row r="46" spans="1:1" ht="36" customHeight="1" x14ac:dyDescent="0.25">
      <c r="A46" s="251" t="s">
        <v>574</v>
      </c>
    </row>
    <row r="47" spans="1:1" s="108" customFormat="1" ht="23.25" customHeight="1" x14ac:dyDescent="0.25">
      <c r="A47" s="254" t="s">
        <v>575</v>
      </c>
    </row>
    <row r="48" spans="1:1" s="108" customFormat="1" ht="23.25" customHeight="1" x14ac:dyDescent="0.25">
      <c r="A48" s="255" t="s">
        <v>576</v>
      </c>
    </row>
    <row r="49" spans="1:1" s="108" customFormat="1" ht="23.25" customHeight="1" x14ac:dyDescent="0.25">
      <c r="A49" s="255" t="s">
        <v>577</v>
      </c>
    </row>
    <row r="50" spans="1:1" ht="23.25" customHeight="1" x14ac:dyDescent="0.25">
      <c r="A50" s="24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579</v>
      </c>
    </row>
    <row r="2" spans="1:1" ht="18.75" customHeight="1" x14ac:dyDescent="0.25">
      <c r="A2" t="s">
        <v>600</v>
      </c>
    </row>
    <row r="3" spans="1:1" x14ac:dyDescent="0.25">
      <c r="A3" t="s">
        <v>580</v>
      </c>
    </row>
    <row r="4" spans="1:1" x14ac:dyDescent="0.25">
      <c r="A4" t="s">
        <v>581</v>
      </c>
    </row>
    <row r="5" spans="1:1" x14ac:dyDescent="0.25">
      <c r="A5" t="s">
        <v>582</v>
      </c>
    </row>
    <row r="6" spans="1:1" x14ac:dyDescent="0.25">
      <c r="A6" t="s">
        <v>583</v>
      </c>
    </row>
    <row r="7" spans="1:1" x14ac:dyDescent="0.25">
      <c r="A7" t="s">
        <v>584</v>
      </c>
    </row>
    <row r="8" spans="1:1" x14ac:dyDescent="0.25">
      <c r="A8" t="s">
        <v>585</v>
      </c>
    </row>
    <row r="9" spans="1:1" x14ac:dyDescent="0.25">
      <c r="A9" t="s">
        <v>586</v>
      </c>
    </row>
    <row r="10" spans="1:1" x14ac:dyDescent="0.25">
      <c r="A10" t="s">
        <v>587</v>
      </c>
    </row>
    <row r="11" spans="1:1" x14ac:dyDescent="0.25">
      <c r="A11" t="s">
        <v>588</v>
      </c>
    </row>
    <row r="12" spans="1:1" x14ac:dyDescent="0.25">
      <c r="A12" t="s">
        <v>589</v>
      </c>
    </row>
    <row r="13" spans="1:1" x14ac:dyDescent="0.25">
      <c r="A13" t="s">
        <v>590</v>
      </c>
    </row>
    <row r="14" spans="1:1" x14ac:dyDescent="0.25">
      <c r="A14" t="s">
        <v>591</v>
      </c>
    </row>
    <row r="15" spans="1:1" x14ac:dyDescent="0.25">
      <c r="A15" t="s">
        <v>592</v>
      </c>
    </row>
    <row r="16" spans="1:1" x14ac:dyDescent="0.25">
      <c r="A16" t="s">
        <v>593</v>
      </c>
    </row>
    <row r="17" spans="1:1" x14ac:dyDescent="0.25">
      <c r="A17" t="s">
        <v>594</v>
      </c>
    </row>
    <row r="18" spans="1:1" x14ac:dyDescent="0.25">
      <c r="A18" t="s">
        <v>595</v>
      </c>
    </row>
    <row r="19" spans="1:1" x14ac:dyDescent="0.25">
      <c r="A19" t="s">
        <v>596</v>
      </c>
    </row>
    <row r="20" spans="1:1" ht="17.25" customHeight="1" x14ac:dyDescent="0.25">
      <c r="A20" t="s">
        <v>597</v>
      </c>
    </row>
    <row r="21" spans="1:1" x14ac:dyDescent="0.25">
      <c r="A21" t="s">
        <v>598</v>
      </c>
    </row>
    <row r="22" spans="1:1" x14ac:dyDescent="0.25">
      <c r="A22" t="s">
        <v>599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601</v>
      </c>
    </row>
    <row r="2" spans="1:1" x14ac:dyDescent="0.25">
      <c r="A2" t="s">
        <v>486</v>
      </c>
    </row>
    <row r="3" spans="1:1" x14ac:dyDescent="0.25">
      <c r="A3" t="s">
        <v>602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605</v>
      </c>
    </row>
    <row r="2" spans="1:1" x14ac:dyDescent="0.25">
      <c r="A2" t="s">
        <v>603</v>
      </c>
    </row>
    <row r="3" spans="1:1" x14ac:dyDescent="0.25">
      <c r="A3" t="s">
        <v>604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606</v>
      </c>
    </row>
    <row r="2" spans="1:1" x14ac:dyDescent="0.25">
      <c r="A2" t="s">
        <v>607</v>
      </c>
    </row>
    <row r="3" spans="1:1" x14ac:dyDescent="0.25">
      <c r="A3" t="s">
        <v>608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530</v>
      </c>
    </row>
    <row r="2" spans="1:1" x14ac:dyDescent="0.25">
      <c r="A2" t="s">
        <v>531</v>
      </c>
    </row>
    <row r="3" spans="1:1" x14ac:dyDescent="0.25">
      <c r="A3" t="s">
        <v>532</v>
      </c>
    </row>
    <row r="4" spans="1:1" x14ac:dyDescent="0.25">
      <c r="A4" t="s">
        <v>533</v>
      </c>
    </row>
    <row r="5" spans="1:1" x14ac:dyDescent="0.25">
      <c r="A5" t="s">
        <v>534</v>
      </c>
    </row>
    <row r="6" spans="1:1" x14ac:dyDescent="0.25">
      <c r="A6" t="s">
        <v>535</v>
      </c>
    </row>
    <row r="7" spans="1:1" x14ac:dyDescent="0.25">
      <c r="A7" t="s">
        <v>536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election activeCell="A22" sqref="A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412" t="str">
        <f>'1. паспорт местоположение'!A5:C5</f>
        <v>Год раскрытия информации: 2018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1" t="s">
        <v>8</v>
      </c>
      <c r="B6" s="421"/>
      <c r="C6" s="421"/>
      <c r="D6" s="421"/>
      <c r="E6" s="421"/>
      <c r="F6" s="421"/>
      <c r="G6" s="421"/>
      <c r="H6" s="421"/>
      <c r="I6" s="421"/>
      <c r="J6" s="421"/>
      <c r="K6" s="421"/>
      <c r="L6" s="421"/>
      <c r="M6" s="421"/>
      <c r="N6" s="421"/>
      <c r="O6" s="421"/>
      <c r="P6" s="421"/>
      <c r="Q6" s="421"/>
      <c r="R6" s="421"/>
      <c r="S6" s="421"/>
      <c r="T6" s="13"/>
      <c r="U6" s="13"/>
      <c r="V6" s="13"/>
      <c r="W6" s="13"/>
      <c r="X6" s="13"/>
      <c r="Y6" s="13"/>
      <c r="Z6" s="13"/>
      <c r="AA6" s="13"/>
      <c r="AB6" s="13"/>
    </row>
    <row r="7" spans="1:28" s="12" customFormat="1" ht="18.75" x14ac:dyDescent="0.2">
      <c r="A7" s="421"/>
      <c r="B7" s="421"/>
      <c r="C7" s="421"/>
      <c r="D7" s="421"/>
      <c r="E7" s="421"/>
      <c r="F7" s="421"/>
      <c r="G7" s="421"/>
      <c r="H7" s="421"/>
      <c r="I7" s="421"/>
      <c r="J7" s="421"/>
      <c r="K7" s="421"/>
      <c r="L7" s="421"/>
      <c r="M7" s="421"/>
      <c r="N7" s="421"/>
      <c r="O7" s="421"/>
      <c r="P7" s="421"/>
      <c r="Q7" s="421"/>
      <c r="R7" s="421"/>
      <c r="S7" s="421"/>
      <c r="T7" s="13"/>
      <c r="U7" s="13"/>
      <c r="V7" s="13"/>
      <c r="W7" s="13"/>
      <c r="X7" s="13"/>
      <c r="Y7" s="13"/>
      <c r="Z7" s="13"/>
      <c r="AA7" s="13"/>
      <c r="AB7" s="13"/>
    </row>
    <row r="8" spans="1:28" s="12" customFormat="1" ht="18.75" x14ac:dyDescent="0.2">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8.75" x14ac:dyDescent="0.2">
      <c r="A9" s="426" t="s">
        <v>7</v>
      </c>
      <c r="B9" s="426"/>
      <c r="C9" s="426"/>
      <c r="D9" s="426"/>
      <c r="E9" s="426"/>
      <c r="F9" s="426"/>
      <c r="G9" s="426"/>
      <c r="H9" s="426"/>
      <c r="I9" s="426"/>
      <c r="J9" s="426"/>
      <c r="K9" s="426"/>
      <c r="L9" s="426"/>
      <c r="M9" s="426"/>
      <c r="N9" s="426"/>
      <c r="O9" s="426"/>
      <c r="P9" s="426"/>
      <c r="Q9" s="426"/>
      <c r="R9" s="426"/>
      <c r="S9" s="426"/>
      <c r="T9" s="13"/>
      <c r="U9" s="13"/>
      <c r="V9" s="13"/>
      <c r="W9" s="13"/>
      <c r="X9" s="13"/>
      <c r="Y9" s="13"/>
      <c r="Z9" s="13"/>
      <c r="AA9" s="13"/>
      <c r="AB9" s="13"/>
    </row>
    <row r="10" spans="1:28" s="12" customFormat="1" ht="18.75" x14ac:dyDescent="0.2">
      <c r="A10" s="421"/>
      <c r="B10" s="421"/>
      <c r="C10" s="421"/>
      <c r="D10" s="421"/>
      <c r="E10" s="421"/>
      <c r="F10" s="421"/>
      <c r="G10" s="421"/>
      <c r="H10" s="421"/>
      <c r="I10" s="421"/>
      <c r="J10" s="421"/>
      <c r="K10" s="421"/>
      <c r="L10" s="421"/>
      <c r="M10" s="421"/>
      <c r="N10" s="421"/>
      <c r="O10" s="421"/>
      <c r="P10" s="421"/>
      <c r="Q10" s="421"/>
      <c r="R10" s="421"/>
      <c r="S10" s="421"/>
      <c r="T10" s="13"/>
      <c r="U10" s="13"/>
      <c r="V10" s="13"/>
      <c r="W10" s="13"/>
      <c r="X10" s="13"/>
      <c r="Y10" s="13"/>
      <c r="Z10" s="13"/>
      <c r="AA10" s="13"/>
      <c r="AB10" s="13"/>
    </row>
    <row r="11" spans="1:28" s="12" customFormat="1" ht="18.75" x14ac:dyDescent="0.2">
      <c r="A11" s="422" t="str">
        <f>'1. паспорт местоположение'!A12:C12</f>
        <v>Н_16-0415</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8.75" x14ac:dyDescent="0.2">
      <c r="A12" s="426" t="s">
        <v>6</v>
      </c>
      <c r="B12" s="426"/>
      <c r="C12" s="426"/>
      <c r="D12" s="426"/>
      <c r="E12" s="426"/>
      <c r="F12" s="426"/>
      <c r="G12" s="426"/>
      <c r="H12" s="426"/>
      <c r="I12" s="426"/>
      <c r="J12" s="426"/>
      <c r="K12" s="426"/>
      <c r="L12" s="426"/>
      <c r="M12" s="426"/>
      <c r="N12" s="426"/>
      <c r="O12" s="426"/>
      <c r="P12" s="426"/>
      <c r="Q12" s="426"/>
      <c r="R12" s="426"/>
      <c r="S12" s="426"/>
      <c r="T12" s="13"/>
      <c r="U12" s="13"/>
      <c r="V12" s="13"/>
      <c r="W12" s="13"/>
      <c r="X12" s="13"/>
      <c r="Y12" s="13"/>
      <c r="Z12" s="13"/>
      <c r="AA12" s="13"/>
      <c r="AB12" s="13"/>
    </row>
    <row r="13" spans="1:28" s="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0"/>
      <c r="U13" s="10"/>
      <c r="V13" s="10"/>
      <c r="W13" s="10"/>
      <c r="X13" s="10"/>
      <c r="Y13" s="10"/>
      <c r="Z13" s="10"/>
      <c r="AA13" s="10"/>
      <c r="AB13" s="10"/>
    </row>
    <row r="14" spans="1:28" s="3" customFormat="1" ht="12" x14ac:dyDescent="0.2">
      <c r="A14" s="422" t="str">
        <f>'1. паспорт местоположение'!A9:C9</f>
        <v>Акционерное общество "Янтарьэнерго" ДЗО  ПАО "Россети"</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
      <c r="A15" s="428" t="str">
        <f>'1. паспорт местоположение'!A15:C15</f>
        <v>Вынос (переустройство) в КЛ 10 кВ участков ВЛ 27-04 (инв.№ 5115351), ВЛ 27-05 (инв.№ 5115745) в районе выхода с ПС О-27 "Муромская"</v>
      </c>
      <c r="B15" s="426"/>
      <c r="C15" s="426"/>
      <c r="D15" s="426"/>
      <c r="E15" s="426"/>
      <c r="F15" s="426"/>
      <c r="G15" s="426"/>
      <c r="H15" s="426"/>
      <c r="I15" s="426"/>
      <c r="J15" s="426"/>
      <c r="K15" s="426"/>
      <c r="L15" s="426"/>
      <c r="M15" s="426"/>
      <c r="N15" s="426"/>
      <c r="O15" s="426"/>
      <c r="P15" s="426"/>
      <c r="Q15" s="426"/>
      <c r="R15" s="426"/>
      <c r="S15" s="426"/>
      <c r="T15" s="6"/>
      <c r="U15" s="6"/>
      <c r="V15" s="6"/>
      <c r="W15" s="6"/>
      <c r="X15" s="6"/>
      <c r="Y15" s="6"/>
      <c r="Z15" s="6"/>
      <c r="AA15" s="6"/>
      <c r="AB15" s="6"/>
    </row>
    <row r="16" spans="1:28" s="3"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
      <c r="A17" s="430" t="s">
        <v>439</v>
      </c>
      <c r="B17" s="430"/>
      <c r="C17" s="430"/>
      <c r="D17" s="430"/>
      <c r="E17" s="430"/>
      <c r="F17" s="430"/>
      <c r="G17" s="430"/>
      <c r="H17" s="430"/>
      <c r="I17" s="430"/>
      <c r="J17" s="430"/>
      <c r="K17" s="430"/>
      <c r="L17" s="430"/>
      <c r="M17" s="430"/>
      <c r="N17" s="430"/>
      <c r="O17" s="430"/>
      <c r="P17" s="430"/>
      <c r="Q17" s="430"/>
      <c r="R17" s="430"/>
      <c r="S17" s="430"/>
      <c r="T17" s="7"/>
      <c r="U17" s="7"/>
      <c r="V17" s="7"/>
      <c r="W17" s="7"/>
      <c r="X17" s="7"/>
      <c r="Y17" s="7"/>
      <c r="Z17" s="7"/>
      <c r="AA17" s="7"/>
      <c r="AB17" s="7"/>
    </row>
    <row r="18" spans="1:28"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
      <c r="A19" s="420" t="s">
        <v>4</v>
      </c>
      <c r="B19" s="420" t="s">
        <v>98</v>
      </c>
      <c r="C19" s="423" t="s">
        <v>330</v>
      </c>
      <c r="D19" s="420" t="s">
        <v>329</v>
      </c>
      <c r="E19" s="420" t="s">
        <v>97</v>
      </c>
      <c r="F19" s="420" t="s">
        <v>96</v>
      </c>
      <c r="G19" s="420" t="s">
        <v>325</v>
      </c>
      <c r="H19" s="420" t="s">
        <v>95</v>
      </c>
      <c r="I19" s="420" t="s">
        <v>94</v>
      </c>
      <c r="J19" s="420" t="s">
        <v>93</v>
      </c>
      <c r="K19" s="420" t="s">
        <v>92</v>
      </c>
      <c r="L19" s="420" t="s">
        <v>91</v>
      </c>
      <c r="M19" s="420" t="s">
        <v>90</v>
      </c>
      <c r="N19" s="420" t="s">
        <v>89</v>
      </c>
      <c r="O19" s="420" t="s">
        <v>88</v>
      </c>
      <c r="P19" s="420" t="s">
        <v>87</v>
      </c>
      <c r="Q19" s="420" t="s">
        <v>328</v>
      </c>
      <c r="R19" s="420"/>
      <c r="S19" s="425" t="s">
        <v>433</v>
      </c>
      <c r="T19" s="4"/>
      <c r="U19" s="4"/>
      <c r="V19" s="4"/>
      <c r="W19" s="4"/>
      <c r="X19" s="4"/>
      <c r="Y19" s="4"/>
    </row>
    <row r="20" spans="1:28" s="3" customFormat="1" ht="180.75" customHeight="1" x14ac:dyDescent="0.2">
      <c r="A20" s="420"/>
      <c r="B20" s="420"/>
      <c r="C20" s="424"/>
      <c r="D20" s="420"/>
      <c r="E20" s="420"/>
      <c r="F20" s="420"/>
      <c r="G20" s="420"/>
      <c r="H20" s="420"/>
      <c r="I20" s="420"/>
      <c r="J20" s="420"/>
      <c r="K20" s="420"/>
      <c r="L20" s="420"/>
      <c r="M20" s="420"/>
      <c r="N20" s="420"/>
      <c r="O20" s="420"/>
      <c r="P20" s="420"/>
      <c r="Q20" s="37" t="s">
        <v>326</v>
      </c>
      <c r="R20" s="38" t="s">
        <v>327</v>
      </c>
      <c r="S20" s="425"/>
      <c r="T20" s="28"/>
      <c r="U20" s="28"/>
      <c r="V20" s="28"/>
      <c r="W20" s="28"/>
      <c r="X20" s="28"/>
      <c r="Y20" s="28"/>
      <c r="Z20" s="27"/>
      <c r="AA20" s="27"/>
      <c r="AB20" s="27"/>
    </row>
    <row r="21" spans="1:28" s="3" customFormat="1" ht="18.75" x14ac:dyDescent="0.2">
      <c r="A21" s="37">
        <v>1</v>
      </c>
      <c r="B21" s="42">
        <v>2</v>
      </c>
      <c r="C21" s="37">
        <v>3</v>
      </c>
      <c r="D21" s="42">
        <v>4</v>
      </c>
      <c r="E21" s="37">
        <v>5</v>
      </c>
      <c r="F21" s="42">
        <v>6</v>
      </c>
      <c r="G21" s="147">
        <v>7</v>
      </c>
      <c r="H21" s="148">
        <v>8</v>
      </c>
      <c r="I21" s="147">
        <v>9</v>
      </c>
      <c r="J21" s="148">
        <v>10</v>
      </c>
      <c r="K21" s="147">
        <v>11</v>
      </c>
      <c r="L21" s="148">
        <v>12</v>
      </c>
      <c r="M21" s="147">
        <v>13</v>
      </c>
      <c r="N21" s="148">
        <v>14</v>
      </c>
      <c r="O21" s="147">
        <v>15</v>
      </c>
      <c r="P21" s="148">
        <v>16</v>
      </c>
      <c r="Q21" s="147">
        <v>17</v>
      </c>
      <c r="R21" s="148">
        <v>18</v>
      </c>
      <c r="S21" s="147">
        <v>19</v>
      </c>
      <c r="T21" s="28"/>
      <c r="U21" s="28"/>
      <c r="V21" s="28"/>
      <c r="W21" s="28"/>
      <c r="X21" s="28"/>
      <c r="Y21" s="28"/>
      <c r="Z21" s="27"/>
      <c r="AA21" s="27"/>
      <c r="AB21" s="27"/>
    </row>
    <row r="22" spans="1:28" s="3" customFormat="1" ht="18.75" x14ac:dyDescent="0.2">
      <c r="A22" s="296" t="s">
        <v>324</v>
      </c>
      <c r="B22" s="273" t="s">
        <v>324</v>
      </c>
      <c r="C22" s="296" t="s">
        <v>324</v>
      </c>
      <c r="D22" s="273" t="s">
        <v>324</v>
      </c>
      <c r="E22" s="273" t="s">
        <v>324</v>
      </c>
      <c r="F22" s="273" t="s">
        <v>324</v>
      </c>
      <c r="G22" s="273" t="s">
        <v>324</v>
      </c>
      <c r="H22" s="273" t="s">
        <v>324</v>
      </c>
      <c r="I22" s="273" t="s">
        <v>324</v>
      </c>
      <c r="J22" s="273" t="s">
        <v>324</v>
      </c>
      <c r="K22" s="273" t="s">
        <v>324</v>
      </c>
      <c r="L22" s="273" t="s">
        <v>324</v>
      </c>
      <c r="M22" s="273" t="s">
        <v>324</v>
      </c>
      <c r="N22" s="273" t="s">
        <v>324</v>
      </c>
      <c r="O22" s="273" t="s">
        <v>324</v>
      </c>
      <c r="P22" s="273" t="s">
        <v>324</v>
      </c>
      <c r="Q22" s="296" t="s">
        <v>324</v>
      </c>
      <c r="R22" s="273" t="s">
        <v>324</v>
      </c>
      <c r="S22" s="335" t="s">
        <v>324</v>
      </c>
      <c r="T22" s="28"/>
      <c r="U22" s="28"/>
      <c r="V22" s="28"/>
      <c r="W22" s="28"/>
      <c r="X22" s="28"/>
      <c r="Y22" s="28"/>
      <c r="Z22" s="27"/>
      <c r="AA22" s="27"/>
      <c r="AB22" s="27"/>
    </row>
    <row r="23" spans="1:28" s="3" customFormat="1" ht="18.75" x14ac:dyDescent="0.2">
      <c r="A23" s="272"/>
      <c r="B23" s="273"/>
      <c r="C23" s="272"/>
      <c r="D23" s="272"/>
      <c r="E23" s="273"/>
      <c r="F23" s="272"/>
      <c r="G23" s="273"/>
      <c r="H23" s="272"/>
      <c r="I23" s="273"/>
      <c r="J23" s="272"/>
      <c r="K23" s="273"/>
      <c r="L23" s="272"/>
      <c r="M23" s="273"/>
      <c r="N23" s="272"/>
      <c r="O23" s="273"/>
      <c r="P23" s="272"/>
      <c r="Q23" s="296"/>
      <c r="R23" s="296"/>
      <c r="S23" s="295"/>
      <c r="W23" s="28"/>
      <c r="X23" s="28"/>
      <c r="Y23" s="28"/>
      <c r="Z23" s="27"/>
      <c r="AA23" s="27"/>
      <c r="AB23" s="27"/>
    </row>
    <row r="24" spans="1:28" ht="20.25" customHeight="1" x14ac:dyDescent="0.25">
      <c r="A24" s="113"/>
      <c r="B24" s="42" t="s">
        <v>323</v>
      </c>
      <c r="C24" s="42"/>
      <c r="D24" s="42"/>
      <c r="E24" s="113" t="s">
        <v>324</v>
      </c>
      <c r="F24" s="113" t="s">
        <v>324</v>
      </c>
      <c r="G24" s="113" t="s">
        <v>324</v>
      </c>
      <c r="H24" s="260">
        <f>SUM(H22:H23)</f>
        <v>0</v>
      </c>
      <c r="I24" s="113"/>
      <c r="J24" s="260">
        <f>SUM(J22:J23)</f>
        <v>0</v>
      </c>
      <c r="K24" s="113"/>
      <c r="L24" s="113"/>
      <c r="M24" s="113"/>
      <c r="N24" s="113"/>
      <c r="O24" s="113"/>
      <c r="P24" s="113"/>
      <c r="Q24" s="114"/>
      <c r="R24" s="2"/>
      <c r="S24" s="260">
        <f>SUM(S22:S23)</f>
        <v>0</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6" sqref="A26:XFD28"/>
    </sheetView>
  </sheetViews>
  <sheetFormatPr defaultColWidth="10.7109375" defaultRowHeight="15.75" x14ac:dyDescent="0.25"/>
  <cols>
    <col min="1" max="1" width="9.5703125" style="47" customWidth="1"/>
    <col min="2" max="2" width="8.7109375" style="47" customWidth="1"/>
    <col min="3" max="3" width="12.7109375" style="47" customWidth="1"/>
    <col min="4" max="4" width="17.710937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5"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2018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1" t="s">
        <v>8</v>
      </c>
      <c r="B8" s="421"/>
      <c r="C8" s="421"/>
      <c r="D8" s="421"/>
      <c r="E8" s="421"/>
      <c r="F8" s="421"/>
      <c r="G8" s="421"/>
      <c r="H8" s="421"/>
      <c r="I8" s="421"/>
      <c r="J8" s="421"/>
      <c r="K8" s="421"/>
      <c r="L8" s="421"/>
      <c r="M8" s="421"/>
      <c r="N8" s="421"/>
      <c r="O8" s="421"/>
      <c r="P8" s="421"/>
      <c r="Q8" s="421"/>
      <c r="R8" s="421"/>
      <c r="S8" s="421"/>
      <c r="T8" s="421"/>
    </row>
    <row r="9" spans="1:20" s="12"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2" customFormat="1" ht="18.75" customHeight="1" x14ac:dyDescent="0.2">
      <c r="A10" s="422" t="str">
        <f>'1. паспорт местоположение'!A9:C9</f>
        <v>Акционерное общество "Янтарьэнерго" ДЗО  ПАО "Россети"</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
      <c r="A11" s="426" t="s">
        <v>7</v>
      </c>
      <c r="B11" s="426"/>
      <c r="C11" s="426"/>
      <c r="D11" s="426"/>
      <c r="E11" s="426"/>
      <c r="F11" s="426"/>
      <c r="G11" s="426"/>
      <c r="H11" s="426"/>
      <c r="I11" s="426"/>
      <c r="J11" s="426"/>
      <c r="K11" s="426"/>
      <c r="L11" s="426"/>
      <c r="M11" s="426"/>
      <c r="N11" s="426"/>
      <c r="O11" s="426"/>
      <c r="P11" s="426"/>
      <c r="Q11" s="426"/>
      <c r="R11" s="426"/>
      <c r="S11" s="426"/>
      <c r="T11" s="426"/>
    </row>
    <row r="12" spans="1:20" s="12"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2" customFormat="1" ht="18.75" customHeight="1" x14ac:dyDescent="0.2">
      <c r="A13" s="422" t="str">
        <f>'1. паспорт местоположение'!A12:C12</f>
        <v>Н_16-0415</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
      <c r="A14" s="426" t="s">
        <v>6</v>
      </c>
      <c r="B14" s="426"/>
      <c r="C14" s="426"/>
      <c r="D14" s="426"/>
      <c r="E14" s="426"/>
      <c r="F14" s="426"/>
      <c r="G14" s="426"/>
      <c r="H14" s="426"/>
      <c r="I14" s="426"/>
      <c r="J14" s="426"/>
      <c r="K14" s="426"/>
      <c r="L14" s="426"/>
      <c r="M14" s="426"/>
      <c r="N14" s="426"/>
      <c r="O14" s="426"/>
      <c r="P14" s="426"/>
      <c r="Q14" s="426"/>
      <c r="R14" s="426"/>
      <c r="S14" s="426"/>
      <c r="T14" s="426"/>
    </row>
    <row r="15" spans="1:20" s="9"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3" customFormat="1" ht="12" x14ac:dyDescent="0.2">
      <c r="A16" s="422" t="str">
        <f>'1. паспорт местоположение'!A15</f>
        <v>Вынос (переустройство) в КЛ 10 кВ участков ВЛ 27-04 (инв.№ 5115351), ВЛ 27-05 (инв.№ 5115745) в районе выхода с ПС О-27 "Муромская"</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26" t="s">
        <v>5</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113" s="3" customFormat="1" ht="15" customHeight="1" x14ac:dyDescent="0.2">
      <c r="A19" s="446" t="s">
        <v>444</v>
      </c>
      <c r="B19" s="446"/>
      <c r="C19" s="446"/>
      <c r="D19" s="446"/>
      <c r="E19" s="446"/>
      <c r="F19" s="446"/>
      <c r="G19" s="446"/>
      <c r="H19" s="446"/>
      <c r="I19" s="446"/>
      <c r="J19" s="446"/>
      <c r="K19" s="446"/>
      <c r="L19" s="446"/>
      <c r="M19" s="446"/>
      <c r="N19" s="446"/>
      <c r="O19" s="446"/>
      <c r="P19" s="446"/>
      <c r="Q19" s="446"/>
      <c r="R19" s="446"/>
      <c r="S19" s="446"/>
      <c r="T19" s="446"/>
    </row>
    <row r="20" spans="1:113" s="55" customFormat="1" ht="21" customHeight="1" x14ac:dyDescent="0.25">
      <c r="A20" s="447"/>
      <c r="B20" s="447"/>
      <c r="C20" s="447"/>
      <c r="D20" s="447"/>
      <c r="E20" s="447"/>
      <c r="F20" s="447"/>
      <c r="G20" s="447"/>
      <c r="H20" s="447"/>
      <c r="I20" s="447"/>
      <c r="J20" s="447"/>
      <c r="K20" s="447"/>
      <c r="L20" s="447"/>
      <c r="M20" s="447"/>
      <c r="N20" s="447"/>
      <c r="O20" s="447"/>
      <c r="P20" s="447"/>
      <c r="Q20" s="447"/>
      <c r="R20" s="447"/>
      <c r="S20" s="447"/>
      <c r="T20" s="447"/>
    </row>
    <row r="21" spans="1:113" ht="46.5" customHeight="1" x14ac:dyDescent="0.25">
      <c r="A21" s="440" t="s">
        <v>4</v>
      </c>
      <c r="B21" s="433" t="s">
        <v>224</v>
      </c>
      <c r="C21" s="434"/>
      <c r="D21" s="437" t="s">
        <v>120</v>
      </c>
      <c r="E21" s="433" t="s">
        <v>473</v>
      </c>
      <c r="F21" s="434"/>
      <c r="G21" s="433" t="s">
        <v>244</v>
      </c>
      <c r="H21" s="434"/>
      <c r="I21" s="433" t="s">
        <v>119</v>
      </c>
      <c r="J21" s="434"/>
      <c r="K21" s="437" t="s">
        <v>118</v>
      </c>
      <c r="L21" s="433" t="s">
        <v>117</v>
      </c>
      <c r="M21" s="434"/>
      <c r="N21" s="433" t="s">
        <v>469</v>
      </c>
      <c r="O21" s="434"/>
      <c r="P21" s="437" t="s">
        <v>116</v>
      </c>
      <c r="Q21" s="443" t="s">
        <v>115</v>
      </c>
      <c r="R21" s="444"/>
      <c r="S21" s="443" t="s">
        <v>114</v>
      </c>
      <c r="T21" s="445"/>
    </row>
    <row r="22" spans="1:113" ht="204.75" customHeight="1" x14ac:dyDescent="0.25">
      <c r="A22" s="441"/>
      <c r="B22" s="435"/>
      <c r="C22" s="436"/>
      <c r="D22" s="439"/>
      <c r="E22" s="435"/>
      <c r="F22" s="436"/>
      <c r="G22" s="435"/>
      <c r="H22" s="436"/>
      <c r="I22" s="435"/>
      <c r="J22" s="436"/>
      <c r="K22" s="438"/>
      <c r="L22" s="435"/>
      <c r="M22" s="436"/>
      <c r="N22" s="435"/>
      <c r="O22" s="436"/>
      <c r="P22" s="438"/>
      <c r="Q22" s="101" t="s">
        <v>113</v>
      </c>
      <c r="R22" s="101" t="s">
        <v>443</v>
      </c>
      <c r="S22" s="101" t="s">
        <v>112</v>
      </c>
      <c r="T22" s="101" t="s">
        <v>111</v>
      </c>
    </row>
    <row r="23" spans="1:113" ht="51.75" customHeight="1" x14ac:dyDescent="0.25">
      <c r="A23" s="442"/>
      <c r="B23" s="154" t="s">
        <v>109</v>
      </c>
      <c r="C23" s="154" t="s">
        <v>110</v>
      </c>
      <c r="D23" s="438"/>
      <c r="E23" s="154" t="s">
        <v>109</v>
      </c>
      <c r="F23" s="154" t="s">
        <v>110</v>
      </c>
      <c r="G23" s="154" t="s">
        <v>109</v>
      </c>
      <c r="H23" s="154" t="s">
        <v>110</v>
      </c>
      <c r="I23" s="154" t="s">
        <v>109</v>
      </c>
      <c r="J23" s="154" t="s">
        <v>110</v>
      </c>
      <c r="K23" s="154" t="s">
        <v>109</v>
      </c>
      <c r="L23" s="154" t="s">
        <v>109</v>
      </c>
      <c r="M23" s="154" t="s">
        <v>110</v>
      </c>
      <c r="N23" s="154" t="s">
        <v>109</v>
      </c>
      <c r="O23" s="154" t="s">
        <v>110</v>
      </c>
      <c r="P23" s="155" t="s">
        <v>109</v>
      </c>
      <c r="Q23" s="101" t="s">
        <v>109</v>
      </c>
      <c r="R23" s="101" t="s">
        <v>109</v>
      </c>
      <c r="S23" s="101" t="s">
        <v>109</v>
      </c>
      <c r="T23" s="101" t="s">
        <v>109</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x14ac:dyDescent="0.25">
      <c r="A25" s="59" t="s">
        <v>324</v>
      </c>
      <c r="B25" s="57" t="s">
        <v>324</v>
      </c>
      <c r="C25" s="57" t="s">
        <v>324</v>
      </c>
      <c r="D25" s="57" t="s">
        <v>324</v>
      </c>
      <c r="E25" s="57" t="s">
        <v>324</v>
      </c>
      <c r="F25" s="57" t="s">
        <v>324</v>
      </c>
      <c r="G25" s="57" t="s">
        <v>324</v>
      </c>
      <c r="H25" s="57" t="s">
        <v>324</v>
      </c>
      <c r="I25" s="56" t="s">
        <v>324</v>
      </c>
      <c r="J25" s="56" t="s">
        <v>324</v>
      </c>
      <c r="K25" s="56" t="s">
        <v>324</v>
      </c>
      <c r="L25" s="299" t="s">
        <v>324</v>
      </c>
      <c r="M25" s="58" t="s">
        <v>324</v>
      </c>
      <c r="N25" s="58" t="s">
        <v>324</v>
      </c>
      <c r="O25" s="297" t="s">
        <v>324</v>
      </c>
      <c r="P25" s="56" t="s">
        <v>324</v>
      </c>
      <c r="Q25" s="157" t="s">
        <v>324</v>
      </c>
      <c r="R25" s="57" t="s">
        <v>324</v>
      </c>
      <c r="S25" s="157" t="s">
        <v>324</v>
      </c>
      <c r="T25" s="57" t="s">
        <v>324</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432" t="s">
        <v>479</v>
      </c>
      <c r="C29" s="432"/>
      <c r="D29" s="432"/>
      <c r="E29" s="432"/>
      <c r="F29" s="432"/>
      <c r="G29" s="432"/>
      <c r="H29" s="432"/>
      <c r="I29" s="432"/>
      <c r="J29" s="432"/>
      <c r="K29" s="432"/>
      <c r="L29" s="432"/>
      <c r="M29" s="432"/>
      <c r="N29" s="432"/>
      <c r="O29" s="432"/>
      <c r="P29" s="432"/>
      <c r="Q29" s="432"/>
      <c r="R29" s="432"/>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SheetLayoutView="100" workbookViewId="0">
      <selection activeCell="Z25" sqref="Z25:AA26"/>
    </sheetView>
  </sheetViews>
  <sheetFormatPr defaultColWidth="10.7109375" defaultRowHeight="15.75" x14ac:dyDescent="0.25"/>
  <cols>
    <col min="1" max="1" width="10.7109375" style="47"/>
    <col min="2" max="2" width="12.7109375" style="47" customWidth="1"/>
    <col min="3" max="3" width="12" style="47" customWidth="1"/>
    <col min="4" max="4" width="13.7109375" style="47" customWidth="1"/>
    <col min="5" max="5" width="14.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8.7109375" style="47" customWidth="1"/>
    <col min="23" max="23" width="11.425781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5"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412" t="str">
        <f>'1. паспорт местоположение'!A5:C5</f>
        <v>Год раскрытия информации: 2018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21" t="s">
        <v>8</v>
      </c>
      <c r="F7" s="421"/>
      <c r="G7" s="421"/>
      <c r="H7" s="421"/>
      <c r="I7" s="421"/>
      <c r="J7" s="421"/>
      <c r="K7" s="421"/>
      <c r="L7" s="421"/>
      <c r="M7" s="421"/>
      <c r="N7" s="421"/>
      <c r="O7" s="421"/>
      <c r="P7" s="421"/>
      <c r="Q7" s="421"/>
      <c r="R7" s="421"/>
      <c r="S7" s="421"/>
      <c r="T7" s="421"/>
      <c r="U7" s="421"/>
      <c r="V7" s="421"/>
      <c r="W7" s="421"/>
      <c r="X7" s="421"/>
      <c r="Y7" s="4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2" t="str">
        <f>'1. паспорт местоположение'!A9</f>
        <v>Акционерное общество "Янтарьэнерго" ДЗО  ПАО "Россети"</v>
      </c>
      <c r="F9" s="422"/>
      <c r="G9" s="422"/>
      <c r="H9" s="422"/>
      <c r="I9" s="422"/>
      <c r="J9" s="422"/>
      <c r="K9" s="422"/>
      <c r="L9" s="422"/>
      <c r="M9" s="422"/>
      <c r="N9" s="422"/>
      <c r="O9" s="422"/>
      <c r="P9" s="422"/>
      <c r="Q9" s="422"/>
      <c r="R9" s="422"/>
      <c r="S9" s="422"/>
      <c r="T9" s="422"/>
      <c r="U9" s="422"/>
      <c r="V9" s="422"/>
      <c r="W9" s="422"/>
      <c r="X9" s="422"/>
      <c r="Y9" s="422"/>
    </row>
    <row r="10" spans="1:27" s="12" customFormat="1" ht="18.75" customHeight="1" x14ac:dyDescent="0.2">
      <c r="E10" s="426" t="s">
        <v>7</v>
      </c>
      <c r="F10" s="426"/>
      <c r="G10" s="426"/>
      <c r="H10" s="426"/>
      <c r="I10" s="426"/>
      <c r="J10" s="426"/>
      <c r="K10" s="426"/>
      <c r="L10" s="426"/>
      <c r="M10" s="426"/>
      <c r="N10" s="426"/>
      <c r="O10" s="426"/>
      <c r="P10" s="426"/>
      <c r="Q10" s="426"/>
      <c r="R10" s="426"/>
      <c r="S10" s="426"/>
      <c r="T10" s="426"/>
      <c r="U10" s="426"/>
      <c r="V10" s="426"/>
      <c r="W10" s="426"/>
      <c r="X10" s="426"/>
      <c r="Y10" s="42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2" t="str">
        <f>'1. паспорт местоположение'!A12</f>
        <v>Н_16-0415</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
      <c r="E13" s="426" t="s">
        <v>6</v>
      </c>
      <c r="F13" s="426"/>
      <c r="G13" s="426"/>
      <c r="H13" s="426"/>
      <c r="I13" s="426"/>
      <c r="J13" s="426"/>
      <c r="K13" s="426"/>
      <c r="L13" s="426"/>
      <c r="M13" s="426"/>
      <c r="N13" s="426"/>
      <c r="O13" s="426"/>
      <c r="P13" s="426"/>
      <c r="Q13" s="426"/>
      <c r="R13" s="426"/>
      <c r="S13" s="426"/>
      <c r="T13" s="426"/>
      <c r="U13" s="426"/>
      <c r="V13" s="426"/>
      <c r="W13" s="426"/>
      <c r="X13" s="426"/>
      <c r="Y13" s="42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2" t="str">
        <f>'1. паспорт местоположение'!A15</f>
        <v>Вынос (переустройство) в КЛ 10 кВ участков ВЛ 27-04 (инв.№ 5115351), ВЛ 27-05 (инв.№ 5115745) в районе выхода с ПС О-27 "Муромская"</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6" t="s">
        <v>5</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446</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55" customFormat="1" ht="21" customHeight="1" x14ac:dyDescent="0.25"/>
    <row r="21" spans="1:27" ht="15.75" customHeight="1" x14ac:dyDescent="0.25">
      <c r="A21" s="448" t="s">
        <v>4</v>
      </c>
      <c r="B21" s="451" t="s">
        <v>453</v>
      </c>
      <c r="C21" s="452"/>
      <c r="D21" s="451" t="s">
        <v>455</v>
      </c>
      <c r="E21" s="452"/>
      <c r="F21" s="443" t="s">
        <v>92</v>
      </c>
      <c r="G21" s="445"/>
      <c r="H21" s="445"/>
      <c r="I21" s="444"/>
      <c r="J21" s="448" t="s">
        <v>456</v>
      </c>
      <c r="K21" s="451" t="s">
        <v>457</v>
      </c>
      <c r="L21" s="452"/>
      <c r="M21" s="451" t="s">
        <v>458</v>
      </c>
      <c r="N21" s="452"/>
      <c r="O21" s="451" t="s">
        <v>445</v>
      </c>
      <c r="P21" s="452"/>
      <c r="Q21" s="451" t="s">
        <v>125</v>
      </c>
      <c r="R21" s="452"/>
      <c r="S21" s="448" t="s">
        <v>124</v>
      </c>
      <c r="T21" s="448" t="s">
        <v>459</v>
      </c>
      <c r="U21" s="448" t="s">
        <v>454</v>
      </c>
      <c r="V21" s="451" t="s">
        <v>123</v>
      </c>
      <c r="W21" s="452"/>
      <c r="X21" s="443" t="s">
        <v>115</v>
      </c>
      <c r="Y21" s="445"/>
      <c r="Z21" s="443" t="s">
        <v>114</v>
      </c>
      <c r="AA21" s="445"/>
    </row>
    <row r="22" spans="1:27" ht="216" customHeight="1" x14ac:dyDescent="0.25">
      <c r="A22" s="449"/>
      <c r="B22" s="453"/>
      <c r="C22" s="454"/>
      <c r="D22" s="453"/>
      <c r="E22" s="454"/>
      <c r="F22" s="443" t="s">
        <v>122</v>
      </c>
      <c r="G22" s="444"/>
      <c r="H22" s="443" t="s">
        <v>121</v>
      </c>
      <c r="I22" s="444"/>
      <c r="J22" s="450"/>
      <c r="K22" s="453"/>
      <c r="L22" s="454"/>
      <c r="M22" s="453"/>
      <c r="N22" s="454"/>
      <c r="O22" s="453"/>
      <c r="P22" s="454"/>
      <c r="Q22" s="453"/>
      <c r="R22" s="454"/>
      <c r="S22" s="450"/>
      <c r="T22" s="450"/>
      <c r="U22" s="450"/>
      <c r="V22" s="453"/>
      <c r="W22" s="454"/>
      <c r="X22" s="101" t="s">
        <v>113</v>
      </c>
      <c r="Y22" s="101" t="s">
        <v>443</v>
      </c>
      <c r="Z22" s="101" t="s">
        <v>112</v>
      </c>
      <c r="AA22" s="101" t="s">
        <v>111</v>
      </c>
    </row>
    <row r="23" spans="1:27" ht="60" customHeight="1" x14ac:dyDescent="0.25">
      <c r="A23" s="450"/>
      <c r="B23" s="152" t="s">
        <v>109</v>
      </c>
      <c r="C23" s="152" t="s">
        <v>110</v>
      </c>
      <c r="D23" s="102" t="s">
        <v>109</v>
      </c>
      <c r="E23" s="102" t="s">
        <v>110</v>
      </c>
      <c r="F23" s="102" t="s">
        <v>109</v>
      </c>
      <c r="G23" s="102" t="s">
        <v>110</v>
      </c>
      <c r="H23" s="102" t="s">
        <v>109</v>
      </c>
      <c r="I23" s="102" t="s">
        <v>110</v>
      </c>
      <c r="J23" s="102" t="s">
        <v>109</v>
      </c>
      <c r="K23" s="102" t="s">
        <v>109</v>
      </c>
      <c r="L23" s="102" t="s">
        <v>110</v>
      </c>
      <c r="M23" s="102" t="s">
        <v>109</v>
      </c>
      <c r="N23" s="102" t="s">
        <v>110</v>
      </c>
      <c r="O23" s="102" t="s">
        <v>109</v>
      </c>
      <c r="P23" s="102" t="s">
        <v>110</v>
      </c>
      <c r="Q23" s="102" t="s">
        <v>109</v>
      </c>
      <c r="R23" s="102" t="s">
        <v>110</v>
      </c>
      <c r="S23" s="102" t="s">
        <v>109</v>
      </c>
      <c r="T23" s="102" t="s">
        <v>109</v>
      </c>
      <c r="U23" s="102" t="s">
        <v>109</v>
      </c>
      <c r="V23" s="102" t="s">
        <v>109</v>
      </c>
      <c r="W23" s="102" t="s">
        <v>110</v>
      </c>
      <c r="X23" s="102" t="s">
        <v>109</v>
      </c>
      <c r="Y23" s="102" t="s">
        <v>109</v>
      </c>
      <c r="Z23" s="101" t="s">
        <v>109</v>
      </c>
      <c r="AA23" s="101" t="s">
        <v>109</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5" customFormat="1" ht="47.25" x14ac:dyDescent="0.25">
      <c r="A25" s="300">
        <v>1</v>
      </c>
      <c r="B25" s="300" t="s">
        <v>625</v>
      </c>
      <c r="C25" s="300" t="s">
        <v>625</v>
      </c>
      <c r="D25" s="300" t="s">
        <v>630</v>
      </c>
      <c r="E25" s="300" t="s">
        <v>630</v>
      </c>
      <c r="F25" s="300">
        <v>10</v>
      </c>
      <c r="G25" s="300">
        <v>10</v>
      </c>
      <c r="H25" s="300">
        <v>10</v>
      </c>
      <c r="I25" s="300">
        <v>10</v>
      </c>
      <c r="J25" s="300" t="s">
        <v>324</v>
      </c>
      <c r="K25" s="300">
        <v>1</v>
      </c>
      <c r="L25" s="300">
        <v>1</v>
      </c>
      <c r="M25" s="300">
        <v>50</v>
      </c>
      <c r="N25" s="300">
        <v>95</v>
      </c>
      <c r="O25" s="300" t="s">
        <v>619</v>
      </c>
      <c r="P25" s="300" t="s">
        <v>620</v>
      </c>
      <c r="Q25" s="300">
        <v>2.2530000000000001</v>
      </c>
      <c r="R25" s="300">
        <v>2.2530000000000001</v>
      </c>
      <c r="S25" s="300" t="s">
        <v>324</v>
      </c>
      <c r="T25" s="300" t="s">
        <v>324</v>
      </c>
      <c r="U25" s="300" t="s">
        <v>324</v>
      </c>
      <c r="V25" s="300" t="s">
        <v>621</v>
      </c>
      <c r="W25" s="300" t="s">
        <v>622</v>
      </c>
      <c r="X25" s="300" t="s">
        <v>324</v>
      </c>
      <c r="Y25" s="300" t="s">
        <v>324</v>
      </c>
      <c r="Z25" s="337" t="s">
        <v>643</v>
      </c>
      <c r="AA25" s="337" t="s">
        <v>644</v>
      </c>
    </row>
    <row r="26" spans="1:27" s="55" customFormat="1" ht="47.25" x14ac:dyDescent="0.25">
      <c r="A26" s="300">
        <v>2</v>
      </c>
      <c r="B26" s="300" t="s">
        <v>626</v>
      </c>
      <c r="C26" s="300" t="s">
        <v>626</v>
      </c>
      <c r="D26" s="300" t="s">
        <v>631</v>
      </c>
      <c r="E26" s="300" t="s">
        <v>631</v>
      </c>
      <c r="F26" s="300">
        <v>10</v>
      </c>
      <c r="G26" s="300">
        <v>10</v>
      </c>
      <c r="H26" s="300">
        <v>10</v>
      </c>
      <c r="I26" s="300">
        <v>10</v>
      </c>
      <c r="J26" s="300" t="s">
        <v>324</v>
      </c>
      <c r="K26" s="300">
        <v>1</v>
      </c>
      <c r="L26" s="300">
        <v>1</v>
      </c>
      <c r="M26" s="300">
        <v>50</v>
      </c>
      <c r="N26" s="300">
        <v>95</v>
      </c>
      <c r="O26" s="300" t="s">
        <v>619</v>
      </c>
      <c r="P26" s="300" t="s">
        <v>620</v>
      </c>
      <c r="Q26" s="300">
        <v>2.2949999999999999</v>
      </c>
      <c r="R26" s="300">
        <v>2.2949999999999999</v>
      </c>
      <c r="S26" s="300" t="s">
        <v>324</v>
      </c>
      <c r="T26" s="300" t="s">
        <v>324</v>
      </c>
      <c r="U26" s="300" t="s">
        <v>324</v>
      </c>
      <c r="V26" s="300" t="s">
        <v>621</v>
      </c>
      <c r="W26" s="300" t="s">
        <v>622</v>
      </c>
      <c r="X26" s="300" t="s">
        <v>324</v>
      </c>
      <c r="Y26" s="300" t="s">
        <v>324</v>
      </c>
      <c r="Z26" s="337" t="s">
        <v>643</v>
      </c>
      <c r="AA26" s="337" t="s">
        <v>644</v>
      </c>
    </row>
    <row r="27" spans="1:27" ht="3" customHeight="1" x14ac:dyDescent="0.25">
      <c r="X27" s="103"/>
      <c r="Y27" s="104"/>
      <c r="Z27" s="48"/>
      <c r="AA27" s="48"/>
    </row>
    <row r="28" spans="1:27" s="53" customFormat="1" ht="12.75" x14ac:dyDescent="0.2">
      <c r="A28" s="54"/>
      <c r="B28" s="54"/>
      <c r="C28" s="54"/>
      <c r="E28" s="54"/>
      <c r="Q28" s="53">
        <f>SUM(Q25:Q26)</f>
        <v>4.548</v>
      </c>
      <c r="R28" s="53">
        <f>SUM(R25:R26)</f>
        <v>4.548</v>
      </c>
      <c r="S28" s="53">
        <f>R28-Q28</f>
        <v>0</v>
      </c>
      <c r="X28" s="105"/>
      <c r="Y28" s="105"/>
      <c r="Z28" s="105"/>
      <c r="AA28" s="105"/>
    </row>
    <row r="29" spans="1:27" s="53" customFormat="1" ht="12.75" x14ac:dyDescent="0.2">
      <c r="A29" s="54"/>
      <c r="B29" s="54"/>
      <c r="C29" s="5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2018 год</v>
      </c>
      <c r="B5" s="412"/>
      <c r="C5" s="412"/>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21" t="s">
        <v>8</v>
      </c>
      <c r="B7" s="421"/>
      <c r="C7" s="421"/>
      <c r="D7" s="13"/>
      <c r="E7" s="13"/>
      <c r="F7" s="13"/>
      <c r="G7" s="13"/>
      <c r="H7" s="13"/>
      <c r="I7" s="13"/>
      <c r="J7" s="13"/>
      <c r="K7" s="13"/>
      <c r="L7" s="13"/>
      <c r="M7" s="13"/>
      <c r="N7" s="13"/>
      <c r="O7" s="13"/>
      <c r="P7" s="13"/>
      <c r="Q7" s="13"/>
      <c r="R7" s="13"/>
      <c r="S7" s="13"/>
      <c r="T7" s="13"/>
      <c r="U7" s="13"/>
    </row>
    <row r="8" spans="1:29" s="12" customFormat="1" ht="18.75" x14ac:dyDescent="0.2">
      <c r="A8" s="421"/>
      <c r="B8" s="421"/>
      <c r="C8" s="421"/>
      <c r="D8" s="14"/>
      <c r="E8" s="14"/>
      <c r="F8" s="14"/>
      <c r="G8" s="14"/>
      <c r="H8" s="13"/>
      <c r="I8" s="13"/>
      <c r="J8" s="13"/>
      <c r="K8" s="13"/>
      <c r="L8" s="13"/>
      <c r="M8" s="13"/>
      <c r="N8" s="13"/>
      <c r="O8" s="13"/>
      <c r="P8" s="13"/>
      <c r="Q8" s="13"/>
      <c r="R8" s="13"/>
      <c r="S8" s="13"/>
      <c r="T8" s="13"/>
      <c r="U8" s="13"/>
    </row>
    <row r="9" spans="1:29" s="12" customFormat="1" ht="18.75" x14ac:dyDescent="0.2">
      <c r="A9" s="422" t="str">
        <f>'1. паспорт местоположение'!A9:C9</f>
        <v>Акционерное общество "Янтарьэнерго" ДЗО  ПАО "Россети"</v>
      </c>
      <c r="B9" s="422"/>
      <c r="C9" s="422"/>
      <c r="D9" s="8"/>
      <c r="E9" s="8"/>
      <c r="F9" s="8"/>
      <c r="G9" s="8"/>
      <c r="H9" s="13"/>
      <c r="I9" s="13"/>
      <c r="J9" s="13"/>
      <c r="K9" s="13"/>
      <c r="L9" s="13"/>
      <c r="M9" s="13"/>
      <c r="N9" s="13"/>
      <c r="O9" s="13"/>
      <c r="P9" s="13"/>
      <c r="Q9" s="13"/>
      <c r="R9" s="13"/>
      <c r="S9" s="13"/>
      <c r="T9" s="13"/>
      <c r="U9" s="13"/>
    </row>
    <row r="10" spans="1:29" s="12" customFormat="1" ht="18.75" x14ac:dyDescent="0.2">
      <c r="A10" s="426" t="s">
        <v>7</v>
      </c>
      <c r="B10" s="426"/>
      <c r="C10" s="426"/>
      <c r="D10" s="6"/>
      <c r="E10" s="6"/>
      <c r="F10" s="6"/>
      <c r="G10" s="6"/>
      <c r="H10" s="13"/>
      <c r="I10" s="13"/>
      <c r="J10" s="13"/>
      <c r="K10" s="13"/>
      <c r="L10" s="13"/>
      <c r="M10" s="13"/>
      <c r="N10" s="13"/>
      <c r="O10" s="13"/>
      <c r="P10" s="13"/>
      <c r="Q10" s="13"/>
      <c r="R10" s="13"/>
      <c r="S10" s="13"/>
      <c r="T10" s="13"/>
      <c r="U10" s="13"/>
    </row>
    <row r="11" spans="1:29" s="12" customFormat="1" ht="18.75" x14ac:dyDescent="0.2">
      <c r="A11" s="421"/>
      <c r="B11" s="421"/>
      <c r="C11" s="421"/>
      <c r="D11" s="14"/>
      <c r="E11" s="14"/>
      <c r="F11" s="14"/>
      <c r="G11" s="14"/>
      <c r="H11" s="13"/>
      <c r="I11" s="13"/>
      <c r="J11" s="13"/>
      <c r="K11" s="13"/>
      <c r="L11" s="13"/>
      <c r="M11" s="13"/>
      <c r="N11" s="13"/>
      <c r="O11" s="13"/>
      <c r="P11" s="13"/>
      <c r="Q11" s="13"/>
      <c r="R11" s="13"/>
      <c r="S11" s="13"/>
      <c r="T11" s="13"/>
      <c r="U11" s="13"/>
    </row>
    <row r="12" spans="1:29" s="12" customFormat="1" ht="18.75" x14ac:dyDescent="0.2">
      <c r="A12" s="422" t="str">
        <f>'1. паспорт местоположение'!A12:C12</f>
        <v>Н_16-0415</v>
      </c>
      <c r="B12" s="422"/>
      <c r="C12" s="422"/>
      <c r="D12" s="8"/>
      <c r="E12" s="8"/>
      <c r="F12" s="8"/>
      <c r="G12" s="8"/>
      <c r="H12" s="13"/>
      <c r="I12" s="13"/>
      <c r="J12" s="13"/>
      <c r="K12" s="13"/>
      <c r="L12" s="13"/>
      <c r="M12" s="13"/>
      <c r="N12" s="13"/>
      <c r="O12" s="13"/>
      <c r="P12" s="13"/>
      <c r="Q12" s="13"/>
      <c r="R12" s="13"/>
      <c r="S12" s="13"/>
      <c r="T12" s="13"/>
      <c r="U12" s="13"/>
    </row>
    <row r="13" spans="1:29" s="12" customFormat="1" ht="18.75" x14ac:dyDescent="0.2">
      <c r="A13" s="426" t="s">
        <v>6</v>
      </c>
      <c r="B13" s="426"/>
      <c r="C13" s="42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7"/>
      <c r="B14" s="427"/>
      <c r="C14" s="427"/>
      <c r="D14" s="10"/>
      <c r="E14" s="10"/>
      <c r="F14" s="10"/>
      <c r="G14" s="10"/>
      <c r="H14" s="10"/>
      <c r="I14" s="10"/>
      <c r="J14" s="10"/>
      <c r="K14" s="10"/>
      <c r="L14" s="10"/>
      <c r="M14" s="10"/>
      <c r="N14" s="10"/>
      <c r="O14" s="10"/>
      <c r="P14" s="10"/>
      <c r="Q14" s="10"/>
      <c r="R14" s="10"/>
      <c r="S14" s="10"/>
      <c r="T14" s="10"/>
      <c r="U14" s="10"/>
    </row>
    <row r="15" spans="1:29" s="3" customFormat="1" ht="12" x14ac:dyDescent="0.2">
      <c r="A15" s="422" t="str">
        <f>'1. паспорт местоположение'!A15</f>
        <v>Вынос (переустройство) в КЛ 10 кВ участков ВЛ 27-04 (инв.№ 5115351), ВЛ 27-05 (инв.№ 5115745) в районе выхода с ПС О-27 "Муромская"</v>
      </c>
      <c r="B15" s="422"/>
      <c r="C15" s="422"/>
      <c r="D15" s="8"/>
      <c r="E15" s="8"/>
      <c r="F15" s="8"/>
      <c r="G15" s="8"/>
      <c r="H15" s="8"/>
      <c r="I15" s="8"/>
      <c r="J15" s="8"/>
      <c r="K15" s="8"/>
      <c r="L15" s="8"/>
      <c r="M15" s="8"/>
      <c r="N15" s="8"/>
      <c r="O15" s="8"/>
      <c r="P15" s="8"/>
      <c r="Q15" s="8"/>
      <c r="R15" s="8"/>
      <c r="S15" s="8"/>
      <c r="T15" s="8"/>
      <c r="U15" s="8"/>
    </row>
    <row r="16" spans="1:29" s="3" customFormat="1" ht="15" customHeight="1" x14ac:dyDescent="0.2">
      <c r="A16" s="426" t="s">
        <v>5</v>
      </c>
      <c r="B16" s="426"/>
      <c r="C16" s="426"/>
      <c r="D16" s="6"/>
      <c r="E16" s="6"/>
      <c r="F16" s="6"/>
      <c r="G16" s="6"/>
      <c r="H16" s="6"/>
      <c r="I16" s="6"/>
      <c r="J16" s="6"/>
      <c r="K16" s="6"/>
      <c r="L16" s="6"/>
      <c r="M16" s="6"/>
      <c r="N16" s="6"/>
      <c r="O16" s="6"/>
      <c r="P16" s="6"/>
      <c r="Q16" s="6"/>
      <c r="R16" s="6"/>
      <c r="S16" s="6"/>
      <c r="T16" s="6"/>
      <c r="U16" s="6"/>
    </row>
    <row r="17" spans="1:21" s="3" customFormat="1" ht="15" customHeight="1" x14ac:dyDescent="0.2">
      <c r="A17" s="429"/>
      <c r="B17" s="429"/>
      <c r="C17" s="429"/>
      <c r="D17" s="4"/>
      <c r="E17" s="4"/>
      <c r="F17" s="4"/>
      <c r="G17" s="4"/>
      <c r="H17" s="4"/>
      <c r="I17" s="4"/>
      <c r="J17" s="4"/>
      <c r="K17" s="4"/>
      <c r="L17" s="4"/>
      <c r="M17" s="4"/>
      <c r="N17" s="4"/>
      <c r="O17" s="4"/>
      <c r="P17" s="4"/>
      <c r="Q17" s="4"/>
      <c r="R17" s="4"/>
    </row>
    <row r="18" spans="1:21" s="3" customFormat="1" ht="27.75" customHeight="1" x14ac:dyDescent="0.2">
      <c r="A18" s="430" t="s">
        <v>438</v>
      </c>
      <c r="B18" s="430"/>
      <c r="C18" s="43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4</v>
      </c>
      <c r="B20" s="34" t="s">
        <v>65</v>
      </c>
      <c r="C20" s="33" t="s">
        <v>64</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63</v>
      </c>
      <c r="B22" s="30" t="s">
        <v>451</v>
      </c>
      <c r="C22" s="268" t="s">
        <v>645</v>
      </c>
      <c r="D22" s="29"/>
      <c r="E22" s="29"/>
      <c r="F22" s="28"/>
      <c r="G22" s="28"/>
      <c r="H22" s="28"/>
      <c r="I22" s="28"/>
      <c r="J22" s="28"/>
      <c r="K22" s="28"/>
      <c r="L22" s="28"/>
      <c r="M22" s="28"/>
      <c r="N22" s="28"/>
      <c r="O22" s="28"/>
      <c r="P22" s="28"/>
      <c r="Q22" s="27"/>
      <c r="R22" s="27"/>
      <c r="S22" s="27"/>
      <c r="T22" s="27"/>
      <c r="U22" s="27"/>
    </row>
    <row r="23" spans="1:21" ht="42.75" customHeight="1" x14ac:dyDescent="0.25">
      <c r="A23" s="24" t="s">
        <v>62</v>
      </c>
      <c r="B23" s="26" t="s">
        <v>59</v>
      </c>
      <c r="C23" s="298" t="s">
        <v>623</v>
      </c>
      <c r="D23" s="23"/>
      <c r="E23" s="23"/>
      <c r="F23" s="23"/>
      <c r="G23" s="23"/>
      <c r="H23" s="23"/>
      <c r="I23" s="23"/>
      <c r="J23" s="23"/>
      <c r="K23" s="23"/>
      <c r="L23" s="23"/>
      <c r="M23" s="23"/>
      <c r="N23" s="23"/>
      <c r="O23" s="23"/>
      <c r="P23" s="23"/>
      <c r="Q23" s="23"/>
      <c r="R23" s="23"/>
      <c r="S23" s="23"/>
      <c r="T23" s="23"/>
      <c r="U23" s="23"/>
    </row>
    <row r="24" spans="1:21" ht="115.5" customHeight="1" x14ac:dyDescent="0.25">
      <c r="A24" s="24" t="s">
        <v>61</v>
      </c>
      <c r="B24" s="26" t="s">
        <v>471</v>
      </c>
      <c r="C24" s="298" t="s">
        <v>633</v>
      </c>
      <c r="D24" s="23"/>
      <c r="E24" s="23"/>
      <c r="F24" s="23"/>
      <c r="G24" s="23"/>
      <c r="H24" s="23"/>
      <c r="I24" s="23"/>
      <c r="J24" s="23"/>
      <c r="K24" s="23"/>
      <c r="L24" s="23"/>
      <c r="M24" s="23"/>
      <c r="N24" s="23"/>
      <c r="O24" s="23"/>
      <c r="P24" s="23"/>
      <c r="Q24" s="23"/>
      <c r="R24" s="23"/>
      <c r="S24" s="23"/>
      <c r="T24" s="23"/>
      <c r="U24" s="23"/>
    </row>
    <row r="25" spans="1:21" ht="63" customHeight="1" x14ac:dyDescent="0.25">
      <c r="A25" s="24" t="s">
        <v>60</v>
      </c>
      <c r="B25" s="26" t="s">
        <v>472</v>
      </c>
      <c r="C25" s="36" t="s">
        <v>634</v>
      </c>
      <c r="D25" s="23"/>
      <c r="E25" s="23"/>
      <c r="F25" s="23"/>
      <c r="G25" s="23"/>
      <c r="H25" s="23"/>
      <c r="I25" s="23"/>
      <c r="J25" s="23"/>
      <c r="K25" s="23"/>
      <c r="L25" s="23"/>
      <c r="M25" s="23"/>
      <c r="N25" s="23"/>
      <c r="O25" s="23"/>
      <c r="P25" s="23"/>
      <c r="Q25" s="23"/>
      <c r="R25" s="23"/>
      <c r="S25" s="23"/>
      <c r="T25" s="23"/>
      <c r="U25" s="23"/>
    </row>
    <row r="26" spans="1:21" ht="42.75" customHeight="1" x14ac:dyDescent="0.25">
      <c r="A26" s="24" t="s">
        <v>58</v>
      </c>
      <c r="B26" s="26" t="s">
        <v>232</v>
      </c>
      <c r="C26" s="25" t="s">
        <v>635</v>
      </c>
      <c r="D26" s="23"/>
      <c r="E26" s="23"/>
      <c r="F26" s="23"/>
      <c r="G26" s="23"/>
      <c r="H26" s="23"/>
      <c r="I26" s="23"/>
      <c r="J26" s="23"/>
      <c r="K26" s="23"/>
      <c r="L26" s="23"/>
      <c r="M26" s="23"/>
      <c r="N26" s="23"/>
      <c r="O26" s="23"/>
      <c r="P26" s="23"/>
      <c r="Q26" s="23"/>
      <c r="R26" s="23"/>
      <c r="S26" s="23"/>
      <c r="T26" s="23"/>
      <c r="U26" s="23"/>
    </row>
    <row r="27" spans="1:21" ht="42.75" customHeight="1" x14ac:dyDescent="0.25">
      <c r="A27" s="24" t="s">
        <v>57</v>
      </c>
      <c r="B27" s="26" t="s">
        <v>452</v>
      </c>
      <c r="C27" s="298" t="s">
        <v>623</v>
      </c>
      <c r="D27" s="23"/>
      <c r="E27" s="23"/>
      <c r="F27" s="23"/>
      <c r="G27" s="23"/>
      <c r="H27" s="23"/>
      <c r="I27" s="23"/>
      <c r="J27" s="23"/>
      <c r="K27" s="23"/>
      <c r="L27" s="23"/>
      <c r="M27" s="23"/>
      <c r="N27" s="23"/>
      <c r="O27" s="23"/>
      <c r="P27" s="23"/>
      <c r="Q27" s="23"/>
      <c r="R27" s="23"/>
      <c r="S27" s="23"/>
      <c r="T27" s="23"/>
      <c r="U27" s="23"/>
    </row>
    <row r="28" spans="1:21" ht="42.75" customHeight="1" x14ac:dyDescent="0.25">
      <c r="A28" s="24" t="s">
        <v>55</v>
      </c>
      <c r="B28" s="26" t="s">
        <v>56</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53</v>
      </c>
      <c r="B29" s="25" t="s">
        <v>54</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71</v>
      </c>
      <c r="B30" s="25" t="s">
        <v>52</v>
      </c>
      <c r="C30" s="25" t="s">
        <v>651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7" zoomScale="80" zoomScaleNormal="80" zoomScaleSheetLayoutView="80" workbookViewId="0">
      <selection activeCell="A30" sqref="A30: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5" t="s">
        <v>9</v>
      </c>
    </row>
    <row r="3" spans="1:28" ht="18.75" x14ac:dyDescent="0.3">
      <c r="Z3" s="15" t="s">
        <v>66</v>
      </c>
    </row>
    <row r="4" spans="1:28" ht="18.75" customHeight="1" x14ac:dyDescent="0.25">
      <c r="A4" s="412" t="str">
        <f>'1. паспорт местоположение'!A5:C5</f>
        <v>Год раскрытия информации: 2018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1" t="s">
        <v>8</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9"/>
      <c r="AB6" s="149"/>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9"/>
      <c r="AB7" s="149"/>
    </row>
    <row r="8" spans="1:28" x14ac:dyDescent="0.25">
      <c r="A8" s="422" t="str">
        <f>'1. паспорт местоположение'!A9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50"/>
      <c r="AB8" s="150"/>
    </row>
    <row r="9" spans="1:28" ht="15.75" x14ac:dyDescent="0.25">
      <c r="A9" s="426" t="s">
        <v>7</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51"/>
      <c r="AB9" s="151"/>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9"/>
      <c r="AB10" s="149"/>
    </row>
    <row r="11" spans="1:28" x14ac:dyDescent="0.25">
      <c r="A11" s="422" t="str">
        <f>'1. паспорт местоположение'!A12:C12</f>
        <v>Н_16-0415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50"/>
      <c r="AB11" s="150"/>
    </row>
    <row r="12" spans="1:28" ht="15.75" x14ac:dyDescent="0.25">
      <c r="A12" s="426" t="s">
        <v>6</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51"/>
      <c r="AB12" s="151"/>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1"/>
      <c r="AB13" s="11"/>
    </row>
    <row r="14" spans="1:28" x14ac:dyDescent="0.25">
      <c r="A14" s="422" t="str">
        <f>'1. паспорт местоположение'!A15</f>
        <v>Вынос (переустройство) в КЛ 10 кВ участков ВЛ 27-04 (инв.№ 5115351), ВЛ 27-05 (инв.№ 5115745) в районе выхода с ПС О-27 "Муромская"</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50"/>
      <c r="AB14" s="150"/>
    </row>
    <row r="15" spans="1:28" ht="15.75" x14ac:dyDescent="0.25">
      <c r="A15" s="426" t="s">
        <v>5</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51"/>
      <c r="AB15" s="151"/>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0"/>
      <c r="AB16" s="160"/>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0"/>
      <c r="AB17" s="160"/>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0"/>
      <c r="AB18" s="160"/>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0"/>
      <c r="AB19" s="160"/>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1"/>
      <c r="AB20" s="161"/>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1"/>
      <c r="AB21" s="161"/>
    </row>
    <row r="22" spans="1:28" x14ac:dyDescent="0.25">
      <c r="A22" s="456" t="s">
        <v>470</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2"/>
      <c r="AB22" s="162"/>
    </row>
    <row r="23" spans="1:28" ht="32.25" customHeight="1" x14ac:dyDescent="0.25">
      <c r="A23" s="458" t="s">
        <v>321</v>
      </c>
      <c r="B23" s="459"/>
      <c r="C23" s="459"/>
      <c r="D23" s="459"/>
      <c r="E23" s="459"/>
      <c r="F23" s="459"/>
      <c r="G23" s="459"/>
      <c r="H23" s="459"/>
      <c r="I23" s="459"/>
      <c r="J23" s="459"/>
      <c r="K23" s="459"/>
      <c r="L23" s="460"/>
      <c r="M23" s="457" t="s">
        <v>322</v>
      </c>
      <c r="N23" s="457"/>
      <c r="O23" s="457"/>
      <c r="P23" s="457"/>
      <c r="Q23" s="457"/>
      <c r="R23" s="457"/>
      <c r="S23" s="457"/>
      <c r="T23" s="457"/>
      <c r="U23" s="457"/>
      <c r="V23" s="457"/>
      <c r="W23" s="457"/>
      <c r="X23" s="457"/>
      <c r="Y23" s="457"/>
      <c r="Z23" s="457"/>
    </row>
    <row r="24" spans="1:28" ht="151.5" customHeight="1" x14ac:dyDescent="0.25">
      <c r="A24" s="98" t="s">
        <v>235</v>
      </c>
      <c r="B24" s="99" t="s">
        <v>242</v>
      </c>
      <c r="C24" s="98" t="s">
        <v>315</v>
      </c>
      <c r="D24" s="98" t="s">
        <v>236</v>
      </c>
      <c r="E24" s="98" t="s">
        <v>316</v>
      </c>
      <c r="F24" s="98" t="s">
        <v>318</v>
      </c>
      <c r="G24" s="98" t="s">
        <v>317</v>
      </c>
      <c r="H24" s="98" t="s">
        <v>237</v>
      </c>
      <c r="I24" s="98" t="s">
        <v>319</v>
      </c>
      <c r="J24" s="98" t="s">
        <v>243</v>
      </c>
      <c r="K24" s="99" t="s">
        <v>241</v>
      </c>
      <c r="L24" s="99" t="s">
        <v>238</v>
      </c>
      <c r="M24" s="100" t="s">
        <v>250</v>
      </c>
      <c r="N24" s="99" t="s">
        <v>481</v>
      </c>
      <c r="O24" s="98" t="s">
        <v>248</v>
      </c>
      <c r="P24" s="98" t="s">
        <v>249</v>
      </c>
      <c r="Q24" s="98" t="s">
        <v>247</v>
      </c>
      <c r="R24" s="98" t="s">
        <v>237</v>
      </c>
      <c r="S24" s="98" t="s">
        <v>246</v>
      </c>
      <c r="T24" s="98" t="s">
        <v>245</v>
      </c>
      <c r="U24" s="98" t="s">
        <v>314</v>
      </c>
      <c r="V24" s="98" t="s">
        <v>247</v>
      </c>
      <c r="W24" s="107" t="s">
        <v>240</v>
      </c>
      <c r="X24" s="107" t="s">
        <v>252</v>
      </c>
      <c r="Y24" s="107" t="s">
        <v>253</v>
      </c>
      <c r="Z24" s="109" t="s">
        <v>251</v>
      </c>
    </row>
    <row r="25" spans="1:28" ht="16.5" customHeight="1" x14ac:dyDescent="0.25">
      <c r="A25" s="98">
        <v>1</v>
      </c>
      <c r="B25" s="99">
        <v>2</v>
      </c>
      <c r="C25" s="98">
        <v>3</v>
      </c>
      <c r="D25" s="99">
        <v>4</v>
      </c>
      <c r="E25" s="98">
        <v>5</v>
      </c>
      <c r="F25" s="99">
        <v>6</v>
      </c>
      <c r="G25" s="98">
        <v>7</v>
      </c>
      <c r="H25" s="99">
        <v>8</v>
      </c>
      <c r="I25" s="98">
        <v>9</v>
      </c>
      <c r="J25" s="99">
        <v>10</v>
      </c>
      <c r="K25" s="163">
        <v>11</v>
      </c>
      <c r="L25" s="99">
        <v>12</v>
      </c>
      <c r="M25" s="163">
        <v>13</v>
      </c>
      <c r="N25" s="99">
        <v>14</v>
      </c>
      <c r="O25" s="163">
        <v>15</v>
      </c>
      <c r="P25" s="99">
        <v>16</v>
      </c>
      <c r="Q25" s="163">
        <v>17</v>
      </c>
      <c r="R25" s="99">
        <v>18</v>
      </c>
      <c r="S25" s="163">
        <v>19</v>
      </c>
      <c r="T25" s="99">
        <v>20</v>
      </c>
      <c r="U25" s="163">
        <v>21</v>
      </c>
      <c r="V25" s="99">
        <v>22</v>
      </c>
      <c r="W25" s="163">
        <v>23</v>
      </c>
      <c r="X25" s="99">
        <v>24</v>
      </c>
      <c r="Y25" s="163">
        <v>25</v>
      </c>
      <c r="Z25" s="99">
        <v>26</v>
      </c>
    </row>
    <row r="26" spans="1:28" ht="45.75" customHeight="1" x14ac:dyDescent="0.25">
      <c r="A26" s="341" t="s">
        <v>312</v>
      </c>
      <c r="B26" s="342"/>
      <c r="C26" s="343">
        <v>0</v>
      </c>
      <c r="D26" s="343">
        <v>0</v>
      </c>
      <c r="E26" s="343">
        <v>0</v>
      </c>
      <c r="F26" s="343">
        <v>0</v>
      </c>
      <c r="G26" s="343">
        <v>0</v>
      </c>
      <c r="H26" s="343">
        <v>99264</v>
      </c>
      <c r="I26" s="343">
        <v>0</v>
      </c>
      <c r="J26" s="343">
        <v>0</v>
      </c>
      <c r="K26" s="343"/>
      <c r="L26" s="344"/>
      <c r="M26" s="345">
        <v>2019</v>
      </c>
      <c r="N26" s="343"/>
      <c r="O26" s="346">
        <v>0</v>
      </c>
      <c r="P26" s="346">
        <v>0</v>
      </c>
      <c r="Q26" s="346">
        <v>0</v>
      </c>
      <c r="R26" s="346">
        <v>99264</v>
      </c>
      <c r="S26" s="346">
        <v>0</v>
      </c>
      <c r="T26" s="346">
        <v>0</v>
      </c>
      <c r="U26" s="346">
        <v>0</v>
      </c>
      <c r="V26" s="346">
        <v>0</v>
      </c>
      <c r="W26" s="346">
        <v>0</v>
      </c>
      <c r="X26" s="346">
        <v>0</v>
      </c>
      <c r="Y26" s="347" t="s">
        <v>646</v>
      </c>
      <c r="Z26" s="348" t="s">
        <v>647</v>
      </c>
    </row>
    <row r="27" spans="1:28" x14ac:dyDescent="0.25">
      <c r="A27" s="343">
        <v>2016</v>
      </c>
      <c r="B27" s="341" t="s">
        <v>648</v>
      </c>
      <c r="C27" s="343">
        <v>0</v>
      </c>
      <c r="D27" s="343">
        <v>0</v>
      </c>
      <c r="E27" s="343">
        <v>0</v>
      </c>
      <c r="F27" s="343">
        <v>0</v>
      </c>
      <c r="G27" s="343">
        <v>0</v>
      </c>
      <c r="H27" s="343">
        <v>99264</v>
      </c>
      <c r="I27" s="343">
        <v>0</v>
      </c>
      <c r="J27" s="343">
        <v>0</v>
      </c>
      <c r="K27" s="344"/>
      <c r="L27" s="343"/>
      <c r="M27" s="344"/>
      <c r="N27" s="343"/>
      <c r="O27" s="343"/>
      <c r="P27" s="343"/>
      <c r="Q27" s="343"/>
      <c r="R27" s="343"/>
      <c r="S27" s="343"/>
      <c r="T27" s="343"/>
      <c r="U27" s="343"/>
      <c r="V27" s="343"/>
      <c r="W27" s="343"/>
      <c r="X27" s="343"/>
      <c r="Y27" s="343"/>
      <c r="Z27" s="349"/>
    </row>
    <row r="28" spans="1:28" ht="30" x14ac:dyDescent="0.25">
      <c r="A28" s="342" t="s">
        <v>313</v>
      </c>
      <c r="B28" s="342"/>
      <c r="C28" s="343">
        <v>0</v>
      </c>
      <c r="D28" s="343">
        <v>0</v>
      </c>
      <c r="E28" s="343">
        <v>0</v>
      </c>
      <c r="F28" s="343">
        <v>0</v>
      </c>
      <c r="G28" s="343">
        <v>0</v>
      </c>
      <c r="H28" s="343">
        <v>85140</v>
      </c>
      <c r="I28" s="343">
        <v>0</v>
      </c>
      <c r="J28" s="343">
        <v>0</v>
      </c>
      <c r="K28" s="343"/>
      <c r="L28" s="343"/>
      <c r="M28" s="343"/>
      <c r="N28" s="343"/>
      <c r="O28" s="343"/>
      <c r="P28" s="343"/>
      <c r="Q28" s="343"/>
      <c r="R28" s="343"/>
      <c r="S28" s="343"/>
      <c r="T28" s="343"/>
      <c r="U28" s="343"/>
      <c r="V28" s="343"/>
      <c r="W28" s="343"/>
      <c r="X28" s="343"/>
      <c r="Y28" s="343"/>
      <c r="Z28" s="350"/>
    </row>
    <row r="29" spans="1:28" x14ac:dyDescent="0.25">
      <c r="A29" s="343">
        <v>2015</v>
      </c>
      <c r="B29" s="341" t="s">
        <v>648</v>
      </c>
      <c r="C29" s="343">
        <v>0</v>
      </c>
      <c r="D29" s="343">
        <v>0</v>
      </c>
      <c r="E29" s="343">
        <v>0</v>
      </c>
      <c r="F29" s="343">
        <v>0</v>
      </c>
      <c r="G29" s="343">
        <v>0</v>
      </c>
      <c r="H29" s="343">
        <v>85140</v>
      </c>
      <c r="I29" s="343">
        <v>0</v>
      </c>
      <c r="J29" s="343">
        <v>0</v>
      </c>
      <c r="K29" s="343"/>
      <c r="L29" s="343"/>
      <c r="M29" s="343"/>
      <c r="N29" s="343"/>
      <c r="O29" s="343"/>
      <c r="P29" s="343"/>
      <c r="Q29" s="343"/>
      <c r="R29" s="343"/>
      <c r="S29" s="343"/>
      <c r="T29" s="343"/>
      <c r="U29" s="343"/>
      <c r="V29" s="343"/>
      <c r="W29" s="343"/>
      <c r="X29" s="343"/>
      <c r="Y29" s="343"/>
      <c r="Z29" s="349"/>
    </row>
    <row r="33" spans="1:1" x14ac:dyDescent="0.25">
      <c r="A33"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8" sqref="C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412" t="str">
        <f>'1. паспорт местоположение'!A5:C5</f>
        <v>Год раскрытия информации: 2018 год</v>
      </c>
      <c r="B5" s="412"/>
      <c r="C5" s="412"/>
      <c r="D5" s="412"/>
      <c r="E5" s="412"/>
      <c r="F5" s="412"/>
      <c r="G5" s="412"/>
      <c r="H5" s="412"/>
      <c r="I5" s="412"/>
      <c r="J5" s="412"/>
      <c r="K5" s="412"/>
      <c r="L5" s="412"/>
      <c r="M5" s="412"/>
      <c r="N5" s="412"/>
      <c r="O5" s="412"/>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421" t="s">
        <v>8</v>
      </c>
      <c r="B7" s="421"/>
      <c r="C7" s="421"/>
      <c r="D7" s="421"/>
      <c r="E7" s="421"/>
      <c r="F7" s="421"/>
      <c r="G7" s="421"/>
      <c r="H7" s="421"/>
      <c r="I7" s="421"/>
      <c r="J7" s="421"/>
      <c r="K7" s="421"/>
      <c r="L7" s="421"/>
      <c r="M7" s="421"/>
      <c r="N7" s="421"/>
      <c r="O7" s="421"/>
      <c r="P7" s="13"/>
      <c r="Q7" s="13"/>
      <c r="R7" s="13"/>
      <c r="S7" s="13"/>
      <c r="T7" s="13"/>
      <c r="U7" s="13"/>
      <c r="V7" s="13"/>
      <c r="W7" s="13"/>
      <c r="X7" s="13"/>
      <c r="Y7" s="13"/>
      <c r="Z7" s="13"/>
    </row>
    <row r="8" spans="1:28" s="12" customFormat="1" ht="18.75" x14ac:dyDescent="0.2">
      <c r="A8" s="421"/>
      <c r="B8" s="421"/>
      <c r="C8" s="421"/>
      <c r="D8" s="421"/>
      <c r="E8" s="421"/>
      <c r="F8" s="421"/>
      <c r="G8" s="421"/>
      <c r="H8" s="421"/>
      <c r="I8" s="421"/>
      <c r="J8" s="421"/>
      <c r="K8" s="421"/>
      <c r="L8" s="421"/>
      <c r="M8" s="421"/>
      <c r="N8" s="421"/>
      <c r="O8" s="421"/>
      <c r="P8" s="13"/>
      <c r="Q8" s="13"/>
      <c r="R8" s="13"/>
      <c r="S8" s="13"/>
      <c r="T8" s="13"/>
      <c r="U8" s="13"/>
      <c r="V8" s="13"/>
      <c r="W8" s="13"/>
      <c r="X8" s="13"/>
      <c r="Y8" s="13"/>
      <c r="Z8" s="13"/>
    </row>
    <row r="9" spans="1:28" s="12" customFormat="1" ht="18.75" x14ac:dyDescent="0.2">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13"/>
      <c r="Q9" s="13"/>
      <c r="R9" s="13"/>
      <c r="S9" s="13"/>
      <c r="T9" s="13"/>
      <c r="U9" s="13"/>
      <c r="V9" s="13"/>
      <c r="W9" s="13"/>
      <c r="X9" s="13"/>
      <c r="Y9" s="13"/>
      <c r="Z9" s="13"/>
    </row>
    <row r="10" spans="1:28" s="12" customFormat="1" ht="18.75" x14ac:dyDescent="0.2">
      <c r="A10" s="426" t="s">
        <v>7</v>
      </c>
      <c r="B10" s="426"/>
      <c r="C10" s="426"/>
      <c r="D10" s="426"/>
      <c r="E10" s="426"/>
      <c r="F10" s="426"/>
      <c r="G10" s="426"/>
      <c r="H10" s="426"/>
      <c r="I10" s="426"/>
      <c r="J10" s="426"/>
      <c r="K10" s="426"/>
      <c r="L10" s="426"/>
      <c r="M10" s="426"/>
      <c r="N10" s="426"/>
      <c r="O10" s="426"/>
      <c r="P10" s="13"/>
      <c r="Q10" s="13"/>
      <c r="R10" s="13"/>
      <c r="S10" s="13"/>
      <c r="T10" s="13"/>
      <c r="U10" s="13"/>
      <c r="V10" s="13"/>
      <c r="W10" s="13"/>
      <c r="X10" s="13"/>
      <c r="Y10" s="13"/>
      <c r="Z10" s="13"/>
    </row>
    <row r="11" spans="1:28" s="12" customFormat="1" ht="18.75" x14ac:dyDescent="0.2">
      <c r="A11" s="421"/>
      <c r="B11" s="421"/>
      <c r="C11" s="421"/>
      <c r="D11" s="421"/>
      <c r="E11" s="421"/>
      <c r="F11" s="421"/>
      <c r="G11" s="421"/>
      <c r="H11" s="421"/>
      <c r="I11" s="421"/>
      <c r="J11" s="421"/>
      <c r="K11" s="421"/>
      <c r="L11" s="421"/>
      <c r="M11" s="421"/>
      <c r="N11" s="421"/>
      <c r="O11" s="421"/>
      <c r="P11" s="13"/>
      <c r="Q11" s="13"/>
      <c r="R11" s="13"/>
      <c r="S11" s="13"/>
      <c r="T11" s="13"/>
      <c r="U11" s="13"/>
      <c r="V11" s="13"/>
      <c r="W11" s="13"/>
      <c r="X11" s="13"/>
      <c r="Y11" s="13"/>
      <c r="Z11" s="13"/>
    </row>
    <row r="12" spans="1:28" s="12" customFormat="1" ht="18.75" x14ac:dyDescent="0.2">
      <c r="A12" s="422" t="str">
        <f>'1. паспорт местоположение'!A12:C12</f>
        <v>Н_16-0415</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c r="Z12" s="13"/>
    </row>
    <row r="13" spans="1:28" s="12" customFormat="1" ht="18.75" x14ac:dyDescent="0.2">
      <c r="A13" s="426" t="s">
        <v>6</v>
      </c>
      <c r="B13" s="426"/>
      <c r="C13" s="426"/>
      <c r="D13" s="426"/>
      <c r="E13" s="426"/>
      <c r="F13" s="426"/>
      <c r="G13" s="426"/>
      <c r="H13" s="426"/>
      <c r="I13" s="426"/>
      <c r="J13" s="426"/>
      <c r="K13" s="426"/>
      <c r="L13" s="426"/>
      <c r="M13" s="426"/>
      <c r="N13" s="426"/>
      <c r="O13" s="426"/>
      <c r="P13" s="13"/>
      <c r="Q13" s="13"/>
      <c r="R13" s="13"/>
      <c r="S13" s="13"/>
      <c r="T13" s="13"/>
      <c r="U13" s="13"/>
      <c r="V13" s="13"/>
      <c r="W13" s="13"/>
      <c r="X13" s="13"/>
      <c r="Y13" s="13"/>
      <c r="Z13" s="13"/>
    </row>
    <row r="14" spans="1:28" s="9" customFormat="1" ht="15.75" customHeight="1" x14ac:dyDescent="0.2">
      <c r="A14" s="427"/>
      <c r="B14" s="427"/>
      <c r="C14" s="427"/>
      <c r="D14" s="427"/>
      <c r="E14" s="427"/>
      <c r="F14" s="427"/>
      <c r="G14" s="427"/>
      <c r="H14" s="427"/>
      <c r="I14" s="427"/>
      <c r="J14" s="427"/>
      <c r="K14" s="427"/>
      <c r="L14" s="427"/>
      <c r="M14" s="427"/>
      <c r="N14" s="427"/>
      <c r="O14" s="427"/>
      <c r="P14" s="10"/>
      <c r="Q14" s="10"/>
      <c r="R14" s="10"/>
      <c r="S14" s="10"/>
      <c r="T14" s="10"/>
      <c r="U14" s="10"/>
      <c r="V14" s="10"/>
      <c r="W14" s="10"/>
      <c r="X14" s="10"/>
      <c r="Y14" s="10"/>
      <c r="Z14" s="10"/>
    </row>
    <row r="15" spans="1:28" s="3" customFormat="1" ht="12" x14ac:dyDescent="0.2">
      <c r="A15" s="422" t="str">
        <f>'1. паспорт местоположение'!A15</f>
        <v>Вынос (переустройство) в КЛ 10 кВ участков ВЛ 27-04 (инв.№ 5115351), ВЛ 27-05 (инв.№ 5115745) в районе выхода с ПС О-27 "Муромская"</v>
      </c>
      <c r="B15" s="422"/>
      <c r="C15" s="422"/>
      <c r="D15" s="422"/>
      <c r="E15" s="422"/>
      <c r="F15" s="422"/>
      <c r="G15" s="422"/>
      <c r="H15" s="422"/>
      <c r="I15" s="422"/>
      <c r="J15" s="422"/>
      <c r="K15" s="422"/>
      <c r="L15" s="422"/>
      <c r="M15" s="422"/>
      <c r="N15" s="422"/>
      <c r="O15" s="422"/>
      <c r="P15" s="8"/>
      <c r="Q15" s="8"/>
      <c r="R15" s="8"/>
      <c r="S15" s="8"/>
      <c r="T15" s="8"/>
      <c r="U15" s="8"/>
      <c r="V15" s="8"/>
      <c r="W15" s="8"/>
      <c r="X15" s="8"/>
      <c r="Y15" s="8"/>
      <c r="Z15" s="8"/>
    </row>
    <row r="16" spans="1:28" s="3" customFormat="1" ht="15" customHeight="1" x14ac:dyDescent="0.2">
      <c r="A16" s="426" t="s">
        <v>5</v>
      </c>
      <c r="B16" s="426"/>
      <c r="C16" s="426"/>
      <c r="D16" s="426"/>
      <c r="E16" s="426"/>
      <c r="F16" s="426"/>
      <c r="G16" s="426"/>
      <c r="H16" s="426"/>
      <c r="I16" s="426"/>
      <c r="J16" s="426"/>
      <c r="K16" s="426"/>
      <c r="L16" s="426"/>
      <c r="M16" s="426"/>
      <c r="N16" s="426"/>
      <c r="O16" s="426"/>
      <c r="P16" s="6"/>
      <c r="Q16" s="6"/>
      <c r="R16" s="6"/>
      <c r="S16" s="6"/>
      <c r="T16" s="6"/>
      <c r="U16" s="6"/>
      <c r="V16" s="6"/>
      <c r="W16" s="6"/>
      <c r="X16" s="6"/>
      <c r="Y16" s="6"/>
      <c r="Z16" s="6"/>
    </row>
    <row r="17" spans="1:26" s="3" customFormat="1" ht="15" customHeight="1" x14ac:dyDescent="0.2">
      <c r="A17" s="429"/>
      <c r="B17" s="429"/>
      <c r="C17" s="429"/>
      <c r="D17" s="429"/>
      <c r="E17" s="429"/>
      <c r="F17" s="429"/>
      <c r="G17" s="429"/>
      <c r="H17" s="429"/>
      <c r="I17" s="429"/>
      <c r="J17" s="429"/>
      <c r="K17" s="429"/>
      <c r="L17" s="429"/>
      <c r="M17" s="429"/>
      <c r="N17" s="429"/>
      <c r="O17" s="429"/>
      <c r="P17" s="4"/>
      <c r="Q17" s="4"/>
      <c r="R17" s="4"/>
      <c r="S17" s="4"/>
      <c r="T17" s="4"/>
      <c r="U17" s="4"/>
      <c r="V17" s="4"/>
      <c r="W17" s="4"/>
    </row>
    <row r="18" spans="1:26" s="3" customFormat="1" ht="91.5" customHeight="1" x14ac:dyDescent="0.2">
      <c r="A18" s="462" t="s">
        <v>447</v>
      </c>
      <c r="B18" s="462"/>
      <c r="C18" s="462"/>
      <c r="D18" s="462"/>
      <c r="E18" s="462"/>
      <c r="F18" s="462"/>
      <c r="G18" s="462"/>
      <c r="H18" s="462"/>
      <c r="I18" s="462"/>
      <c r="J18" s="462"/>
      <c r="K18" s="462"/>
      <c r="L18" s="462"/>
      <c r="M18" s="462"/>
      <c r="N18" s="462"/>
      <c r="O18" s="462"/>
      <c r="P18" s="7"/>
      <c r="Q18" s="7"/>
      <c r="R18" s="7"/>
      <c r="S18" s="7"/>
      <c r="T18" s="7"/>
      <c r="U18" s="7"/>
      <c r="V18" s="7"/>
      <c r="W18" s="7"/>
      <c r="X18" s="7"/>
      <c r="Y18" s="7"/>
      <c r="Z18" s="7"/>
    </row>
    <row r="19" spans="1:26" s="3" customFormat="1" ht="78" customHeight="1" x14ac:dyDescent="0.2">
      <c r="A19" s="420" t="s">
        <v>4</v>
      </c>
      <c r="B19" s="420" t="s">
        <v>86</v>
      </c>
      <c r="C19" s="420" t="s">
        <v>85</v>
      </c>
      <c r="D19" s="420" t="s">
        <v>74</v>
      </c>
      <c r="E19" s="463" t="s">
        <v>84</v>
      </c>
      <c r="F19" s="464"/>
      <c r="G19" s="464"/>
      <c r="H19" s="464"/>
      <c r="I19" s="465"/>
      <c r="J19" s="420" t="s">
        <v>83</v>
      </c>
      <c r="K19" s="420"/>
      <c r="L19" s="420"/>
      <c r="M19" s="420"/>
      <c r="N19" s="420"/>
      <c r="O19" s="420"/>
      <c r="P19" s="4"/>
      <c r="Q19" s="4"/>
      <c r="R19" s="4"/>
      <c r="S19" s="4"/>
      <c r="T19" s="4"/>
      <c r="U19" s="4"/>
      <c r="V19" s="4"/>
      <c r="W19" s="4"/>
    </row>
    <row r="20" spans="1:26" s="3" customFormat="1" ht="51" customHeight="1" x14ac:dyDescent="0.2">
      <c r="A20" s="420"/>
      <c r="B20" s="420"/>
      <c r="C20" s="420"/>
      <c r="D20" s="420"/>
      <c r="E20" s="37" t="s">
        <v>82</v>
      </c>
      <c r="F20" s="37" t="s">
        <v>81</v>
      </c>
      <c r="G20" s="37" t="s">
        <v>80</v>
      </c>
      <c r="H20" s="37" t="s">
        <v>79</v>
      </c>
      <c r="I20" s="37" t="s">
        <v>78</v>
      </c>
      <c r="J20" s="37" t="s">
        <v>77</v>
      </c>
      <c r="K20" s="37" t="s">
        <v>3</v>
      </c>
      <c r="L20" s="45" t="s">
        <v>2</v>
      </c>
      <c r="M20" s="44" t="s">
        <v>233</v>
      </c>
      <c r="N20" s="44" t="s">
        <v>76</v>
      </c>
      <c r="O20" s="44" t="s">
        <v>75</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63</v>
      </c>
      <c r="B22" s="43" t="s">
        <v>636</v>
      </c>
      <c r="C22" s="30"/>
      <c r="D22" s="30"/>
      <c r="E22" s="30"/>
      <c r="F22" s="30"/>
      <c r="G22" s="30"/>
      <c r="H22" s="30"/>
      <c r="I22" s="30"/>
      <c r="J22" s="40"/>
      <c r="K22" s="40"/>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70" zoomScaleNormal="7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35" t="s">
        <v>67</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9</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309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71" t="str">
        <f>'1. паспорт местоположение'!A5:C5</f>
        <v>Год раскрытия информации: 2018 год</v>
      </c>
      <c r="B5" s="471"/>
      <c r="C5" s="471"/>
      <c r="D5" s="471"/>
      <c r="E5" s="471"/>
      <c r="F5" s="471"/>
      <c r="G5" s="471"/>
      <c r="H5" s="471"/>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421" t="s">
        <v>8</v>
      </c>
      <c r="B7" s="421"/>
      <c r="C7" s="421"/>
      <c r="D7" s="421"/>
      <c r="E7" s="421"/>
      <c r="F7" s="421"/>
      <c r="G7" s="421"/>
      <c r="H7" s="421"/>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2"/>
      <c r="AR7" s="172"/>
    </row>
    <row r="8" spans="1:44" ht="18.75" x14ac:dyDescent="0.2">
      <c r="A8" s="353"/>
      <c r="B8" s="353"/>
      <c r="C8" s="353"/>
      <c r="D8" s="353"/>
      <c r="E8" s="353"/>
      <c r="F8" s="353"/>
      <c r="G8" s="353"/>
      <c r="H8" s="353"/>
      <c r="I8" s="353"/>
      <c r="J8" s="353"/>
      <c r="K8" s="353"/>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69"/>
      <c r="AR8" s="169"/>
    </row>
    <row r="9" spans="1:44" ht="18.75" x14ac:dyDescent="0.2">
      <c r="A9" s="446" t="str">
        <f>'4. паспортбюджет'!A9:O9</f>
        <v>Акционерное общество "Янтарьэнерго" ДЗО  ПАО "Россети"</v>
      </c>
      <c r="B9" s="446"/>
      <c r="C9" s="446"/>
      <c r="D9" s="446"/>
      <c r="E9" s="446"/>
      <c r="F9" s="446"/>
      <c r="G9" s="446"/>
      <c r="H9" s="446"/>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26" t="s">
        <v>7</v>
      </c>
      <c r="B10" s="426"/>
      <c r="C10" s="426"/>
      <c r="D10" s="426"/>
      <c r="E10" s="426"/>
      <c r="F10" s="426"/>
      <c r="G10" s="426"/>
      <c r="H10" s="426"/>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4"/>
      <c r="AR10" s="174"/>
    </row>
    <row r="11" spans="1:44" ht="18.75" x14ac:dyDescent="0.2">
      <c r="A11" s="353"/>
      <c r="B11" s="353"/>
      <c r="C11" s="353"/>
      <c r="D11" s="353"/>
      <c r="E11" s="353"/>
      <c r="F11" s="353"/>
      <c r="G11" s="353"/>
      <c r="H11" s="353"/>
      <c r="I11" s="353"/>
      <c r="J11" s="353"/>
      <c r="K11" s="353"/>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446" t="str">
        <f>'1. паспорт местоположение'!A12:C12</f>
        <v>Н_16-0415</v>
      </c>
      <c r="B12" s="446"/>
      <c r="C12" s="446"/>
      <c r="D12" s="446"/>
      <c r="E12" s="446"/>
      <c r="F12" s="446"/>
      <c r="G12" s="446"/>
      <c r="H12" s="446"/>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26" t="s">
        <v>6</v>
      </c>
      <c r="B13" s="426"/>
      <c r="C13" s="426"/>
      <c r="D13" s="426"/>
      <c r="E13" s="426"/>
      <c r="F13" s="426"/>
      <c r="G13" s="426"/>
      <c r="H13" s="426"/>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4"/>
      <c r="AR13" s="174"/>
    </row>
    <row r="14" spans="1:44"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9"/>
      <c r="AA14" s="9"/>
      <c r="AB14" s="9"/>
      <c r="AC14" s="9"/>
      <c r="AD14" s="9"/>
      <c r="AE14" s="9"/>
      <c r="AF14" s="9"/>
      <c r="AG14" s="9"/>
      <c r="AH14" s="9"/>
      <c r="AI14" s="9"/>
      <c r="AJ14" s="9"/>
      <c r="AK14" s="9"/>
      <c r="AL14" s="9"/>
      <c r="AM14" s="9"/>
      <c r="AN14" s="9"/>
      <c r="AO14" s="9"/>
      <c r="AP14" s="9"/>
      <c r="AQ14" s="175"/>
      <c r="AR14" s="175"/>
    </row>
    <row r="15" spans="1:44" ht="18.75" x14ac:dyDescent="0.2">
      <c r="A15" s="472" t="str">
        <f>'1. паспорт местоположение'!A15:C15</f>
        <v>Вынос (переустройство) в КЛ 10 кВ участков ВЛ 27-04 (инв.№ 5115351), ВЛ 27-05 (инв.№ 5115745) в районе выхода с ПС О-27 "Муромская"</v>
      </c>
      <c r="B15" s="430"/>
      <c r="C15" s="430"/>
      <c r="D15" s="430"/>
      <c r="E15" s="430"/>
      <c r="F15" s="430"/>
      <c r="G15" s="430"/>
      <c r="H15" s="430"/>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26" t="s">
        <v>5</v>
      </c>
      <c r="B16" s="426"/>
      <c r="C16" s="426"/>
      <c r="D16" s="426"/>
      <c r="E16" s="426"/>
      <c r="F16" s="426"/>
      <c r="G16" s="426"/>
      <c r="H16" s="426"/>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4"/>
      <c r="AR16" s="174"/>
    </row>
    <row r="17" spans="1:44" ht="18.75" x14ac:dyDescent="0.2">
      <c r="A17" s="352"/>
      <c r="B17" s="352"/>
      <c r="C17" s="352"/>
      <c r="D17" s="352"/>
      <c r="E17" s="352"/>
      <c r="F17" s="352"/>
      <c r="G17" s="352"/>
      <c r="H17" s="352"/>
      <c r="I17" s="352"/>
      <c r="J17" s="352"/>
      <c r="K17" s="352"/>
      <c r="L17" s="352"/>
      <c r="M17" s="352"/>
      <c r="N17" s="352"/>
      <c r="O17" s="352"/>
      <c r="P17" s="352"/>
      <c r="Q17" s="352"/>
      <c r="R17" s="352"/>
      <c r="S17" s="352"/>
      <c r="T17" s="352"/>
      <c r="U17" s="352"/>
      <c r="V17" s="352"/>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46" t="s">
        <v>448</v>
      </c>
      <c r="B18" s="446"/>
      <c r="C18" s="446"/>
      <c r="D18" s="446"/>
      <c r="E18" s="446"/>
      <c r="F18" s="446"/>
      <c r="G18" s="446"/>
      <c r="H18" s="44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308</v>
      </c>
      <c r="B24" s="183" t="s">
        <v>0</v>
      </c>
      <c r="D24" s="184"/>
      <c r="E24" s="185"/>
      <c r="F24" s="185"/>
      <c r="G24" s="185"/>
      <c r="H24" s="185"/>
    </row>
    <row r="25" spans="1:44" x14ac:dyDescent="0.2">
      <c r="A25" s="186" t="s">
        <v>487</v>
      </c>
      <c r="B25" s="187">
        <f>$B$126/1.18</f>
        <v>14980991</v>
      </c>
    </row>
    <row r="26" spans="1:44" x14ac:dyDescent="0.2">
      <c r="A26" s="188" t="s">
        <v>306</v>
      </c>
      <c r="B26" s="355">
        <v>0</v>
      </c>
    </row>
    <row r="27" spans="1:44" x14ac:dyDescent="0.2">
      <c r="A27" s="188" t="s">
        <v>304</v>
      </c>
      <c r="B27" s="355">
        <f>$B$123</f>
        <v>30</v>
      </c>
      <c r="D27" s="181" t="s">
        <v>307</v>
      </c>
    </row>
    <row r="28" spans="1:44" ht="16.149999999999999" customHeight="1" thickBot="1" x14ac:dyDescent="0.25">
      <c r="A28" s="189" t="s">
        <v>302</v>
      </c>
      <c r="B28" s="190">
        <v>1</v>
      </c>
      <c r="D28" s="466" t="s">
        <v>305</v>
      </c>
      <c r="E28" s="467"/>
      <c r="F28" s="468"/>
      <c r="G28" s="469" t="str">
        <f>IF(SUM(B89:L89)=0,"не окупается",SUM(B89:L89))</f>
        <v>не окупается</v>
      </c>
      <c r="H28" s="470"/>
    </row>
    <row r="29" spans="1:44" ht="15.6" customHeight="1" x14ac:dyDescent="0.2">
      <c r="A29" s="186" t="s">
        <v>300</v>
      </c>
      <c r="B29" s="187">
        <f>$B$126*$B$127</f>
        <v>176775.69379999998</v>
      </c>
      <c r="D29" s="466" t="s">
        <v>303</v>
      </c>
      <c r="E29" s="467"/>
      <c r="F29" s="468"/>
      <c r="G29" s="469" t="str">
        <f>IF(SUM(B90:L90)=0,"не окупается",SUM(B90:L90))</f>
        <v>не окупается</v>
      </c>
      <c r="H29" s="470"/>
    </row>
    <row r="30" spans="1:44" ht="27.6" customHeight="1" x14ac:dyDescent="0.2">
      <c r="A30" s="188" t="s">
        <v>488</v>
      </c>
      <c r="B30" s="355">
        <v>1</v>
      </c>
      <c r="D30" s="466" t="s">
        <v>301</v>
      </c>
      <c r="E30" s="467"/>
      <c r="F30" s="468"/>
      <c r="G30" s="475">
        <f>L87</f>
        <v>-19977972.42973743</v>
      </c>
      <c r="H30" s="476"/>
    </row>
    <row r="31" spans="1:44" x14ac:dyDescent="0.2">
      <c r="A31" s="188" t="s">
        <v>299</v>
      </c>
      <c r="B31" s="355">
        <v>1</v>
      </c>
      <c r="D31" s="477"/>
      <c r="E31" s="478"/>
      <c r="F31" s="479"/>
      <c r="G31" s="477"/>
      <c r="H31" s="479"/>
    </row>
    <row r="32" spans="1:44" x14ac:dyDescent="0.2">
      <c r="A32" s="188" t="s">
        <v>277</v>
      </c>
      <c r="B32" s="355"/>
    </row>
    <row r="33" spans="1:42" x14ac:dyDescent="0.2">
      <c r="A33" s="188" t="s">
        <v>298</v>
      </c>
      <c r="B33" s="355"/>
    </row>
    <row r="34" spans="1:42" x14ac:dyDescent="0.2">
      <c r="A34" s="188" t="s">
        <v>297</v>
      </c>
      <c r="B34" s="355"/>
    </row>
    <row r="35" spans="1:42" x14ac:dyDescent="0.2">
      <c r="A35" s="356"/>
      <c r="B35" s="355"/>
    </row>
    <row r="36" spans="1:42" ht="16.5" thickBot="1" x14ac:dyDescent="0.25">
      <c r="A36" s="189" t="s">
        <v>269</v>
      </c>
      <c r="B36" s="191">
        <v>0.2</v>
      </c>
    </row>
    <row r="37" spans="1:42" x14ac:dyDescent="0.2">
      <c r="A37" s="186" t="s">
        <v>489</v>
      </c>
      <c r="B37" s="187">
        <v>0</v>
      </c>
    </row>
    <row r="38" spans="1:42" x14ac:dyDescent="0.2">
      <c r="A38" s="188" t="s">
        <v>296</v>
      </c>
      <c r="B38" s="355"/>
    </row>
    <row r="39" spans="1:42" ht="16.5" thickBot="1" x14ac:dyDescent="0.25">
      <c r="A39" s="357" t="s">
        <v>295</v>
      </c>
      <c r="B39" s="358"/>
    </row>
    <row r="40" spans="1:42" x14ac:dyDescent="0.2">
      <c r="A40" s="192" t="s">
        <v>490</v>
      </c>
      <c r="B40" s="193">
        <v>1</v>
      </c>
    </row>
    <row r="41" spans="1:42" x14ac:dyDescent="0.2">
      <c r="A41" s="194" t="s">
        <v>294</v>
      </c>
      <c r="B41" s="195"/>
    </row>
    <row r="42" spans="1:42" x14ac:dyDescent="0.2">
      <c r="A42" s="194" t="s">
        <v>293</v>
      </c>
      <c r="B42" s="196"/>
    </row>
    <row r="43" spans="1:42" x14ac:dyDescent="0.2">
      <c r="A43" s="194" t="s">
        <v>292</v>
      </c>
      <c r="B43" s="196">
        <v>0</v>
      </c>
    </row>
    <row r="44" spans="1:42" x14ac:dyDescent="0.2">
      <c r="A44" s="194" t="s">
        <v>291</v>
      </c>
      <c r="B44" s="196">
        <f>B129</f>
        <v>0.20499999999999999</v>
      </c>
    </row>
    <row r="45" spans="1:42" x14ac:dyDescent="0.2">
      <c r="A45" s="194" t="s">
        <v>290</v>
      </c>
      <c r="B45" s="196">
        <f>1-B43</f>
        <v>1</v>
      </c>
    </row>
    <row r="46" spans="1:42" ht="16.5" thickBot="1" x14ac:dyDescent="0.25">
      <c r="A46" s="359" t="s">
        <v>289</v>
      </c>
      <c r="B46" s="360">
        <f>B45*B44+B43*B42*(1-B36)</f>
        <v>0.20499999999999999</v>
      </c>
      <c r="C46" s="197"/>
    </row>
    <row r="47" spans="1:42" s="200" customFormat="1" x14ac:dyDescent="0.2">
      <c r="A47" s="198" t="s">
        <v>288</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00" customFormat="1" x14ac:dyDescent="0.2">
      <c r="A48" s="201" t="s">
        <v>287</v>
      </c>
      <c r="B48" s="361">
        <f>D136</f>
        <v>4.5999999999999999E-2</v>
      </c>
      <c r="C48" s="361">
        <f t="shared" ref="C48:AP49" si="1">E136</f>
        <v>4.3999999999999997E-2</v>
      </c>
      <c r="D48" s="361">
        <f t="shared" si="1"/>
        <v>4.2000000000000003E-2</v>
      </c>
      <c r="E48" s="361">
        <f t="shared" si="1"/>
        <v>4.2000000000000003E-2</v>
      </c>
      <c r="F48" s="361">
        <f>H136</f>
        <v>4.2000000000000003E-2</v>
      </c>
      <c r="G48" s="361">
        <f t="shared" si="1"/>
        <v>4.2000000000000003E-2</v>
      </c>
      <c r="H48" s="361">
        <f t="shared" si="1"/>
        <v>4.2000000000000003E-2</v>
      </c>
      <c r="I48" s="361">
        <f t="shared" si="1"/>
        <v>4.2000000000000003E-2</v>
      </c>
      <c r="J48" s="361">
        <f t="shared" si="1"/>
        <v>4.2000000000000003E-2</v>
      </c>
      <c r="K48" s="361">
        <f t="shared" si="1"/>
        <v>4.2000000000000003E-2</v>
      </c>
      <c r="L48" s="361">
        <f t="shared" si="1"/>
        <v>4.2000000000000003E-2</v>
      </c>
      <c r="M48" s="361">
        <f t="shared" si="1"/>
        <v>4.2000000000000003E-2</v>
      </c>
      <c r="N48" s="361">
        <f t="shared" si="1"/>
        <v>4.2000000000000003E-2</v>
      </c>
      <c r="O48" s="361">
        <f t="shared" si="1"/>
        <v>4.2000000000000003E-2</v>
      </c>
      <c r="P48" s="361">
        <f t="shared" si="1"/>
        <v>4.2000000000000003E-2</v>
      </c>
      <c r="Q48" s="361">
        <f t="shared" si="1"/>
        <v>4.2000000000000003E-2</v>
      </c>
      <c r="R48" s="361">
        <f t="shared" si="1"/>
        <v>4.2000000000000003E-2</v>
      </c>
      <c r="S48" s="361">
        <f t="shared" si="1"/>
        <v>4.2000000000000003E-2</v>
      </c>
      <c r="T48" s="361">
        <f t="shared" si="1"/>
        <v>4.2000000000000003E-2</v>
      </c>
      <c r="U48" s="361">
        <f t="shared" si="1"/>
        <v>4.2000000000000003E-2</v>
      </c>
      <c r="V48" s="361">
        <f t="shared" si="1"/>
        <v>4.2000000000000003E-2</v>
      </c>
      <c r="W48" s="361">
        <f t="shared" si="1"/>
        <v>4.2000000000000003E-2</v>
      </c>
      <c r="X48" s="361">
        <f t="shared" si="1"/>
        <v>4.2000000000000003E-2</v>
      </c>
      <c r="Y48" s="361">
        <f t="shared" si="1"/>
        <v>4.2000000000000003E-2</v>
      </c>
      <c r="Z48" s="361">
        <f t="shared" si="1"/>
        <v>4.2000000000000003E-2</v>
      </c>
      <c r="AA48" s="361">
        <f t="shared" si="1"/>
        <v>4.2000000000000003E-2</v>
      </c>
      <c r="AB48" s="361">
        <f t="shared" si="1"/>
        <v>4.2000000000000003E-2</v>
      </c>
      <c r="AC48" s="361">
        <f t="shared" si="1"/>
        <v>4.2000000000000003E-2</v>
      </c>
      <c r="AD48" s="361">
        <f t="shared" si="1"/>
        <v>4.2000000000000003E-2</v>
      </c>
      <c r="AE48" s="361">
        <f t="shared" si="1"/>
        <v>4.2000000000000003E-2</v>
      </c>
      <c r="AF48" s="361">
        <f t="shared" si="1"/>
        <v>4.2000000000000003E-2</v>
      </c>
      <c r="AG48" s="361">
        <f t="shared" si="1"/>
        <v>4.2000000000000003E-2</v>
      </c>
      <c r="AH48" s="361">
        <f t="shared" si="1"/>
        <v>4.2000000000000003E-2</v>
      </c>
      <c r="AI48" s="361">
        <f t="shared" si="1"/>
        <v>4.2000000000000003E-2</v>
      </c>
      <c r="AJ48" s="361">
        <f t="shared" si="1"/>
        <v>4.2000000000000003E-2</v>
      </c>
      <c r="AK48" s="361">
        <f t="shared" si="1"/>
        <v>4.2000000000000003E-2</v>
      </c>
      <c r="AL48" s="361">
        <f t="shared" si="1"/>
        <v>4.2000000000000003E-2</v>
      </c>
      <c r="AM48" s="361">
        <f t="shared" si="1"/>
        <v>4.2000000000000003E-2</v>
      </c>
      <c r="AN48" s="361">
        <f t="shared" si="1"/>
        <v>4.2000000000000003E-2</v>
      </c>
      <c r="AO48" s="361">
        <f t="shared" si="1"/>
        <v>4.2000000000000003E-2</v>
      </c>
      <c r="AP48" s="361">
        <f t="shared" si="1"/>
        <v>4.2000000000000003E-2</v>
      </c>
    </row>
    <row r="49" spans="1:45" s="200" customFormat="1" x14ac:dyDescent="0.2">
      <c r="A49" s="201" t="s">
        <v>286</v>
      </c>
      <c r="B49" s="361">
        <f>D137</f>
        <v>4.6000000000000041E-2</v>
      </c>
      <c r="C49" s="361">
        <f t="shared" si="1"/>
        <v>9.2024000000000106E-2</v>
      </c>
      <c r="D49" s="361">
        <f t="shared" si="1"/>
        <v>0.13788900800000015</v>
      </c>
      <c r="E49" s="361">
        <f t="shared" si="1"/>
        <v>0.18568034633600017</v>
      </c>
      <c r="F49" s="361">
        <f t="shared" si="1"/>
        <v>0.2354789208821122</v>
      </c>
      <c r="G49" s="361">
        <f t="shared" si="1"/>
        <v>0.28736903555916093</v>
      </c>
      <c r="H49" s="361">
        <f t="shared" si="1"/>
        <v>0.34143853505264565</v>
      </c>
      <c r="I49" s="361">
        <f t="shared" si="1"/>
        <v>0.39777895352485682</v>
      </c>
      <c r="J49" s="361">
        <f t="shared" si="1"/>
        <v>0.45648566957290093</v>
      </c>
      <c r="K49" s="361">
        <f t="shared" si="1"/>
        <v>0.51765806769496292</v>
      </c>
      <c r="L49" s="361">
        <f t="shared" si="1"/>
        <v>0.58139970653815132</v>
      </c>
      <c r="M49" s="361">
        <f t="shared" si="1"/>
        <v>0.64781849421275384</v>
      </c>
      <c r="N49" s="361">
        <f t="shared" si="1"/>
        <v>0.71702687096968964</v>
      </c>
      <c r="O49" s="361">
        <f t="shared" si="1"/>
        <v>0.78914199955041675</v>
      </c>
      <c r="P49" s="361">
        <f t="shared" si="1"/>
        <v>0.86428596353153431</v>
      </c>
      <c r="Q49" s="361">
        <f t="shared" si="1"/>
        <v>0.94258597399985877</v>
      </c>
      <c r="R49" s="361">
        <f t="shared" si="1"/>
        <v>1.0241745849078527</v>
      </c>
      <c r="S49" s="361">
        <f t="shared" si="1"/>
        <v>1.1091899174739828</v>
      </c>
      <c r="T49" s="361">
        <f t="shared" si="1"/>
        <v>1.19777589400789</v>
      </c>
      <c r="U49" s="361">
        <f t="shared" si="1"/>
        <v>1.2900824815562215</v>
      </c>
      <c r="V49" s="361">
        <f t="shared" si="1"/>
        <v>1.3862659457815827</v>
      </c>
      <c r="W49" s="361">
        <f t="shared" si="1"/>
        <v>1.4864891155044093</v>
      </c>
      <c r="X49" s="361">
        <f t="shared" si="1"/>
        <v>1.5909216583555947</v>
      </c>
      <c r="Y49" s="361">
        <f t="shared" si="1"/>
        <v>1.6997403680065299</v>
      </c>
      <c r="Z49" s="361">
        <f t="shared" si="1"/>
        <v>1.8131294634628041</v>
      </c>
      <c r="AA49" s="361">
        <f t="shared" si="1"/>
        <v>1.9312809009282419</v>
      </c>
      <c r="AB49" s="361">
        <f t="shared" si="1"/>
        <v>2.0543946987672284</v>
      </c>
      <c r="AC49" s="361">
        <f t="shared" si="1"/>
        <v>2.1826792761154521</v>
      </c>
      <c r="AD49" s="361">
        <f t="shared" si="1"/>
        <v>2.3163518057123014</v>
      </c>
      <c r="AE49" s="361">
        <f t="shared" si="1"/>
        <v>2.4556385815522184</v>
      </c>
      <c r="AF49" s="361">
        <f t="shared" si="1"/>
        <v>2.6007754019774119</v>
      </c>
      <c r="AG49" s="361">
        <f t="shared" si="1"/>
        <v>2.7520079688604633</v>
      </c>
      <c r="AH49" s="361">
        <f t="shared" si="1"/>
        <v>2.909592303552603</v>
      </c>
      <c r="AI49" s="361">
        <f t="shared" si="1"/>
        <v>3.0737951803018122</v>
      </c>
      <c r="AJ49" s="361">
        <f t="shared" si="1"/>
        <v>3.2448945778744882</v>
      </c>
      <c r="AK49" s="361">
        <f t="shared" si="1"/>
        <v>3.4231801501452166</v>
      </c>
      <c r="AL49" s="361">
        <f t="shared" si="1"/>
        <v>3.6089537164513157</v>
      </c>
      <c r="AM49" s="361">
        <f t="shared" si="1"/>
        <v>3.8025297725422709</v>
      </c>
      <c r="AN49" s="361">
        <f t="shared" si="1"/>
        <v>4.0042360229890468</v>
      </c>
      <c r="AO49" s="361">
        <f t="shared" si="1"/>
        <v>4.2144139359545871</v>
      </c>
      <c r="AP49" s="361">
        <f t="shared" si="1"/>
        <v>4.4334193212646804</v>
      </c>
    </row>
    <row r="50" spans="1:45" s="200" customFormat="1" ht="16.5" thickBot="1" x14ac:dyDescent="0.25">
      <c r="A50" s="202" t="s">
        <v>491</v>
      </c>
      <c r="B50" s="203">
        <f>IF($B$124="да",($B$126-0.05),0)</f>
        <v>0</v>
      </c>
      <c r="C50" s="203">
        <f>C108*(1+C49)</f>
        <v>0</v>
      </c>
      <c r="D50" s="203">
        <f t="shared" ref="D50:AP50" si="2">D108*(1+D49)</f>
        <v>0</v>
      </c>
      <c r="E50" s="203">
        <f t="shared" si="2"/>
        <v>0</v>
      </c>
      <c r="F50" s="203">
        <f t="shared" si="2"/>
        <v>0</v>
      </c>
      <c r="G50" s="203">
        <f t="shared" si="2"/>
        <v>0</v>
      </c>
      <c r="H50" s="203">
        <f t="shared" si="2"/>
        <v>0</v>
      </c>
      <c r="I50" s="203">
        <f t="shared" si="2"/>
        <v>0</v>
      </c>
      <c r="J50" s="203">
        <f t="shared" si="2"/>
        <v>0</v>
      </c>
      <c r="K50" s="203">
        <f t="shared" si="2"/>
        <v>0</v>
      </c>
      <c r="L50" s="203">
        <f t="shared" si="2"/>
        <v>0</v>
      </c>
      <c r="M50" s="203">
        <f t="shared" si="2"/>
        <v>0</v>
      </c>
      <c r="N50" s="203">
        <f t="shared" si="2"/>
        <v>0</v>
      </c>
      <c r="O50" s="203">
        <f t="shared" si="2"/>
        <v>0</v>
      </c>
      <c r="P50" s="203">
        <f t="shared" si="2"/>
        <v>0</v>
      </c>
      <c r="Q50" s="203">
        <f t="shared" si="2"/>
        <v>0</v>
      </c>
      <c r="R50" s="203">
        <f t="shared" si="2"/>
        <v>0</v>
      </c>
      <c r="S50" s="203">
        <f t="shared" si="2"/>
        <v>0</v>
      </c>
      <c r="T50" s="203">
        <f t="shared" si="2"/>
        <v>0</v>
      </c>
      <c r="U50" s="203">
        <f t="shared" si="2"/>
        <v>0</v>
      </c>
      <c r="V50" s="203">
        <f t="shared" si="2"/>
        <v>0</v>
      </c>
      <c r="W50" s="203">
        <f t="shared" si="2"/>
        <v>0</v>
      </c>
      <c r="X50" s="203">
        <f t="shared" si="2"/>
        <v>0</v>
      </c>
      <c r="Y50" s="203">
        <f t="shared" si="2"/>
        <v>0</v>
      </c>
      <c r="Z50" s="203">
        <f t="shared" si="2"/>
        <v>0</v>
      </c>
      <c r="AA50" s="203">
        <f t="shared" si="2"/>
        <v>0</v>
      </c>
      <c r="AB50" s="203">
        <f t="shared" si="2"/>
        <v>0</v>
      </c>
      <c r="AC50" s="203">
        <f t="shared" si="2"/>
        <v>0</v>
      </c>
      <c r="AD50" s="203">
        <f t="shared" si="2"/>
        <v>0</v>
      </c>
      <c r="AE50" s="203">
        <f t="shared" si="2"/>
        <v>0</v>
      </c>
      <c r="AF50" s="203">
        <f t="shared" si="2"/>
        <v>0</v>
      </c>
      <c r="AG50" s="203">
        <f t="shared" si="2"/>
        <v>0</v>
      </c>
      <c r="AH50" s="203">
        <f t="shared" si="2"/>
        <v>0</v>
      </c>
      <c r="AI50" s="203">
        <f t="shared" si="2"/>
        <v>0</v>
      </c>
      <c r="AJ50" s="203">
        <f t="shared" si="2"/>
        <v>0</v>
      </c>
      <c r="AK50" s="203">
        <f t="shared" si="2"/>
        <v>0</v>
      </c>
      <c r="AL50" s="203">
        <f t="shared" si="2"/>
        <v>0</v>
      </c>
      <c r="AM50" s="203">
        <f t="shared" si="2"/>
        <v>0</v>
      </c>
      <c r="AN50" s="203">
        <f t="shared" si="2"/>
        <v>0</v>
      </c>
      <c r="AO50" s="203">
        <f t="shared" si="2"/>
        <v>0</v>
      </c>
      <c r="AP50" s="203">
        <f t="shared" si="2"/>
        <v>0</v>
      </c>
    </row>
    <row r="51" spans="1:45" ht="16.5" thickBot="1" x14ac:dyDescent="0.25"/>
    <row r="52" spans="1:45" x14ac:dyDescent="0.2">
      <c r="A52" s="204" t="s">
        <v>285</v>
      </c>
      <c r="B52" s="205">
        <f>B58</f>
        <v>1</v>
      </c>
      <c r="C52" s="205">
        <f t="shared" ref="C52:AO52" si="3">C58</f>
        <v>2</v>
      </c>
      <c r="D52" s="205">
        <f t="shared" si="3"/>
        <v>3</v>
      </c>
      <c r="E52" s="205">
        <f t="shared" si="3"/>
        <v>4</v>
      </c>
      <c r="F52" s="205">
        <f t="shared" si="3"/>
        <v>5</v>
      </c>
      <c r="G52" s="205">
        <f t="shared" si="3"/>
        <v>6</v>
      </c>
      <c r="H52" s="205">
        <f t="shared" si="3"/>
        <v>7</v>
      </c>
      <c r="I52" s="205">
        <f t="shared" si="3"/>
        <v>8</v>
      </c>
      <c r="J52" s="205">
        <f t="shared" si="3"/>
        <v>9</v>
      </c>
      <c r="K52" s="205">
        <f t="shared" si="3"/>
        <v>10</v>
      </c>
      <c r="L52" s="205">
        <f t="shared" si="3"/>
        <v>11</v>
      </c>
      <c r="M52" s="205">
        <f t="shared" si="3"/>
        <v>12</v>
      </c>
      <c r="N52" s="205">
        <f t="shared" si="3"/>
        <v>13</v>
      </c>
      <c r="O52" s="205">
        <f t="shared" si="3"/>
        <v>14</v>
      </c>
      <c r="P52" s="205">
        <f t="shared" si="3"/>
        <v>15</v>
      </c>
      <c r="Q52" s="205">
        <f t="shared" si="3"/>
        <v>16</v>
      </c>
      <c r="R52" s="205">
        <f t="shared" si="3"/>
        <v>17</v>
      </c>
      <c r="S52" s="205">
        <f t="shared" si="3"/>
        <v>18</v>
      </c>
      <c r="T52" s="205">
        <f t="shared" si="3"/>
        <v>19</v>
      </c>
      <c r="U52" s="205">
        <f t="shared" si="3"/>
        <v>20</v>
      </c>
      <c r="V52" s="205">
        <f t="shared" si="3"/>
        <v>21</v>
      </c>
      <c r="W52" s="205">
        <f t="shared" si="3"/>
        <v>22</v>
      </c>
      <c r="X52" s="205">
        <f t="shared" si="3"/>
        <v>23</v>
      </c>
      <c r="Y52" s="205">
        <f t="shared" si="3"/>
        <v>24</v>
      </c>
      <c r="Z52" s="205">
        <f t="shared" si="3"/>
        <v>25</v>
      </c>
      <c r="AA52" s="205">
        <f t="shared" si="3"/>
        <v>26</v>
      </c>
      <c r="AB52" s="205">
        <f t="shared" si="3"/>
        <v>27</v>
      </c>
      <c r="AC52" s="205">
        <f t="shared" si="3"/>
        <v>28</v>
      </c>
      <c r="AD52" s="205">
        <f t="shared" si="3"/>
        <v>29</v>
      </c>
      <c r="AE52" s="205">
        <f t="shared" si="3"/>
        <v>30</v>
      </c>
      <c r="AF52" s="205">
        <f t="shared" si="3"/>
        <v>31</v>
      </c>
      <c r="AG52" s="205">
        <f t="shared" si="3"/>
        <v>32</v>
      </c>
      <c r="AH52" s="205">
        <f t="shared" si="3"/>
        <v>33</v>
      </c>
      <c r="AI52" s="205">
        <f t="shared" si="3"/>
        <v>34</v>
      </c>
      <c r="AJ52" s="205">
        <f t="shared" si="3"/>
        <v>35</v>
      </c>
      <c r="AK52" s="205">
        <f t="shared" si="3"/>
        <v>36</v>
      </c>
      <c r="AL52" s="205">
        <f t="shared" si="3"/>
        <v>37</v>
      </c>
      <c r="AM52" s="205">
        <f t="shared" si="3"/>
        <v>38</v>
      </c>
      <c r="AN52" s="205">
        <f t="shared" si="3"/>
        <v>39</v>
      </c>
      <c r="AO52" s="205">
        <f t="shared" si="3"/>
        <v>40</v>
      </c>
      <c r="AP52" s="205">
        <f>AP58</f>
        <v>41</v>
      </c>
    </row>
    <row r="53" spans="1:45" x14ac:dyDescent="0.2">
      <c r="A53" s="206" t="s">
        <v>284</v>
      </c>
      <c r="B53" s="362">
        <v>0</v>
      </c>
      <c r="C53" s="362">
        <f t="shared" ref="C53:AP53" si="4">B53+B54-B55</f>
        <v>0</v>
      </c>
      <c r="D53" s="362">
        <f t="shared" si="4"/>
        <v>0</v>
      </c>
      <c r="E53" s="362">
        <f t="shared" si="4"/>
        <v>0</v>
      </c>
      <c r="F53" s="362">
        <f t="shared" si="4"/>
        <v>0</v>
      </c>
      <c r="G53" s="362">
        <f t="shared" si="4"/>
        <v>0</v>
      </c>
      <c r="H53" s="362">
        <f t="shared" si="4"/>
        <v>0</v>
      </c>
      <c r="I53" s="362">
        <f t="shared" si="4"/>
        <v>0</v>
      </c>
      <c r="J53" s="362">
        <f t="shared" si="4"/>
        <v>0</v>
      </c>
      <c r="K53" s="362">
        <f t="shared" si="4"/>
        <v>0</v>
      </c>
      <c r="L53" s="362">
        <f t="shared" si="4"/>
        <v>0</v>
      </c>
      <c r="M53" s="362">
        <f t="shared" si="4"/>
        <v>0</v>
      </c>
      <c r="N53" s="362">
        <f t="shared" si="4"/>
        <v>0</v>
      </c>
      <c r="O53" s="362">
        <f t="shared" si="4"/>
        <v>0</v>
      </c>
      <c r="P53" s="362">
        <f t="shared" si="4"/>
        <v>0</v>
      </c>
      <c r="Q53" s="362">
        <f t="shared" si="4"/>
        <v>0</v>
      </c>
      <c r="R53" s="362">
        <f t="shared" si="4"/>
        <v>0</v>
      </c>
      <c r="S53" s="362">
        <f t="shared" si="4"/>
        <v>0</v>
      </c>
      <c r="T53" s="362">
        <f t="shared" si="4"/>
        <v>0</v>
      </c>
      <c r="U53" s="362">
        <f t="shared" si="4"/>
        <v>0</v>
      </c>
      <c r="V53" s="362">
        <f t="shared" si="4"/>
        <v>0</v>
      </c>
      <c r="W53" s="362">
        <f t="shared" si="4"/>
        <v>0</v>
      </c>
      <c r="X53" s="362">
        <f t="shared" si="4"/>
        <v>0</v>
      </c>
      <c r="Y53" s="362">
        <f t="shared" si="4"/>
        <v>0</v>
      </c>
      <c r="Z53" s="362">
        <f t="shared" si="4"/>
        <v>0</v>
      </c>
      <c r="AA53" s="362">
        <f t="shared" si="4"/>
        <v>0</v>
      </c>
      <c r="AB53" s="362">
        <f t="shared" si="4"/>
        <v>0</v>
      </c>
      <c r="AC53" s="362">
        <f t="shared" si="4"/>
        <v>0</v>
      </c>
      <c r="AD53" s="362">
        <f t="shared" si="4"/>
        <v>0</v>
      </c>
      <c r="AE53" s="362">
        <f t="shared" si="4"/>
        <v>0</v>
      </c>
      <c r="AF53" s="362">
        <f t="shared" si="4"/>
        <v>0</v>
      </c>
      <c r="AG53" s="362">
        <f t="shared" si="4"/>
        <v>0</v>
      </c>
      <c r="AH53" s="362">
        <f t="shared" si="4"/>
        <v>0</v>
      </c>
      <c r="AI53" s="362">
        <f t="shared" si="4"/>
        <v>0</v>
      </c>
      <c r="AJ53" s="362">
        <f t="shared" si="4"/>
        <v>0</v>
      </c>
      <c r="AK53" s="362">
        <f t="shared" si="4"/>
        <v>0</v>
      </c>
      <c r="AL53" s="362">
        <f t="shared" si="4"/>
        <v>0</v>
      </c>
      <c r="AM53" s="362">
        <f t="shared" si="4"/>
        <v>0</v>
      </c>
      <c r="AN53" s="362">
        <f t="shared" si="4"/>
        <v>0</v>
      </c>
      <c r="AO53" s="362">
        <f t="shared" si="4"/>
        <v>0</v>
      </c>
      <c r="AP53" s="362">
        <f t="shared" si="4"/>
        <v>0</v>
      </c>
    </row>
    <row r="54" spans="1:45" x14ac:dyDescent="0.2">
      <c r="A54" s="206" t="s">
        <v>283</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06" t="s">
        <v>282</v>
      </c>
      <c r="B55" s="362">
        <f>$B$54/$B$40</f>
        <v>0</v>
      </c>
      <c r="C55" s="362">
        <f t="shared" ref="C55:AP55" si="5">IF(ROUND(C53,1)=0,0,B55+C54/$B$40)</f>
        <v>0</v>
      </c>
      <c r="D55" s="362">
        <f t="shared" si="5"/>
        <v>0</v>
      </c>
      <c r="E55" s="362">
        <f t="shared" si="5"/>
        <v>0</v>
      </c>
      <c r="F55" s="362">
        <f t="shared" si="5"/>
        <v>0</v>
      </c>
      <c r="G55" s="362">
        <f t="shared" si="5"/>
        <v>0</v>
      </c>
      <c r="H55" s="362">
        <f t="shared" si="5"/>
        <v>0</v>
      </c>
      <c r="I55" s="362">
        <f t="shared" si="5"/>
        <v>0</v>
      </c>
      <c r="J55" s="362">
        <f t="shared" si="5"/>
        <v>0</v>
      </c>
      <c r="K55" s="362">
        <f t="shared" si="5"/>
        <v>0</v>
      </c>
      <c r="L55" s="362">
        <f t="shared" si="5"/>
        <v>0</v>
      </c>
      <c r="M55" s="362">
        <f t="shared" si="5"/>
        <v>0</v>
      </c>
      <c r="N55" s="362">
        <f t="shared" si="5"/>
        <v>0</v>
      </c>
      <c r="O55" s="362">
        <f t="shared" si="5"/>
        <v>0</v>
      </c>
      <c r="P55" s="362">
        <f t="shared" si="5"/>
        <v>0</v>
      </c>
      <c r="Q55" s="362">
        <f t="shared" si="5"/>
        <v>0</v>
      </c>
      <c r="R55" s="362">
        <f t="shared" si="5"/>
        <v>0</v>
      </c>
      <c r="S55" s="362">
        <f t="shared" si="5"/>
        <v>0</v>
      </c>
      <c r="T55" s="362">
        <f t="shared" si="5"/>
        <v>0</v>
      </c>
      <c r="U55" s="362">
        <f t="shared" si="5"/>
        <v>0</v>
      </c>
      <c r="V55" s="362">
        <f t="shared" si="5"/>
        <v>0</v>
      </c>
      <c r="W55" s="362">
        <f t="shared" si="5"/>
        <v>0</v>
      </c>
      <c r="X55" s="362">
        <f t="shared" si="5"/>
        <v>0</v>
      </c>
      <c r="Y55" s="362">
        <f t="shared" si="5"/>
        <v>0</v>
      </c>
      <c r="Z55" s="362">
        <f t="shared" si="5"/>
        <v>0</v>
      </c>
      <c r="AA55" s="362">
        <f t="shared" si="5"/>
        <v>0</v>
      </c>
      <c r="AB55" s="362">
        <f t="shared" si="5"/>
        <v>0</v>
      </c>
      <c r="AC55" s="362">
        <f t="shared" si="5"/>
        <v>0</v>
      </c>
      <c r="AD55" s="362">
        <f t="shared" si="5"/>
        <v>0</v>
      </c>
      <c r="AE55" s="362">
        <f t="shared" si="5"/>
        <v>0</v>
      </c>
      <c r="AF55" s="362">
        <f t="shared" si="5"/>
        <v>0</v>
      </c>
      <c r="AG55" s="362">
        <f t="shared" si="5"/>
        <v>0</v>
      </c>
      <c r="AH55" s="362">
        <f t="shared" si="5"/>
        <v>0</v>
      </c>
      <c r="AI55" s="362">
        <f t="shared" si="5"/>
        <v>0</v>
      </c>
      <c r="AJ55" s="362">
        <f t="shared" si="5"/>
        <v>0</v>
      </c>
      <c r="AK55" s="362">
        <f t="shared" si="5"/>
        <v>0</v>
      </c>
      <c r="AL55" s="362">
        <f t="shared" si="5"/>
        <v>0</v>
      </c>
      <c r="AM55" s="362">
        <f t="shared" si="5"/>
        <v>0</v>
      </c>
      <c r="AN55" s="362">
        <f t="shared" si="5"/>
        <v>0</v>
      </c>
      <c r="AO55" s="362">
        <f t="shared" si="5"/>
        <v>0</v>
      </c>
      <c r="AP55" s="362">
        <f t="shared" si="5"/>
        <v>0</v>
      </c>
    </row>
    <row r="56" spans="1:45" ht="16.5" thickBot="1" x14ac:dyDescent="0.25">
      <c r="A56" s="207" t="s">
        <v>281</v>
      </c>
      <c r="B56" s="208">
        <f t="shared" ref="B56:AP56" si="6">AVERAGE(SUM(B53:B54),(SUM(B53:B54)-B55))*$B$42</f>
        <v>0</v>
      </c>
      <c r="C56" s="208">
        <f t="shared" si="6"/>
        <v>0</v>
      </c>
      <c r="D56" s="208">
        <f t="shared" si="6"/>
        <v>0</v>
      </c>
      <c r="E56" s="208">
        <f t="shared" si="6"/>
        <v>0</v>
      </c>
      <c r="F56" s="208">
        <f t="shared" si="6"/>
        <v>0</v>
      </c>
      <c r="G56" s="208">
        <f t="shared" si="6"/>
        <v>0</v>
      </c>
      <c r="H56" s="208">
        <f t="shared" si="6"/>
        <v>0</v>
      </c>
      <c r="I56" s="208">
        <f t="shared" si="6"/>
        <v>0</v>
      </c>
      <c r="J56" s="208">
        <f t="shared" si="6"/>
        <v>0</v>
      </c>
      <c r="K56" s="208">
        <f t="shared" si="6"/>
        <v>0</v>
      </c>
      <c r="L56" s="208">
        <f t="shared" si="6"/>
        <v>0</v>
      </c>
      <c r="M56" s="208">
        <f t="shared" si="6"/>
        <v>0</v>
      </c>
      <c r="N56" s="208">
        <f t="shared" si="6"/>
        <v>0</v>
      </c>
      <c r="O56" s="208">
        <f t="shared" si="6"/>
        <v>0</v>
      </c>
      <c r="P56" s="208">
        <f t="shared" si="6"/>
        <v>0</v>
      </c>
      <c r="Q56" s="208">
        <f t="shared" si="6"/>
        <v>0</v>
      </c>
      <c r="R56" s="208">
        <f t="shared" si="6"/>
        <v>0</v>
      </c>
      <c r="S56" s="208">
        <f t="shared" si="6"/>
        <v>0</v>
      </c>
      <c r="T56" s="208">
        <f t="shared" si="6"/>
        <v>0</v>
      </c>
      <c r="U56" s="208">
        <f t="shared" si="6"/>
        <v>0</v>
      </c>
      <c r="V56" s="208">
        <f t="shared" si="6"/>
        <v>0</v>
      </c>
      <c r="W56" s="208">
        <f t="shared" si="6"/>
        <v>0</v>
      </c>
      <c r="X56" s="208">
        <f t="shared" si="6"/>
        <v>0</v>
      </c>
      <c r="Y56" s="208">
        <f t="shared" si="6"/>
        <v>0</v>
      </c>
      <c r="Z56" s="208">
        <f t="shared" si="6"/>
        <v>0</v>
      </c>
      <c r="AA56" s="208">
        <f t="shared" si="6"/>
        <v>0</v>
      </c>
      <c r="AB56" s="208">
        <f t="shared" si="6"/>
        <v>0</v>
      </c>
      <c r="AC56" s="208">
        <f t="shared" si="6"/>
        <v>0</v>
      </c>
      <c r="AD56" s="208">
        <f t="shared" si="6"/>
        <v>0</v>
      </c>
      <c r="AE56" s="208">
        <f t="shared" si="6"/>
        <v>0</v>
      </c>
      <c r="AF56" s="208">
        <f t="shared" si="6"/>
        <v>0</v>
      </c>
      <c r="AG56" s="208">
        <f t="shared" si="6"/>
        <v>0</v>
      </c>
      <c r="AH56" s="208">
        <f t="shared" si="6"/>
        <v>0</v>
      </c>
      <c r="AI56" s="208">
        <f t="shared" si="6"/>
        <v>0</v>
      </c>
      <c r="AJ56" s="208">
        <f t="shared" si="6"/>
        <v>0</v>
      </c>
      <c r="AK56" s="208">
        <f t="shared" si="6"/>
        <v>0</v>
      </c>
      <c r="AL56" s="208">
        <f t="shared" si="6"/>
        <v>0</v>
      </c>
      <c r="AM56" s="208">
        <f t="shared" si="6"/>
        <v>0</v>
      </c>
      <c r="AN56" s="208">
        <f t="shared" si="6"/>
        <v>0</v>
      </c>
      <c r="AO56" s="208">
        <f t="shared" si="6"/>
        <v>0</v>
      </c>
      <c r="AP56" s="208">
        <f t="shared" si="6"/>
        <v>0</v>
      </c>
    </row>
    <row r="57" spans="1:45"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66"/>
      <c r="AR57" s="166"/>
      <c r="AS57" s="166"/>
    </row>
    <row r="58" spans="1:45" x14ac:dyDescent="0.2">
      <c r="A58" s="204" t="s">
        <v>492</v>
      </c>
      <c r="B58" s="205">
        <v>1</v>
      </c>
      <c r="C58" s="205">
        <f>B58+1</f>
        <v>2</v>
      </c>
      <c r="D58" s="205">
        <f t="shared" ref="D58:AP58" si="7">C58+1</f>
        <v>3</v>
      </c>
      <c r="E58" s="205">
        <f t="shared" si="7"/>
        <v>4</v>
      </c>
      <c r="F58" s="205">
        <f t="shared" si="7"/>
        <v>5</v>
      </c>
      <c r="G58" s="205">
        <f t="shared" si="7"/>
        <v>6</v>
      </c>
      <c r="H58" s="205">
        <f t="shared" si="7"/>
        <v>7</v>
      </c>
      <c r="I58" s="205">
        <f t="shared" si="7"/>
        <v>8</v>
      </c>
      <c r="J58" s="205">
        <f t="shared" si="7"/>
        <v>9</v>
      </c>
      <c r="K58" s="205">
        <f t="shared" si="7"/>
        <v>10</v>
      </c>
      <c r="L58" s="205">
        <f t="shared" si="7"/>
        <v>11</v>
      </c>
      <c r="M58" s="205">
        <f t="shared" si="7"/>
        <v>12</v>
      </c>
      <c r="N58" s="205">
        <f t="shared" si="7"/>
        <v>13</v>
      </c>
      <c r="O58" s="205">
        <f t="shared" si="7"/>
        <v>14</v>
      </c>
      <c r="P58" s="205">
        <f t="shared" si="7"/>
        <v>15</v>
      </c>
      <c r="Q58" s="205">
        <f t="shared" si="7"/>
        <v>16</v>
      </c>
      <c r="R58" s="205">
        <f t="shared" si="7"/>
        <v>17</v>
      </c>
      <c r="S58" s="205">
        <f t="shared" si="7"/>
        <v>18</v>
      </c>
      <c r="T58" s="205">
        <f t="shared" si="7"/>
        <v>19</v>
      </c>
      <c r="U58" s="205">
        <f t="shared" si="7"/>
        <v>20</v>
      </c>
      <c r="V58" s="205">
        <f t="shared" si="7"/>
        <v>21</v>
      </c>
      <c r="W58" s="205">
        <f t="shared" si="7"/>
        <v>22</v>
      </c>
      <c r="X58" s="205">
        <f t="shared" si="7"/>
        <v>23</v>
      </c>
      <c r="Y58" s="205">
        <f t="shared" si="7"/>
        <v>24</v>
      </c>
      <c r="Z58" s="205">
        <f t="shared" si="7"/>
        <v>25</v>
      </c>
      <c r="AA58" s="205">
        <f t="shared" si="7"/>
        <v>26</v>
      </c>
      <c r="AB58" s="205">
        <f t="shared" si="7"/>
        <v>27</v>
      </c>
      <c r="AC58" s="205">
        <f t="shared" si="7"/>
        <v>28</v>
      </c>
      <c r="AD58" s="205">
        <f t="shared" si="7"/>
        <v>29</v>
      </c>
      <c r="AE58" s="205">
        <f t="shared" si="7"/>
        <v>30</v>
      </c>
      <c r="AF58" s="205">
        <f t="shared" si="7"/>
        <v>31</v>
      </c>
      <c r="AG58" s="205">
        <f t="shared" si="7"/>
        <v>32</v>
      </c>
      <c r="AH58" s="205">
        <f t="shared" si="7"/>
        <v>33</v>
      </c>
      <c r="AI58" s="205">
        <f t="shared" si="7"/>
        <v>34</v>
      </c>
      <c r="AJ58" s="205">
        <f t="shared" si="7"/>
        <v>35</v>
      </c>
      <c r="AK58" s="205">
        <f t="shared" si="7"/>
        <v>36</v>
      </c>
      <c r="AL58" s="205">
        <f t="shared" si="7"/>
        <v>37</v>
      </c>
      <c r="AM58" s="205">
        <f t="shared" si="7"/>
        <v>38</v>
      </c>
      <c r="AN58" s="205">
        <f t="shared" si="7"/>
        <v>39</v>
      </c>
      <c r="AO58" s="205">
        <f t="shared" si="7"/>
        <v>40</v>
      </c>
      <c r="AP58" s="205">
        <f t="shared" si="7"/>
        <v>41</v>
      </c>
    </row>
    <row r="59" spans="1:45" ht="14.25" x14ac:dyDescent="0.2">
      <c r="A59" s="212" t="s">
        <v>280</v>
      </c>
      <c r="B59" s="363">
        <f t="shared" ref="B59:AP59" si="8">B50*$B$28</f>
        <v>0</v>
      </c>
      <c r="C59" s="363">
        <f t="shared" si="8"/>
        <v>0</v>
      </c>
      <c r="D59" s="363">
        <f t="shared" si="8"/>
        <v>0</v>
      </c>
      <c r="E59" s="363">
        <f t="shared" si="8"/>
        <v>0</v>
      </c>
      <c r="F59" s="363">
        <f t="shared" si="8"/>
        <v>0</v>
      </c>
      <c r="G59" s="363">
        <f t="shared" si="8"/>
        <v>0</v>
      </c>
      <c r="H59" s="363">
        <f t="shared" si="8"/>
        <v>0</v>
      </c>
      <c r="I59" s="363">
        <f t="shared" si="8"/>
        <v>0</v>
      </c>
      <c r="J59" s="363">
        <f t="shared" si="8"/>
        <v>0</v>
      </c>
      <c r="K59" s="363">
        <f t="shared" si="8"/>
        <v>0</v>
      </c>
      <c r="L59" s="363">
        <f t="shared" si="8"/>
        <v>0</v>
      </c>
      <c r="M59" s="363">
        <f t="shared" si="8"/>
        <v>0</v>
      </c>
      <c r="N59" s="363">
        <f t="shared" si="8"/>
        <v>0</v>
      </c>
      <c r="O59" s="363">
        <f t="shared" si="8"/>
        <v>0</v>
      </c>
      <c r="P59" s="363">
        <f t="shared" si="8"/>
        <v>0</v>
      </c>
      <c r="Q59" s="363">
        <f t="shared" si="8"/>
        <v>0</v>
      </c>
      <c r="R59" s="363">
        <f t="shared" si="8"/>
        <v>0</v>
      </c>
      <c r="S59" s="363">
        <f t="shared" si="8"/>
        <v>0</v>
      </c>
      <c r="T59" s="363">
        <f t="shared" si="8"/>
        <v>0</v>
      </c>
      <c r="U59" s="363">
        <f t="shared" si="8"/>
        <v>0</v>
      </c>
      <c r="V59" s="363">
        <f t="shared" si="8"/>
        <v>0</v>
      </c>
      <c r="W59" s="363">
        <f t="shared" si="8"/>
        <v>0</v>
      </c>
      <c r="X59" s="363">
        <f t="shared" si="8"/>
        <v>0</v>
      </c>
      <c r="Y59" s="363">
        <f t="shared" si="8"/>
        <v>0</v>
      </c>
      <c r="Z59" s="363">
        <f t="shared" si="8"/>
        <v>0</v>
      </c>
      <c r="AA59" s="363">
        <f t="shared" si="8"/>
        <v>0</v>
      </c>
      <c r="AB59" s="363">
        <f t="shared" si="8"/>
        <v>0</v>
      </c>
      <c r="AC59" s="363">
        <f t="shared" si="8"/>
        <v>0</v>
      </c>
      <c r="AD59" s="363">
        <f t="shared" si="8"/>
        <v>0</v>
      </c>
      <c r="AE59" s="363">
        <f t="shared" si="8"/>
        <v>0</v>
      </c>
      <c r="AF59" s="363">
        <f t="shared" si="8"/>
        <v>0</v>
      </c>
      <c r="AG59" s="363">
        <f t="shared" si="8"/>
        <v>0</v>
      </c>
      <c r="AH59" s="363">
        <f t="shared" si="8"/>
        <v>0</v>
      </c>
      <c r="AI59" s="363">
        <f t="shared" si="8"/>
        <v>0</v>
      </c>
      <c r="AJ59" s="363">
        <f t="shared" si="8"/>
        <v>0</v>
      </c>
      <c r="AK59" s="363">
        <f t="shared" si="8"/>
        <v>0</v>
      </c>
      <c r="AL59" s="363">
        <f t="shared" si="8"/>
        <v>0</v>
      </c>
      <c r="AM59" s="363">
        <f t="shared" si="8"/>
        <v>0</v>
      </c>
      <c r="AN59" s="363">
        <f t="shared" si="8"/>
        <v>0</v>
      </c>
      <c r="AO59" s="363">
        <f t="shared" si="8"/>
        <v>0</v>
      </c>
      <c r="AP59" s="363">
        <f t="shared" si="8"/>
        <v>0</v>
      </c>
    </row>
    <row r="60" spans="1:45" x14ac:dyDescent="0.2">
      <c r="A60" s="206" t="s">
        <v>279</v>
      </c>
      <c r="B60" s="362">
        <f t="shared" ref="B60:Z60" si="9">SUM(B61:B65)</f>
        <v>0</v>
      </c>
      <c r="C60" s="362">
        <f t="shared" si="9"/>
        <v>-193043.30024625119</v>
      </c>
      <c r="D60" s="362">
        <f>SUM(D61:D65)</f>
        <v>-201151.11885659376</v>
      </c>
      <c r="E60" s="362">
        <f t="shared" si="9"/>
        <v>-209599.46584857069</v>
      </c>
      <c r="F60" s="362">
        <f t="shared" si="9"/>
        <v>-218402.64341421067</v>
      </c>
      <c r="G60" s="362">
        <f t="shared" si="9"/>
        <v>-227575.55443760753</v>
      </c>
      <c r="H60" s="362">
        <f t="shared" si="9"/>
        <v>-237133.72772398702</v>
      </c>
      <c r="I60" s="362">
        <f t="shared" si="9"/>
        <v>-247093.3442883945</v>
      </c>
      <c r="J60" s="362">
        <f t="shared" si="9"/>
        <v>-257471.26474850709</v>
      </c>
      <c r="K60" s="362">
        <f t="shared" si="9"/>
        <v>-268285.05786794442</v>
      </c>
      <c r="L60" s="362">
        <f t="shared" si="9"/>
        <v>-279553.03029839805</v>
      </c>
      <c r="M60" s="362">
        <f t="shared" si="9"/>
        <v>-291294.25757093081</v>
      </c>
      <c r="N60" s="362">
        <f t="shared" si="9"/>
        <v>-303528.61638890993</v>
      </c>
      <c r="O60" s="362">
        <f t="shared" si="9"/>
        <v>-316276.81827724417</v>
      </c>
      <c r="P60" s="362">
        <f t="shared" si="9"/>
        <v>-329560.44464488846</v>
      </c>
      <c r="Q60" s="362">
        <f t="shared" si="9"/>
        <v>-343401.98331997375</v>
      </c>
      <c r="R60" s="362">
        <f t="shared" si="9"/>
        <v>-357824.86661941261</v>
      </c>
      <c r="S60" s="362">
        <f t="shared" si="9"/>
        <v>-372853.51101742801</v>
      </c>
      <c r="T60" s="362">
        <f t="shared" si="9"/>
        <v>-388513.35848015995</v>
      </c>
      <c r="U60" s="362">
        <f t="shared" si="9"/>
        <v>-404830.91953632672</v>
      </c>
      <c r="V60" s="362">
        <f t="shared" si="9"/>
        <v>-421833.81815685239</v>
      </c>
      <c r="W60" s="362">
        <f t="shared" si="9"/>
        <v>-439550.83851944027</v>
      </c>
      <c r="X60" s="362">
        <f t="shared" si="9"/>
        <v>-458011.97373725678</v>
      </c>
      <c r="Y60" s="362">
        <f t="shared" si="9"/>
        <v>-477248.47663422162</v>
      </c>
      <c r="Z60" s="362">
        <f t="shared" si="9"/>
        <v>-497292.91265285888</v>
      </c>
      <c r="AA60" s="362">
        <f t="shared" ref="AA60:AP60" si="10">SUM(AA61:AA65)</f>
        <v>-518179.21498427895</v>
      </c>
      <c r="AB60" s="362">
        <f t="shared" si="10"/>
        <v>-539942.7420136187</v>
      </c>
      <c r="AC60" s="362">
        <f t="shared" si="10"/>
        <v>-562620.3371781907</v>
      </c>
      <c r="AD60" s="362">
        <f t="shared" si="10"/>
        <v>-586250.39133967482</v>
      </c>
      <c r="AE60" s="362">
        <f t="shared" si="10"/>
        <v>-610872.90777594119</v>
      </c>
      <c r="AF60" s="362">
        <f t="shared" si="10"/>
        <v>-636529.56990253075</v>
      </c>
      <c r="AG60" s="362">
        <f t="shared" si="10"/>
        <v>-663263.8118384371</v>
      </c>
      <c r="AH60" s="362">
        <f t="shared" si="10"/>
        <v>-691120.89193565154</v>
      </c>
      <c r="AI60" s="362">
        <f t="shared" si="10"/>
        <v>-720147.96939694881</v>
      </c>
      <c r="AJ60" s="362">
        <f t="shared" si="10"/>
        <v>-750394.18411162065</v>
      </c>
      <c r="AK60" s="362">
        <f t="shared" si="10"/>
        <v>-781910.7398443087</v>
      </c>
      <c r="AL60" s="362">
        <f t="shared" si="10"/>
        <v>-814750.99091776973</v>
      </c>
      <c r="AM60" s="362">
        <f t="shared" si="10"/>
        <v>-848970.53253631596</v>
      </c>
      <c r="AN60" s="362">
        <f t="shared" si="10"/>
        <v>-884627.29490284144</v>
      </c>
      <c r="AO60" s="362">
        <f t="shared" si="10"/>
        <v>-921781.64128876082</v>
      </c>
      <c r="AP60" s="362">
        <f t="shared" si="10"/>
        <v>-960496.47022288886</v>
      </c>
    </row>
    <row r="61" spans="1:45" x14ac:dyDescent="0.2">
      <c r="A61" s="213" t="s">
        <v>278</v>
      </c>
      <c r="B61" s="362"/>
      <c r="C61" s="362">
        <f>-IF(C$47&lt;=$B$30,0,$B$29*(1+C$49)*$B$28)</f>
        <v>-193043.30024625119</v>
      </c>
      <c r="D61" s="362">
        <f>-IF(D$47&lt;=$B$30,0,$B$29*(1+D$49)*$B$28)</f>
        <v>-201151.11885659376</v>
      </c>
      <c r="E61" s="362">
        <f t="shared" ref="E61:AP61" si="11">-IF(E$47&lt;=$B$30,0,$B$29*(1+E$49)*$B$28)</f>
        <v>-209599.46584857069</v>
      </c>
      <c r="F61" s="362">
        <f t="shared" si="11"/>
        <v>-218402.64341421067</v>
      </c>
      <c r="G61" s="362">
        <f t="shared" si="11"/>
        <v>-227575.55443760753</v>
      </c>
      <c r="H61" s="362">
        <f t="shared" si="11"/>
        <v>-237133.72772398702</v>
      </c>
      <c r="I61" s="362">
        <f t="shared" si="11"/>
        <v>-247093.3442883945</v>
      </c>
      <c r="J61" s="362">
        <f t="shared" si="11"/>
        <v>-257471.26474850709</v>
      </c>
      <c r="K61" s="362">
        <f t="shared" si="11"/>
        <v>-268285.05786794442</v>
      </c>
      <c r="L61" s="362">
        <f t="shared" si="11"/>
        <v>-279553.03029839805</v>
      </c>
      <c r="M61" s="362">
        <f t="shared" si="11"/>
        <v>-291294.25757093081</v>
      </c>
      <c r="N61" s="362">
        <f t="shared" si="11"/>
        <v>-303528.61638890993</v>
      </c>
      <c r="O61" s="362">
        <f t="shared" si="11"/>
        <v>-316276.81827724417</v>
      </c>
      <c r="P61" s="362">
        <f t="shared" si="11"/>
        <v>-329560.44464488846</v>
      </c>
      <c r="Q61" s="362">
        <f t="shared" si="11"/>
        <v>-343401.98331997375</v>
      </c>
      <c r="R61" s="362">
        <f t="shared" si="11"/>
        <v>-357824.86661941261</v>
      </c>
      <c r="S61" s="362">
        <f t="shared" si="11"/>
        <v>-372853.51101742801</v>
      </c>
      <c r="T61" s="362">
        <f t="shared" si="11"/>
        <v>-388513.35848015995</v>
      </c>
      <c r="U61" s="362">
        <f t="shared" si="11"/>
        <v>-404830.91953632672</v>
      </c>
      <c r="V61" s="362">
        <f t="shared" si="11"/>
        <v>-421833.81815685239</v>
      </c>
      <c r="W61" s="362">
        <f t="shared" si="11"/>
        <v>-439550.83851944027</v>
      </c>
      <c r="X61" s="362">
        <f t="shared" si="11"/>
        <v>-458011.97373725678</v>
      </c>
      <c r="Y61" s="362">
        <f t="shared" si="11"/>
        <v>-477248.47663422162</v>
      </c>
      <c r="Z61" s="362">
        <f t="shared" si="11"/>
        <v>-497292.91265285888</v>
      </c>
      <c r="AA61" s="362">
        <f t="shared" si="11"/>
        <v>-518179.21498427895</v>
      </c>
      <c r="AB61" s="362">
        <f t="shared" si="11"/>
        <v>-539942.7420136187</v>
      </c>
      <c r="AC61" s="362">
        <f t="shared" si="11"/>
        <v>-562620.3371781907</v>
      </c>
      <c r="AD61" s="362">
        <f t="shared" si="11"/>
        <v>-586250.39133967482</v>
      </c>
      <c r="AE61" s="362">
        <f t="shared" si="11"/>
        <v>-610872.90777594119</v>
      </c>
      <c r="AF61" s="362">
        <f t="shared" si="11"/>
        <v>-636529.56990253075</v>
      </c>
      <c r="AG61" s="362">
        <f t="shared" si="11"/>
        <v>-663263.8118384371</v>
      </c>
      <c r="AH61" s="362">
        <f t="shared" si="11"/>
        <v>-691120.89193565154</v>
      </c>
      <c r="AI61" s="362">
        <f t="shared" si="11"/>
        <v>-720147.96939694881</v>
      </c>
      <c r="AJ61" s="362">
        <f t="shared" si="11"/>
        <v>-750394.18411162065</v>
      </c>
      <c r="AK61" s="362">
        <f t="shared" si="11"/>
        <v>-781910.7398443087</v>
      </c>
      <c r="AL61" s="362">
        <f t="shared" si="11"/>
        <v>-814750.99091776973</v>
      </c>
      <c r="AM61" s="362">
        <f t="shared" si="11"/>
        <v>-848970.53253631596</v>
      </c>
      <c r="AN61" s="362">
        <f t="shared" si="11"/>
        <v>-884627.29490284144</v>
      </c>
      <c r="AO61" s="362">
        <f t="shared" si="11"/>
        <v>-921781.64128876082</v>
      </c>
      <c r="AP61" s="362">
        <f t="shared" si="11"/>
        <v>-960496.47022288886</v>
      </c>
    </row>
    <row r="62" spans="1:45" x14ac:dyDescent="0.2">
      <c r="A62" s="213"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213" t="s">
        <v>489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213" t="s">
        <v>489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213" t="s">
        <v>493</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214" t="s">
        <v>276</v>
      </c>
      <c r="B66" s="363">
        <f t="shared" ref="B66:AO66" si="12">B59+B60</f>
        <v>0</v>
      </c>
      <c r="C66" s="363">
        <f t="shared" si="12"/>
        <v>-193043.30024625119</v>
      </c>
      <c r="D66" s="363">
        <f t="shared" si="12"/>
        <v>-201151.11885659376</v>
      </c>
      <c r="E66" s="363">
        <f t="shared" si="12"/>
        <v>-209599.46584857069</v>
      </c>
      <c r="F66" s="363">
        <f t="shared" si="12"/>
        <v>-218402.64341421067</v>
      </c>
      <c r="G66" s="363">
        <f t="shared" si="12"/>
        <v>-227575.55443760753</v>
      </c>
      <c r="H66" s="363">
        <f t="shared" si="12"/>
        <v>-237133.72772398702</v>
      </c>
      <c r="I66" s="363">
        <f t="shared" si="12"/>
        <v>-247093.3442883945</v>
      </c>
      <c r="J66" s="363">
        <f t="shared" si="12"/>
        <v>-257471.26474850709</v>
      </c>
      <c r="K66" s="363">
        <f t="shared" si="12"/>
        <v>-268285.05786794442</v>
      </c>
      <c r="L66" s="363">
        <f t="shared" si="12"/>
        <v>-279553.03029839805</v>
      </c>
      <c r="M66" s="363">
        <f t="shared" si="12"/>
        <v>-291294.25757093081</v>
      </c>
      <c r="N66" s="363">
        <f t="shared" si="12"/>
        <v>-303528.61638890993</v>
      </c>
      <c r="O66" s="363">
        <f t="shared" si="12"/>
        <v>-316276.81827724417</v>
      </c>
      <c r="P66" s="363">
        <f t="shared" si="12"/>
        <v>-329560.44464488846</v>
      </c>
      <c r="Q66" s="363">
        <f t="shared" si="12"/>
        <v>-343401.98331997375</v>
      </c>
      <c r="R66" s="363">
        <f t="shared" si="12"/>
        <v>-357824.86661941261</v>
      </c>
      <c r="S66" s="363">
        <f t="shared" si="12"/>
        <v>-372853.51101742801</v>
      </c>
      <c r="T66" s="363">
        <f t="shared" si="12"/>
        <v>-388513.35848015995</v>
      </c>
      <c r="U66" s="363">
        <f t="shared" si="12"/>
        <v>-404830.91953632672</v>
      </c>
      <c r="V66" s="363">
        <f t="shared" si="12"/>
        <v>-421833.81815685239</v>
      </c>
      <c r="W66" s="363">
        <f t="shared" si="12"/>
        <v>-439550.83851944027</v>
      </c>
      <c r="X66" s="363">
        <f t="shared" si="12"/>
        <v>-458011.97373725678</v>
      </c>
      <c r="Y66" s="363">
        <f t="shared" si="12"/>
        <v>-477248.47663422162</v>
      </c>
      <c r="Z66" s="363">
        <f t="shared" si="12"/>
        <v>-497292.91265285888</v>
      </c>
      <c r="AA66" s="363">
        <f t="shared" si="12"/>
        <v>-518179.21498427895</v>
      </c>
      <c r="AB66" s="363">
        <f t="shared" si="12"/>
        <v>-539942.7420136187</v>
      </c>
      <c r="AC66" s="363">
        <f t="shared" si="12"/>
        <v>-562620.3371781907</v>
      </c>
      <c r="AD66" s="363">
        <f t="shared" si="12"/>
        <v>-586250.39133967482</v>
      </c>
      <c r="AE66" s="363">
        <f t="shared" si="12"/>
        <v>-610872.90777594119</v>
      </c>
      <c r="AF66" s="363">
        <f t="shared" si="12"/>
        <v>-636529.56990253075</v>
      </c>
      <c r="AG66" s="363">
        <f t="shared" si="12"/>
        <v>-663263.8118384371</v>
      </c>
      <c r="AH66" s="363">
        <f t="shared" si="12"/>
        <v>-691120.89193565154</v>
      </c>
      <c r="AI66" s="363">
        <f t="shared" si="12"/>
        <v>-720147.96939694881</v>
      </c>
      <c r="AJ66" s="363">
        <f t="shared" si="12"/>
        <v>-750394.18411162065</v>
      </c>
      <c r="AK66" s="363">
        <f t="shared" si="12"/>
        <v>-781910.7398443087</v>
      </c>
      <c r="AL66" s="363">
        <f t="shared" si="12"/>
        <v>-814750.99091776973</v>
      </c>
      <c r="AM66" s="363">
        <f t="shared" si="12"/>
        <v>-848970.53253631596</v>
      </c>
      <c r="AN66" s="363">
        <f t="shared" si="12"/>
        <v>-884627.29490284144</v>
      </c>
      <c r="AO66" s="363">
        <f t="shared" si="12"/>
        <v>-921781.64128876082</v>
      </c>
      <c r="AP66" s="363">
        <f>AP59+AP60</f>
        <v>-960496.47022288886</v>
      </c>
    </row>
    <row r="67" spans="1:45" x14ac:dyDescent="0.2">
      <c r="A67" s="213" t="s">
        <v>271</v>
      </c>
      <c r="B67" s="215"/>
      <c r="C67" s="362">
        <f>-($B$25)*1.18*$B$28/$B$27</f>
        <v>-589252.31266666658</v>
      </c>
      <c r="D67" s="362">
        <f>C67</f>
        <v>-589252.31266666658</v>
      </c>
      <c r="E67" s="362">
        <f t="shared" ref="E67:AP67" si="13">D67</f>
        <v>-589252.31266666658</v>
      </c>
      <c r="F67" s="362">
        <f t="shared" si="13"/>
        <v>-589252.31266666658</v>
      </c>
      <c r="G67" s="362">
        <f t="shared" si="13"/>
        <v>-589252.31266666658</v>
      </c>
      <c r="H67" s="362">
        <f t="shared" si="13"/>
        <v>-589252.31266666658</v>
      </c>
      <c r="I67" s="362">
        <f t="shared" si="13"/>
        <v>-589252.31266666658</v>
      </c>
      <c r="J67" s="362">
        <f t="shared" si="13"/>
        <v>-589252.31266666658</v>
      </c>
      <c r="K67" s="362">
        <f t="shared" si="13"/>
        <v>-589252.31266666658</v>
      </c>
      <c r="L67" s="362">
        <f t="shared" si="13"/>
        <v>-589252.31266666658</v>
      </c>
      <c r="M67" s="362">
        <f t="shared" si="13"/>
        <v>-589252.31266666658</v>
      </c>
      <c r="N67" s="362">
        <f t="shared" si="13"/>
        <v>-589252.31266666658</v>
      </c>
      <c r="O67" s="362">
        <f t="shared" si="13"/>
        <v>-589252.31266666658</v>
      </c>
      <c r="P67" s="362">
        <f t="shared" si="13"/>
        <v>-589252.31266666658</v>
      </c>
      <c r="Q67" s="362">
        <f t="shared" si="13"/>
        <v>-589252.31266666658</v>
      </c>
      <c r="R67" s="362">
        <f t="shared" si="13"/>
        <v>-589252.31266666658</v>
      </c>
      <c r="S67" s="362">
        <f t="shared" si="13"/>
        <v>-589252.31266666658</v>
      </c>
      <c r="T67" s="362">
        <f t="shared" si="13"/>
        <v>-589252.31266666658</v>
      </c>
      <c r="U67" s="362">
        <f t="shared" si="13"/>
        <v>-589252.31266666658</v>
      </c>
      <c r="V67" s="362">
        <f t="shared" si="13"/>
        <v>-589252.31266666658</v>
      </c>
      <c r="W67" s="362">
        <f t="shared" si="13"/>
        <v>-589252.31266666658</v>
      </c>
      <c r="X67" s="362">
        <f t="shared" si="13"/>
        <v>-589252.31266666658</v>
      </c>
      <c r="Y67" s="362">
        <f t="shared" si="13"/>
        <v>-589252.31266666658</v>
      </c>
      <c r="Z67" s="362">
        <f t="shared" si="13"/>
        <v>-589252.31266666658</v>
      </c>
      <c r="AA67" s="362">
        <f t="shared" si="13"/>
        <v>-589252.31266666658</v>
      </c>
      <c r="AB67" s="362">
        <f t="shared" si="13"/>
        <v>-589252.31266666658</v>
      </c>
      <c r="AC67" s="362">
        <f t="shared" si="13"/>
        <v>-589252.31266666658</v>
      </c>
      <c r="AD67" s="362">
        <f t="shared" si="13"/>
        <v>-589252.31266666658</v>
      </c>
      <c r="AE67" s="362">
        <f t="shared" si="13"/>
        <v>-589252.31266666658</v>
      </c>
      <c r="AF67" s="362">
        <f t="shared" si="13"/>
        <v>-589252.31266666658</v>
      </c>
      <c r="AG67" s="362">
        <f t="shared" si="13"/>
        <v>-589252.31266666658</v>
      </c>
      <c r="AH67" s="362">
        <f t="shared" si="13"/>
        <v>-589252.31266666658</v>
      </c>
      <c r="AI67" s="362">
        <f t="shared" si="13"/>
        <v>-589252.31266666658</v>
      </c>
      <c r="AJ67" s="362">
        <f t="shared" si="13"/>
        <v>-589252.31266666658</v>
      </c>
      <c r="AK67" s="362">
        <f t="shared" si="13"/>
        <v>-589252.31266666658</v>
      </c>
      <c r="AL67" s="362">
        <f t="shared" si="13"/>
        <v>-589252.31266666658</v>
      </c>
      <c r="AM67" s="362">
        <f t="shared" si="13"/>
        <v>-589252.31266666658</v>
      </c>
      <c r="AN67" s="362">
        <f t="shared" si="13"/>
        <v>-589252.31266666658</v>
      </c>
      <c r="AO67" s="362">
        <f t="shared" si="13"/>
        <v>-589252.31266666658</v>
      </c>
      <c r="AP67" s="362">
        <f t="shared" si="13"/>
        <v>-589252.31266666658</v>
      </c>
      <c r="AQ67" s="216">
        <f>SUM(B67:AA67)/1.18</f>
        <v>-12484159.166666659</v>
      </c>
      <c r="AR67" s="217">
        <f>SUM(B67:AF67)/1.18</f>
        <v>-14980990.999999991</v>
      </c>
      <c r="AS67" s="217">
        <f>SUM(B67:AP67)/1.18</f>
        <v>-19974654.666666649</v>
      </c>
    </row>
    <row r="68" spans="1:45" ht="28.5" x14ac:dyDescent="0.2">
      <c r="A68" s="214" t="s">
        <v>272</v>
      </c>
      <c r="B68" s="363">
        <f t="shared" ref="B68:J68" si="14">B66+B67</f>
        <v>0</v>
      </c>
      <c r="C68" s="363">
        <f>C66+C67</f>
        <v>-782295.61291291774</v>
      </c>
      <c r="D68" s="363">
        <f>D66+D67</f>
        <v>-790403.43152326031</v>
      </c>
      <c r="E68" s="363">
        <f t="shared" si="14"/>
        <v>-798851.77851523727</v>
      </c>
      <c r="F68" s="363">
        <f>F66+C67</f>
        <v>-807654.95608087722</v>
      </c>
      <c r="G68" s="363">
        <f t="shared" si="14"/>
        <v>-816827.8671042741</v>
      </c>
      <c r="H68" s="363">
        <f t="shared" si="14"/>
        <v>-826386.04039065354</v>
      </c>
      <c r="I68" s="363">
        <f t="shared" si="14"/>
        <v>-836345.65695506101</v>
      </c>
      <c r="J68" s="363">
        <f t="shared" si="14"/>
        <v>-846723.57741517364</v>
      </c>
      <c r="K68" s="363">
        <f>K66+K67</f>
        <v>-857537.37053461093</v>
      </c>
      <c r="L68" s="363">
        <f>L66+L67</f>
        <v>-868805.34296506457</v>
      </c>
      <c r="M68" s="363">
        <f t="shared" ref="M68:AO68" si="15">M66+M67</f>
        <v>-880546.57023759745</v>
      </c>
      <c r="N68" s="363">
        <f t="shared" si="15"/>
        <v>-892780.92905557645</v>
      </c>
      <c r="O68" s="363">
        <f t="shared" si="15"/>
        <v>-905529.13094391068</v>
      </c>
      <c r="P68" s="363">
        <f t="shared" si="15"/>
        <v>-918812.75731155509</v>
      </c>
      <c r="Q68" s="363">
        <f t="shared" si="15"/>
        <v>-932654.29598664027</v>
      </c>
      <c r="R68" s="363">
        <f t="shared" si="15"/>
        <v>-947077.17928607925</v>
      </c>
      <c r="S68" s="363">
        <f t="shared" si="15"/>
        <v>-962105.82368409459</v>
      </c>
      <c r="T68" s="363">
        <f t="shared" si="15"/>
        <v>-977765.67114682659</v>
      </c>
      <c r="U68" s="363">
        <f t="shared" si="15"/>
        <v>-994083.23220299324</v>
      </c>
      <c r="V68" s="363">
        <f t="shared" si="15"/>
        <v>-1011086.130823519</v>
      </c>
      <c r="W68" s="363">
        <f t="shared" si="15"/>
        <v>-1028803.1511861068</v>
      </c>
      <c r="X68" s="363">
        <f t="shared" si="15"/>
        <v>-1047264.2864039233</v>
      </c>
      <c r="Y68" s="363">
        <f t="shared" si="15"/>
        <v>-1066500.7893008883</v>
      </c>
      <c r="Z68" s="363">
        <f t="shared" si="15"/>
        <v>-1086545.2253195255</v>
      </c>
      <c r="AA68" s="363">
        <f t="shared" si="15"/>
        <v>-1107431.5276509456</v>
      </c>
      <c r="AB68" s="363">
        <f t="shared" si="15"/>
        <v>-1129195.0546802853</v>
      </c>
      <c r="AC68" s="363">
        <f t="shared" si="15"/>
        <v>-1151872.6498448574</v>
      </c>
      <c r="AD68" s="363">
        <f t="shared" si="15"/>
        <v>-1175502.7040063413</v>
      </c>
      <c r="AE68" s="363">
        <f t="shared" si="15"/>
        <v>-1200125.2204426078</v>
      </c>
      <c r="AF68" s="363">
        <f t="shared" si="15"/>
        <v>-1225781.8825691973</v>
      </c>
      <c r="AG68" s="363">
        <f t="shared" si="15"/>
        <v>-1252516.1245051036</v>
      </c>
      <c r="AH68" s="363">
        <f t="shared" si="15"/>
        <v>-1280373.2046023181</v>
      </c>
      <c r="AI68" s="363">
        <f t="shared" si="15"/>
        <v>-1309400.2820636155</v>
      </c>
      <c r="AJ68" s="363">
        <f t="shared" si="15"/>
        <v>-1339646.4967782872</v>
      </c>
      <c r="AK68" s="363">
        <f t="shared" si="15"/>
        <v>-1371163.0525109754</v>
      </c>
      <c r="AL68" s="363">
        <f t="shared" si="15"/>
        <v>-1404003.3035844364</v>
      </c>
      <c r="AM68" s="363">
        <f t="shared" si="15"/>
        <v>-1438222.8452029824</v>
      </c>
      <c r="AN68" s="363">
        <f t="shared" si="15"/>
        <v>-1473879.607569508</v>
      </c>
      <c r="AO68" s="363">
        <f t="shared" si="15"/>
        <v>-1511033.9539554273</v>
      </c>
      <c r="AP68" s="363">
        <f>AP66+AP67</f>
        <v>-1549748.7828895554</v>
      </c>
      <c r="AQ68" s="166">
        <v>25</v>
      </c>
      <c r="AR68" s="166">
        <v>30</v>
      </c>
      <c r="AS68" s="166">
        <v>40</v>
      </c>
    </row>
    <row r="69" spans="1:45" x14ac:dyDescent="0.2">
      <c r="A69" s="213" t="s">
        <v>270</v>
      </c>
      <c r="B69" s="362">
        <f t="shared" ref="B69:AO69" si="16">-B56</f>
        <v>0</v>
      </c>
      <c r="C69" s="362">
        <f t="shared" si="16"/>
        <v>0</v>
      </c>
      <c r="D69" s="362">
        <f t="shared" si="16"/>
        <v>0</v>
      </c>
      <c r="E69" s="362">
        <f t="shared" si="16"/>
        <v>0</v>
      </c>
      <c r="F69" s="362">
        <f t="shared" si="16"/>
        <v>0</v>
      </c>
      <c r="G69" s="362">
        <f t="shared" si="16"/>
        <v>0</v>
      </c>
      <c r="H69" s="362">
        <f t="shared" si="16"/>
        <v>0</v>
      </c>
      <c r="I69" s="362">
        <f t="shared" si="16"/>
        <v>0</v>
      </c>
      <c r="J69" s="362">
        <f t="shared" si="16"/>
        <v>0</v>
      </c>
      <c r="K69" s="362">
        <f t="shared" si="16"/>
        <v>0</v>
      </c>
      <c r="L69" s="362">
        <f t="shared" si="16"/>
        <v>0</v>
      </c>
      <c r="M69" s="362">
        <f t="shared" si="16"/>
        <v>0</v>
      </c>
      <c r="N69" s="362">
        <f t="shared" si="16"/>
        <v>0</v>
      </c>
      <c r="O69" s="362">
        <f t="shared" si="16"/>
        <v>0</v>
      </c>
      <c r="P69" s="362">
        <f t="shared" si="16"/>
        <v>0</v>
      </c>
      <c r="Q69" s="362">
        <f t="shared" si="16"/>
        <v>0</v>
      </c>
      <c r="R69" s="362">
        <f t="shared" si="16"/>
        <v>0</v>
      </c>
      <c r="S69" s="362">
        <f t="shared" si="16"/>
        <v>0</v>
      </c>
      <c r="T69" s="362">
        <f t="shared" si="16"/>
        <v>0</v>
      </c>
      <c r="U69" s="362">
        <f t="shared" si="16"/>
        <v>0</v>
      </c>
      <c r="V69" s="362">
        <f t="shared" si="16"/>
        <v>0</v>
      </c>
      <c r="W69" s="362">
        <f t="shared" si="16"/>
        <v>0</v>
      </c>
      <c r="X69" s="362">
        <f t="shared" si="16"/>
        <v>0</v>
      </c>
      <c r="Y69" s="362">
        <f t="shared" si="16"/>
        <v>0</v>
      </c>
      <c r="Z69" s="362">
        <f t="shared" si="16"/>
        <v>0</v>
      </c>
      <c r="AA69" s="362">
        <f t="shared" si="16"/>
        <v>0</v>
      </c>
      <c r="AB69" s="362">
        <f t="shared" si="16"/>
        <v>0</v>
      </c>
      <c r="AC69" s="362">
        <f t="shared" si="16"/>
        <v>0</v>
      </c>
      <c r="AD69" s="362">
        <f t="shared" si="16"/>
        <v>0</v>
      </c>
      <c r="AE69" s="362">
        <f t="shared" si="16"/>
        <v>0</v>
      </c>
      <c r="AF69" s="362">
        <f t="shared" si="16"/>
        <v>0</v>
      </c>
      <c r="AG69" s="362">
        <f t="shared" si="16"/>
        <v>0</v>
      </c>
      <c r="AH69" s="362">
        <f t="shared" si="16"/>
        <v>0</v>
      </c>
      <c r="AI69" s="362">
        <f t="shared" si="16"/>
        <v>0</v>
      </c>
      <c r="AJ69" s="362">
        <f t="shared" si="16"/>
        <v>0</v>
      </c>
      <c r="AK69" s="362">
        <f t="shared" si="16"/>
        <v>0</v>
      </c>
      <c r="AL69" s="362">
        <f t="shared" si="16"/>
        <v>0</v>
      </c>
      <c r="AM69" s="362">
        <f t="shared" si="16"/>
        <v>0</v>
      </c>
      <c r="AN69" s="362">
        <f t="shared" si="16"/>
        <v>0</v>
      </c>
      <c r="AO69" s="362">
        <f t="shared" si="16"/>
        <v>0</v>
      </c>
      <c r="AP69" s="362">
        <f>-AP56</f>
        <v>0</v>
      </c>
    </row>
    <row r="70" spans="1:45" ht="14.25" x14ac:dyDescent="0.2">
      <c r="A70" s="214" t="s">
        <v>275</v>
      </c>
      <c r="B70" s="363">
        <f t="shared" ref="B70:AO70" si="17">B68+B69</f>
        <v>0</v>
      </c>
      <c r="C70" s="363">
        <f t="shared" si="17"/>
        <v>-782295.61291291774</v>
      </c>
      <c r="D70" s="363">
        <f t="shared" si="17"/>
        <v>-790403.43152326031</v>
      </c>
      <c r="E70" s="363">
        <f t="shared" si="17"/>
        <v>-798851.77851523727</v>
      </c>
      <c r="F70" s="363">
        <f t="shared" si="17"/>
        <v>-807654.95608087722</v>
      </c>
      <c r="G70" s="363">
        <f t="shared" si="17"/>
        <v>-816827.8671042741</v>
      </c>
      <c r="H70" s="363">
        <f t="shared" si="17"/>
        <v>-826386.04039065354</v>
      </c>
      <c r="I70" s="363">
        <f t="shared" si="17"/>
        <v>-836345.65695506101</v>
      </c>
      <c r="J70" s="363">
        <f t="shared" si="17"/>
        <v>-846723.57741517364</v>
      </c>
      <c r="K70" s="363">
        <f t="shared" si="17"/>
        <v>-857537.37053461093</v>
      </c>
      <c r="L70" s="363">
        <f t="shared" si="17"/>
        <v>-868805.34296506457</v>
      </c>
      <c r="M70" s="363">
        <f t="shared" si="17"/>
        <v>-880546.57023759745</v>
      </c>
      <c r="N70" s="363">
        <f t="shared" si="17"/>
        <v>-892780.92905557645</v>
      </c>
      <c r="O70" s="363">
        <f t="shared" si="17"/>
        <v>-905529.13094391068</v>
      </c>
      <c r="P70" s="363">
        <f t="shared" si="17"/>
        <v>-918812.75731155509</v>
      </c>
      <c r="Q70" s="363">
        <f t="shared" si="17"/>
        <v>-932654.29598664027</v>
      </c>
      <c r="R70" s="363">
        <f t="shared" si="17"/>
        <v>-947077.17928607925</v>
      </c>
      <c r="S70" s="363">
        <f t="shared" si="17"/>
        <v>-962105.82368409459</v>
      </c>
      <c r="T70" s="363">
        <f t="shared" si="17"/>
        <v>-977765.67114682659</v>
      </c>
      <c r="U70" s="363">
        <f t="shared" si="17"/>
        <v>-994083.23220299324</v>
      </c>
      <c r="V70" s="363">
        <f t="shared" si="17"/>
        <v>-1011086.130823519</v>
      </c>
      <c r="W70" s="363">
        <f t="shared" si="17"/>
        <v>-1028803.1511861068</v>
      </c>
      <c r="X70" s="363">
        <f t="shared" si="17"/>
        <v>-1047264.2864039233</v>
      </c>
      <c r="Y70" s="363">
        <f t="shared" si="17"/>
        <v>-1066500.7893008883</v>
      </c>
      <c r="Z70" s="363">
        <f t="shared" si="17"/>
        <v>-1086545.2253195255</v>
      </c>
      <c r="AA70" s="363">
        <f t="shared" si="17"/>
        <v>-1107431.5276509456</v>
      </c>
      <c r="AB70" s="363">
        <f t="shared" si="17"/>
        <v>-1129195.0546802853</v>
      </c>
      <c r="AC70" s="363">
        <f t="shared" si="17"/>
        <v>-1151872.6498448574</v>
      </c>
      <c r="AD70" s="363">
        <f t="shared" si="17"/>
        <v>-1175502.7040063413</v>
      </c>
      <c r="AE70" s="363">
        <f t="shared" si="17"/>
        <v>-1200125.2204426078</v>
      </c>
      <c r="AF70" s="363">
        <f t="shared" si="17"/>
        <v>-1225781.8825691973</v>
      </c>
      <c r="AG70" s="363">
        <f t="shared" si="17"/>
        <v>-1252516.1245051036</v>
      </c>
      <c r="AH70" s="363">
        <f t="shared" si="17"/>
        <v>-1280373.2046023181</v>
      </c>
      <c r="AI70" s="363">
        <f t="shared" si="17"/>
        <v>-1309400.2820636155</v>
      </c>
      <c r="AJ70" s="363">
        <f t="shared" si="17"/>
        <v>-1339646.4967782872</v>
      </c>
      <c r="AK70" s="363">
        <f t="shared" si="17"/>
        <v>-1371163.0525109754</v>
      </c>
      <c r="AL70" s="363">
        <f t="shared" si="17"/>
        <v>-1404003.3035844364</v>
      </c>
      <c r="AM70" s="363">
        <f t="shared" si="17"/>
        <v>-1438222.8452029824</v>
      </c>
      <c r="AN70" s="363">
        <f t="shared" si="17"/>
        <v>-1473879.607569508</v>
      </c>
      <c r="AO70" s="363">
        <f t="shared" si="17"/>
        <v>-1511033.9539554273</v>
      </c>
      <c r="AP70" s="363">
        <f>AP68+AP69</f>
        <v>-1549748.7828895554</v>
      </c>
    </row>
    <row r="71" spans="1:45" x14ac:dyDescent="0.2">
      <c r="A71" s="213" t="s">
        <v>269</v>
      </c>
      <c r="B71" s="362">
        <f t="shared" ref="B71:AP71" si="18">-B70*$B$36</f>
        <v>0</v>
      </c>
      <c r="C71" s="362">
        <f t="shared" si="18"/>
        <v>156459.12258258354</v>
      </c>
      <c r="D71" s="362">
        <f t="shared" si="18"/>
        <v>158080.68630465207</v>
      </c>
      <c r="E71" s="362">
        <f t="shared" si="18"/>
        <v>159770.35570304748</v>
      </c>
      <c r="F71" s="362">
        <f t="shared" si="18"/>
        <v>161530.99121617546</v>
      </c>
      <c r="G71" s="362">
        <f t="shared" si="18"/>
        <v>163365.57342085484</v>
      </c>
      <c r="H71" s="362">
        <f t="shared" si="18"/>
        <v>165277.20807813073</v>
      </c>
      <c r="I71" s="362">
        <f t="shared" si="18"/>
        <v>167269.13139101223</v>
      </c>
      <c r="J71" s="362">
        <f t="shared" si="18"/>
        <v>169344.71548303473</v>
      </c>
      <c r="K71" s="362">
        <f t="shared" si="18"/>
        <v>171507.47410692219</v>
      </c>
      <c r="L71" s="362">
        <f t="shared" si="18"/>
        <v>173761.06859301293</v>
      </c>
      <c r="M71" s="362">
        <f t="shared" si="18"/>
        <v>176109.3140475195</v>
      </c>
      <c r="N71" s="362">
        <f t="shared" si="18"/>
        <v>178556.18581111531</v>
      </c>
      <c r="O71" s="362">
        <f t="shared" si="18"/>
        <v>181105.82618878214</v>
      </c>
      <c r="P71" s="362">
        <f t="shared" si="18"/>
        <v>183762.55146231104</v>
      </c>
      <c r="Q71" s="362">
        <f t="shared" si="18"/>
        <v>186530.85919732807</v>
      </c>
      <c r="R71" s="362">
        <f t="shared" si="18"/>
        <v>189415.43585721587</v>
      </c>
      <c r="S71" s="362">
        <f t="shared" si="18"/>
        <v>192421.16473681893</v>
      </c>
      <c r="T71" s="362">
        <f t="shared" si="18"/>
        <v>195553.13422936533</v>
      </c>
      <c r="U71" s="362">
        <f t="shared" si="18"/>
        <v>198816.64644059865</v>
      </c>
      <c r="V71" s="362">
        <f t="shared" si="18"/>
        <v>202217.22616470381</v>
      </c>
      <c r="W71" s="362">
        <f t="shared" si="18"/>
        <v>205760.63023722137</v>
      </c>
      <c r="X71" s="362">
        <f t="shared" si="18"/>
        <v>209452.85728078466</v>
      </c>
      <c r="Y71" s="362">
        <f t="shared" si="18"/>
        <v>213300.15786017769</v>
      </c>
      <c r="Z71" s="362">
        <f t="shared" si="18"/>
        <v>217309.0450639051</v>
      </c>
      <c r="AA71" s="362">
        <f t="shared" si="18"/>
        <v>221486.30553018913</v>
      </c>
      <c r="AB71" s="362">
        <f t="shared" si="18"/>
        <v>225839.01093605708</v>
      </c>
      <c r="AC71" s="362">
        <f t="shared" si="18"/>
        <v>230374.5299689715</v>
      </c>
      <c r="AD71" s="362">
        <f t="shared" si="18"/>
        <v>235100.54080126827</v>
      </c>
      <c r="AE71" s="362">
        <f t="shared" si="18"/>
        <v>240025.04408852156</v>
      </c>
      <c r="AF71" s="362">
        <f t="shared" si="18"/>
        <v>245156.37651383947</v>
      </c>
      <c r="AG71" s="362">
        <f t="shared" si="18"/>
        <v>250503.22490102073</v>
      </c>
      <c r="AH71" s="362">
        <f t="shared" si="18"/>
        <v>256074.64092046363</v>
      </c>
      <c r="AI71" s="362">
        <f t="shared" si="18"/>
        <v>261880.05641272312</v>
      </c>
      <c r="AJ71" s="362">
        <f t="shared" si="18"/>
        <v>267929.29935565748</v>
      </c>
      <c r="AK71" s="362">
        <f t="shared" si="18"/>
        <v>274232.61050219508</v>
      </c>
      <c r="AL71" s="362">
        <f t="shared" si="18"/>
        <v>280800.66071688727</v>
      </c>
      <c r="AM71" s="362">
        <f t="shared" si="18"/>
        <v>287644.56904059649</v>
      </c>
      <c r="AN71" s="362">
        <f t="shared" si="18"/>
        <v>294775.92151390162</v>
      </c>
      <c r="AO71" s="362">
        <f t="shared" si="18"/>
        <v>302206.79079108546</v>
      </c>
      <c r="AP71" s="362">
        <f t="shared" si="18"/>
        <v>309949.75657791109</v>
      </c>
    </row>
    <row r="72" spans="1:45" ht="15" thickBot="1" x14ac:dyDescent="0.25">
      <c r="A72" s="218" t="s">
        <v>274</v>
      </c>
      <c r="B72" s="219">
        <f t="shared" ref="B72:AO72" si="19">B70+B71</f>
        <v>0</v>
      </c>
      <c r="C72" s="219">
        <f t="shared" si="19"/>
        <v>-625836.49033033417</v>
      </c>
      <c r="D72" s="219">
        <f t="shared" si="19"/>
        <v>-632322.7452186083</v>
      </c>
      <c r="E72" s="219">
        <f t="shared" si="19"/>
        <v>-639081.42281218979</v>
      </c>
      <c r="F72" s="219">
        <f t="shared" si="19"/>
        <v>-646123.96486470173</v>
      </c>
      <c r="G72" s="219">
        <f t="shared" si="19"/>
        <v>-653462.29368341924</v>
      </c>
      <c r="H72" s="219">
        <f t="shared" si="19"/>
        <v>-661108.83231252281</v>
      </c>
      <c r="I72" s="219">
        <f t="shared" si="19"/>
        <v>-669076.52556404879</v>
      </c>
      <c r="J72" s="219">
        <f t="shared" si="19"/>
        <v>-677378.86193213891</v>
      </c>
      <c r="K72" s="219">
        <f t="shared" si="19"/>
        <v>-686029.89642768877</v>
      </c>
      <c r="L72" s="219">
        <f t="shared" si="19"/>
        <v>-695044.2743720517</v>
      </c>
      <c r="M72" s="219">
        <f t="shared" si="19"/>
        <v>-704437.25619007798</v>
      </c>
      <c r="N72" s="219">
        <f t="shared" si="19"/>
        <v>-714224.74324446113</v>
      </c>
      <c r="O72" s="219">
        <f t="shared" si="19"/>
        <v>-724423.30475512857</v>
      </c>
      <c r="P72" s="219">
        <f t="shared" si="19"/>
        <v>-735050.20584924403</v>
      </c>
      <c r="Q72" s="219">
        <f t="shared" si="19"/>
        <v>-746123.43678931217</v>
      </c>
      <c r="R72" s="219">
        <f t="shared" si="19"/>
        <v>-757661.74342886335</v>
      </c>
      <c r="S72" s="219">
        <f t="shared" si="19"/>
        <v>-769684.65894727572</v>
      </c>
      <c r="T72" s="219">
        <f t="shared" si="19"/>
        <v>-782212.53691746132</v>
      </c>
      <c r="U72" s="219">
        <f t="shared" si="19"/>
        <v>-795266.58576239459</v>
      </c>
      <c r="V72" s="219">
        <f t="shared" si="19"/>
        <v>-808868.90465881513</v>
      </c>
      <c r="W72" s="219">
        <f t="shared" si="19"/>
        <v>-823042.52094888547</v>
      </c>
      <c r="X72" s="219">
        <f t="shared" si="19"/>
        <v>-837811.42912313866</v>
      </c>
      <c r="Y72" s="219">
        <f t="shared" si="19"/>
        <v>-853200.63144071063</v>
      </c>
      <c r="Z72" s="219">
        <f t="shared" si="19"/>
        <v>-869236.18025562039</v>
      </c>
      <c r="AA72" s="219">
        <f t="shared" si="19"/>
        <v>-885945.22212075652</v>
      </c>
      <c r="AB72" s="219">
        <f t="shared" si="19"/>
        <v>-903356.0437442282</v>
      </c>
      <c r="AC72" s="219">
        <f t="shared" si="19"/>
        <v>-921498.1198758859</v>
      </c>
      <c r="AD72" s="219">
        <f t="shared" si="19"/>
        <v>-940402.16320507298</v>
      </c>
      <c r="AE72" s="219">
        <f t="shared" si="19"/>
        <v>-960100.17635408626</v>
      </c>
      <c r="AF72" s="219">
        <f t="shared" si="19"/>
        <v>-980625.50605535787</v>
      </c>
      <c r="AG72" s="219">
        <f t="shared" si="19"/>
        <v>-1002012.8996040828</v>
      </c>
      <c r="AH72" s="219">
        <f t="shared" si="19"/>
        <v>-1024298.5636818545</v>
      </c>
      <c r="AI72" s="219">
        <f t="shared" si="19"/>
        <v>-1047520.2256508924</v>
      </c>
      <c r="AJ72" s="219">
        <f t="shared" si="19"/>
        <v>-1071717.1974226297</v>
      </c>
      <c r="AK72" s="219">
        <f t="shared" si="19"/>
        <v>-1096930.4420087803</v>
      </c>
      <c r="AL72" s="219">
        <f t="shared" si="19"/>
        <v>-1123202.6428675491</v>
      </c>
      <c r="AM72" s="219">
        <f t="shared" si="19"/>
        <v>-1150578.2761623859</v>
      </c>
      <c r="AN72" s="219">
        <f t="shared" si="19"/>
        <v>-1179103.6860556065</v>
      </c>
      <c r="AO72" s="219">
        <f t="shared" si="19"/>
        <v>-1208827.1631643418</v>
      </c>
      <c r="AP72" s="219">
        <f>AP70+AP71</f>
        <v>-1239799.0263116444</v>
      </c>
    </row>
    <row r="73" spans="1:45" s="221" customFormat="1" ht="16.5" thickBot="1" x14ac:dyDescent="0.25">
      <c r="A73" s="209"/>
      <c r="B73" s="220">
        <f>D141</f>
        <v>0.5</v>
      </c>
      <c r="C73" s="220">
        <f t="shared" ref="C73:AP73" si="20">E141</f>
        <v>1.5</v>
      </c>
      <c r="D73" s="220">
        <f t="shared" si="20"/>
        <v>2.5</v>
      </c>
      <c r="E73" s="220">
        <f t="shared" si="20"/>
        <v>3.5</v>
      </c>
      <c r="F73" s="220">
        <f>H141</f>
        <v>4.5</v>
      </c>
      <c r="G73" s="220">
        <f t="shared" si="20"/>
        <v>5.5</v>
      </c>
      <c r="H73" s="220">
        <f t="shared" si="20"/>
        <v>6.5</v>
      </c>
      <c r="I73" s="220">
        <f t="shared" si="20"/>
        <v>7.5</v>
      </c>
      <c r="J73" s="220">
        <f t="shared" si="20"/>
        <v>8.5</v>
      </c>
      <c r="K73" s="220">
        <f t="shared" si="20"/>
        <v>9.5</v>
      </c>
      <c r="L73" s="220">
        <f t="shared" si="20"/>
        <v>10.5</v>
      </c>
      <c r="M73" s="220">
        <f t="shared" si="20"/>
        <v>11.5</v>
      </c>
      <c r="N73" s="220">
        <f t="shared" si="20"/>
        <v>12.5</v>
      </c>
      <c r="O73" s="220">
        <f t="shared" si="20"/>
        <v>13.5</v>
      </c>
      <c r="P73" s="220">
        <f t="shared" si="20"/>
        <v>14.5</v>
      </c>
      <c r="Q73" s="220">
        <f t="shared" si="20"/>
        <v>15.5</v>
      </c>
      <c r="R73" s="220">
        <f t="shared" si="20"/>
        <v>16.5</v>
      </c>
      <c r="S73" s="220">
        <f t="shared" si="20"/>
        <v>17.5</v>
      </c>
      <c r="T73" s="220">
        <f t="shared" si="20"/>
        <v>18.5</v>
      </c>
      <c r="U73" s="220">
        <f t="shared" si="20"/>
        <v>19.5</v>
      </c>
      <c r="V73" s="220">
        <f t="shared" si="20"/>
        <v>20.5</v>
      </c>
      <c r="W73" s="220">
        <f t="shared" si="20"/>
        <v>21.5</v>
      </c>
      <c r="X73" s="220">
        <f t="shared" si="20"/>
        <v>22.5</v>
      </c>
      <c r="Y73" s="220">
        <f t="shared" si="20"/>
        <v>23.5</v>
      </c>
      <c r="Z73" s="220">
        <f t="shared" si="20"/>
        <v>24.5</v>
      </c>
      <c r="AA73" s="220">
        <f t="shared" si="20"/>
        <v>25.5</v>
      </c>
      <c r="AB73" s="220">
        <f t="shared" si="20"/>
        <v>26.5</v>
      </c>
      <c r="AC73" s="220">
        <f t="shared" si="20"/>
        <v>27.5</v>
      </c>
      <c r="AD73" s="220">
        <f t="shared" si="20"/>
        <v>28.5</v>
      </c>
      <c r="AE73" s="220">
        <f t="shared" si="20"/>
        <v>29.5</v>
      </c>
      <c r="AF73" s="220">
        <f t="shared" si="20"/>
        <v>30.5</v>
      </c>
      <c r="AG73" s="220">
        <f t="shared" si="20"/>
        <v>31.5</v>
      </c>
      <c r="AH73" s="220">
        <f t="shared" si="20"/>
        <v>32.5</v>
      </c>
      <c r="AI73" s="220">
        <f t="shared" si="20"/>
        <v>33.5</v>
      </c>
      <c r="AJ73" s="220">
        <f t="shared" si="20"/>
        <v>34.5</v>
      </c>
      <c r="AK73" s="220">
        <f t="shared" si="20"/>
        <v>35.5</v>
      </c>
      <c r="AL73" s="220">
        <f t="shared" si="20"/>
        <v>36.5</v>
      </c>
      <c r="AM73" s="220">
        <f t="shared" si="20"/>
        <v>37.5</v>
      </c>
      <c r="AN73" s="220">
        <f t="shared" si="20"/>
        <v>38.5</v>
      </c>
      <c r="AO73" s="220">
        <f t="shared" si="20"/>
        <v>39.5</v>
      </c>
      <c r="AP73" s="220">
        <f t="shared" si="20"/>
        <v>40.5</v>
      </c>
      <c r="AQ73" s="166"/>
      <c r="AR73" s="166"/>
      <c r="AS73" s="166"/>
    </row>
    <row r="74" spans="1:45" x14ac:dyDescent="0.2">
      <c r="A74" s="204" t="s">
        <v>273</v>
      </c>
      <c r="B74" s="205">
        <f t="shared" ref="B74:AO74" si="21">B58</f>
        <v>1</v>
      </c>
      <c r="C74" s="205">
        <f t="shared" si="21"/>
        <v>2</v>
      </c>
      <c r="D74" s="205">
        <f t="shared" si="21"/>
        <v>3</v>
      </c>
      <c r="E74" s="205">
        <f t="shared" si="21"/>
        <v>4</v>
      </c>
      <c r="F74" s="205">
        <f t="shared" si="21"/>
        <v>5</v>
      </c>
      <c r="G74" s="205">
        <f t="shared" si="21"/>
        <v>6</v>
      </c>
      <c r="H74" s="205">
        <f t="shared" si="21"/>
        <v>7</v>
      </c>
      <c r="I74" s="205">
        <f t="shared" si="21"/>
        <v>8</v>
      </c>
      <c r="J74" s="205">
        <f t="shared" si="21"/>
        <v>9</v>
      </c>
      <c r="K74" s="205">
        <f t="shared" si="21"/>
        <v>10</v>
      </c>
      <c r="L74" s="205">
        <f t="shared" si="21"/>
        <v>11</v>
      </c>
      <c r="M74" s="205">
        <f t="shared" si="21"/>
        <v>12</v>
      </c>
      <c r="N74" s="205">
        <f t="shared" si="21"/>
        <v>13</v>
      </c>
      <c r="O74" s="205">
        <f t="shared" si="21"/>
        <v>14</v>
      </c>
      <c r="P74" s="205">
        <f t="shared" si="21"/>
        <v>15</v>
      </c>
      <c r="Q74" s="205">
        <f t="shared" si="21"/>
        <v>16</v>
      </c>
      <c r="R74" s="205">
        <f t="shared" si="21"/>
        <v>17</v>
      </c>
      <c r="S74" s="205">
        <f t="shared" si="21"/>
        <v>18</v>
      </c>
      <c r="T74" s="205">
        <f t="shared" si="21"/>
        <v>19</v>
      </c>
      <c r="U74" s="205">
        <f t="shared" si="21"/>
        <v>20</v>
      </c>
      <c r="V74" s="205">
        <f t="shared" si="21"/>
        <v>21</v>
      </c>
      <c r="W74" s="205">
        <f t="shared" si="21"/>
        <v>22</v>
      </c>
      <c r="X74" s="205">
        <f t="shared" si="21"/>
        <v>23</v>
      </c>
      <c r="Y74" s="205">
        <f t="shared" si="21"/>
        <v>24</v>
      </c>
      <c r="Z74" s="205">
        <f t="shared" si="21"/>
        <v>25</v>
      </c>
      <c r="AA74" s="205">
        <f t="shared" si="21"/>
        <v>26</v>
      </c>
      <c r="AB74" s="205">
        <f t="shared" si="21"/>
        <v>27</v>
      </c>
      <c r="AC74" s="205">
        <f t="shared" si="21"/>
        <v>28</v>
      </c>
      <c r="AD74" s="205">
        <f t="shared" si="21"/>
        <v>29</v>
      </c>
      <c r="AE74" s="205">
        <f t="shared" si="21"/>
        <v>30</v>
      </c>
      <c r="AF74" s="205">
        <f t="shared" si="21"/>
        <v>31</v>
      </c>
      <c r="AG74" s="205">
        <f t="shared" si="21"/>
        <v>32</v>
      </c>
      <c r="AH74" s="205">
        <f t="shared" si="21"/>
        <v>33</v>
      </c>
      <c r="AI74" s="205">
        <f t="shared" si="21"/>
        <v>34</v>
      </c>
      <c r="AJ74" s="205">
        <f t="shared" si="21"/>
        <v>35</v>
      </c>
      <c r="AK74" s="205">
        <f t="shared" si="21"/>
        <v>36</v>
      </c>
      <c r="AL74" s="205">
        <f t="shared" si="21"/>
        <v>37</v>
      </c>
      <c r="AM74" s="205">
        <f t="shared" si="21"/>
        <v>38</v>
      </c>
      <c r="AN74" s="205">
        <f t="shared" si="21"/>
        <v>39</v>
      </c>
      <c r="AO74" s="205">
        <f t="shared" si="21"/>
        <v>40</v>
      </c>
      <c r="AP74" s="205">
        <f>AP58</f>
        <v>41</v>
      </c>
    </row>
    <row r="75" spans="1:45" ht="28.5" x14ac:dyDescent="0.2">
      <c r="A75" s="212" t="s">
        <v>272</v>
      </c>
      <c r="B75" s="363">
        <f t="shared" ref="B75:AO75" si="22">B68</f>
        <v>0</v>
      </c>
      <c r="C75" s="363">
        <f t="shared" si="22"/>
        <v>-782295.61291291774</v>
      </c>
      <c r="D75" s="363">
        <f>D68</f>
        <v>-790403.43152326031</v>
      </c>
      <c r="E75" s="363">
        <f t="shared" si="22"/>
        <v>-798851.77851523727</v>
      </c>
      <c r="F75" s="363">
        <f t="shared" si="22"/>
        <v>-807654.95608087722</v>
      </c>
      <c r="G75" s="363">
        <f t="shared" si="22"/>
        <v>-816827.8671042741</v>
      </c>
      <c r="H75" s="363">
        <f t="shared" si="22"/>
        <v>-826386.04039065354</v>
      </c>
      <c r="I75" s="363">
        <f t="shared" si="22"/>
        <v>-836345.65695506101</v>
      </c>
      <c r="J75" s="363">
        <f t="shared" si="22"/>
        <v>-846723.57741517364</v>
      </c>
      <c r="K75" s="363">
        <f t="shared" si="22"/>
        <v>-857537.37053461093</v>
      </c>
      <c r="L75" s="363">
        <f t="shared" si="22"/>
        <v>-868805.34296506457</v>
      </c>
      <c r="M75" s="363">
        <f t="shared" si="22"/>
        <v>-880546.57023759745</v>
      </c>
      <c r="N75" s="363">
        <f t="shared" si="22"/>
        <v>-892780.92905557645</v>
      </c>
      <c r="O75" s="363">
        <f t="shared" si="22"/>
        <v>-905529.13094391068</v>
      </c>
      <c r="P75" s="363">
        <f t="shared" si="22"/>
        <v>-918812.75731155509</v>
      </c>
      <c r="Q75" s="363">
        <f t="shared" si="22"/>
        <v>-932654.29598664027</v>
      </c>
      <c r="R75" s="363">
        <f t="shared" si="22"/>
        <v>-947077.17928607925</v>
      </c>
      <c r="S75" s="363">
        <f t="shared" si="22"/>
        <v>-962105.82368409459</v>
      </c>
      <c r="T75" s="363">
        <f t="shared" si="22"/>
        <v>-977765.67114682659</v>
      </c>
      <c r="U75" s="363">
        <f t="shared" si="22"/>
        <v>-994083.23220299324</v>
      </c>
      <c r="V75" s="363">
        <f t="shared" si="22"/>
        <v>-1011086.130823519</v>
      </c>
      <c r="W75" s="363">
        <f t="shared" si="22"/>
        <v>-1028803.1511861068</v>
      </c>
      <c r="X75" s="363">
        <f t="shared" si="22"/>
        <v>-1047264.2864039233</v>
      </c>
      <c r="Y75" s="363">
        <f t="shared" si="22"/>
        <v>-1066500.7893008883</v>
      </c>
      <c r="Z75" s="363">
        <f t="shared" si="22"/>
        <v>-1086545.2253195255</v>
      </c>
      <c r="AA75" s="363">
        <f t="shared" si="22"/>
        <v>-1107431.5276509456</v>
      </c>
      <c r="AB75" s="363">
        <f t="shared" si="22"/>
        <v>-1129195.0546802853</v>
      </c>
      <c r="AC75" s="363">
        <f t="shared" si="22"/>
        <v>-1151872.6498448574</v>
      </c>
      <c r="AD75" s="363">
        <f t="shared" si="22"/>
        <v>-1175502.7040063413</v>
      </c>
      <c r="AE75" s="363">
        <f t="shared" si="22"/>
        <v>-1200125.2204426078</v>
      </c>
      <c r="AF75" s="363">
        <f t="shared" si="22"/>
        <v>-1225781.8825691973</v>
      </c>
      <c r="AG75" s="363">
        <f t="shared" si="22"/>
        <v>-1252516.1245051036</v>
      </c>
      <c r="AH75" s="363">
        <f t="shared" si="22"/>
        <v>-1280373.2046023181</v>
      </c>
      <c r="AI75" s="363">
        <f t="shared" si="22"/>
        <v>-1309400.2820636155</v>
      </c>
      <c r="AJ75" s="363">
        <f t="shared" si="22"/>
        <v>-1339646.4967782872</v>
      </c>
      <c r="AK75" s="363">
        <f t="shared" si="22"/>
        <v>-1371163.0525109754</v>
      </c>
      <c r="AL75" s="363">
        <f t="shared" si="22"/>
        <v>-1404003.3035844364</v>
      </c>
      <c r="AM75" s="363">
        <f t="shared" si="22"/>
        <v>-1438222.8452029824</v>
      </c>
      <c r="AN75" s="363">
        <f t="shared" si="22"/>
        <v>-1473879.607569508</v>
      </c>
      <c r="AO75" s="363">
        <f t="shared" si="22"/>
        <v>-1511033.9539554273</v>
      </c>
      <c r="AP75" s="363">
        <f>AP68</f>
        <v>-1549748.7828895554</v>
      </c>
    </row>
    <row r="76" spans="1:45" x14ac:dyDescent="0.2">
      <c r="A76" s="213" t="s">
        <v>271</v>
      </c>
      <c r="B76" s="362">
        <f t="shared" ref="B76:AO76" si="23">-B67</f>
        <v>0</v>
      </c>
      <c r="C76" s="362">
        <f>-C67</f>
        <v>589252.31266666658</v>
      </c>
      <c r="D76" s="362">
        <f t="shared" si="23"/>
        <v>589252.31266666658</v>
      </c>
      <c r="E76" s="362">
        <f t="shared" si="23"/>
        <v>589252.31266666658</v>
      </c>
      <c r="F76" s="362">
        <f>-C67</f>
        <v>589252.31266666658</v>
      </c>
      <c r="G76" s="362">
        <f t="shared" si="23"/>
        <v>589252.31266666658</v>
      </c>
      <c r="H76" s="362">
        <f t="shared" si="23"/>
        <v>589252.31266666658</v>
      </c>
      <c r="I76" s="362">
        <f t="shared" si="23"/>
        <v>589252.31266666658</v>
      </c>
      <c r="J76" s="362">
        <f t="shared" si="23"/>
        <v>589252.31266666658</v>
      </c>
      <c r="K76" s="362">
        <f t="shared" si="23"/>
        <v>589252.31266666658</v>
      </c>
      <c r="L76" s="362">
        <f>-L67</f>
        <v>589252.31266666658</v>
      </c>
      <c r="M76" s="362">
        <f>-M67</f>
        <v>589252.31266666658</v>
      </c>
      <c r="N76" s="362">
        <f t="shared" si="23"/>
        <v>589252.31266666658</v>
      </c>
      <c r="O76" s="362">
        <f t="shared" si="23"/>
        <v>589252.31266666658</v>
      </c>
      <c r="P76" s="362">
        <f t="shared" si="23"/>
        <v>589252.31266666658</v>
      </c>
      <c r="Q76" s="362">
        <f t="shared" si="23"/>
        <v>589252.31266666658</v>
      </c>
      <c r="R76" s="362">
        <f t="shared" si="23"/>
        <v>589252.31266666658</v>
      </c>
      <c r="S76" s="362">
        <f t="shared" si="23"/>
        <v>589252.31266666658</v>
      </c>
      <c r="T76" s="362">
        <f t="shared" si="23"/>
        <v>589252.31266666658</v>
      </c>
      <c r="U76" s="362">
        <f t="shared" si="23"/>
        <v>589252.31266666658</v>
      </c>
      <c r="V76" s="362">
        <f t="shared" si="23"/>
        <v>589252.31266666658</v>
      </c>
      <c r="W76" s="362">
        <f t="shared" si="23"/>
        <v>589252.31266666658</v>
      </c>
      <c r="X76" s="362">
        <f t="shared" si="23"/>
        <v>589252.31266666658</v>
      </c>
      <c r="Y76" s="362">
        <f t="shared" si="23"/>
        <v>589252.31266666658</v>
      </c>
      <c r="Z76" s="362">
        <f t="shared" si="23"/>
        <v>589252.31266666658</v>
      </c>
      <c r="AA76" s="362">
        <f t="shared" si="23"/>
        <v>589252.31266666658</v>
      </c>
      <c r="AB76" s="362">
        <f t="shared" si="23"/>
        <v>589252.31266666658</v>
      </c>
      <c r="AC76" s="362">
        <f t="shared" si="23"/>
        <v>589252.31266666658</v>
      </c>
      <c r="AD76" s="362">
        <f t="shared" si="23"/>
        <v>589252.31266666658</v>
      </c>
      <c r="AE76" s="362">
        <f t="shared" si="23"/>
        <v>589252.31266666658</v>
      </c>
      <c r="AF76" s="362">
        <f t="shared" si="23"/>
        <v>589252.31266666658</v>
      </c>
      <c r="AG76" s="362">
        <f t="shared" si="23"/>
        <v>589252.31266666658</v>
      </c>
      <c r="AH76" s="362">
        <f t="shared" si="23"/>
        <v>589252.31266666658</v>
      </c>
      <c r="AI76" s="362">
        <f t="shared" si="23"/>
        <v>589252.31266666658</v>
      </c>
      <c r="AJ76" s="362">
        <f t="shared" si="23"/>
        <v>589252.31266666658</v>
      </c>
      <c r="AK76" s="362">
        <f t="shared" si="23"/>
        <v>589252.31266666658</v>
      </c>
      <c r="AL76" s="362">
        <f t="shared" si="23"/>
        <v>589252.31266666658</v>
      </c>
      <c r="AM76" s="362">
        <f t="shared" si="23"/>
        <v>589252.31266666658</v>
      </c>
      <c r="AN76" s="362">
        <f t="shared" si="23"/>
        <v>589252.31266666658</v>
      </c>
      <c r="AO76" s="362">
        <f t="shared" si="23"/>
        <v>589252.31266666658</v>
      </c>
      <c r="AP76" s="362">
        <f>-AP67</f>
        <v>589252.31266666658</v>
      </c>
    </row>
    <row r="77" spans="1:45" x14ac:dyDescent="0.2">
      <c r="A77" s="213" t="s">
        <v>270</v>
      </c>
      <c r="B77" s="362">
        <f t="shared" ref="B77:AO77" si="24">B69</f>
        <v>0</v>
      </c>
      <c r="C77" s="362">
        <f t="shared" si="24"/>
        <v>0</v>
      </c>
      <c r="D77" s="362">
        <f t="shared" si="24"/>
        <v>0</v>
      </c>
      <c r="E77" s="362">
        <f t="shared" si="24"/>
        <v>0</v>
      </c>
      <c r="F77" s="362">
        <f t="shared" si="24"/>
        <v>0</v>
      </c>
      <c r="G77" s="362">
        <f t="shared" si="24"/>
        <v>0</v>
      </c>
      <c r="H77" s="362">
        <f t="shared" si="24"/>
        <v>0</v>
      </c>
      <c r="I77" s="362">
        <f t="shared" si="24"/>
        <v>0</v>
      </c>
      <c r="J77" s="362">
        <f t="shared" si="24"/>
        <v>0</v>
      </c>
      <c r="K77" s="362">
        <f t="shared" si="24"/>
        <v>0</v>
      </c>
      <c r="L77" s="362">
        <f t="shared" si="24"/>
        <v>0</v>
      </c>
      <c r="M77" s="362">
        <f t="shared" si="24"/>
        <v>0</v>
      </c>
      <c r="N77" s="362">
        <f t="shared" si="24"/>
        <v>0</v>
      </c>
      <c r="O77" s="362">
        <f t="shared" si="24"/>
        <v>0</v>
      </c>
      <c r="P77" s="362">
        <f t="shared" si="24"/>
        <v>0</v>
      </c>
      <c r="Q77" s="362">
        <f t="shared" si="24"/>
        <v>0</v>
      </c>
      <c r="R77" s="362">
        <f t="shared" si="24"/>
        <v>0</v>
      </c>
      <c r="S77" s="362">
        <f t="shared" si="24"/>
        <v>0</v>
      </c>
      <c r="T77" s="362">
        <f t="shared" si="24"/>
        <v>0</v>
      </c>
      <c r="U77" s="362">
        <f t="shared" si="24"/>
        <v>0</v>
      </c>
      <c r="V77" s="362">
        <f t="shared" si="24"/>
        <v>0</v>
      </c>
      <c r="W77" s="362">
        <f t="shared" si="24"/>
        <v>0</v>
      </c>
      <c r="X77" s="362">
        <f t="shared" si="24"/>
        <v>0</v>
      </c>
      <c r="Y77" s="362">
        <f t="shared" si="24"/>
        <v>0</v>
      </c>
      <c r="Z77" s="362">
        <f t="shared" si="24"/>
        <v>0</v>
      </c>
      <c r="AA77" s="362">
        <f t="shared" si="24"/>
        <v>0</v>
      </c>
      <c r="AB77" s="362">
        <f t="shared" si="24"/>
        <v>0</v>
      </c>
      <c r="AC77" s="362">
        <f t="shared" si="24"/>
        <v>0</v>
      </c>
      <c r="AD77" s="362">
        <f t="shared" si="24"/>
        <v>0</v>
      </c>
      <c r="AE77" s="362">
        <f t="shared" si="24"/>
        <v>0</v>
      </c>
      <c r="AF77" s="362">
        <f t="shared" si="24"/>
        <v>0</v>
      </c>
      <c r="AG77" s="362">
        <f t="shared" si="24"/>
        <v>0</v>
      </c>
      <c r="AH77" s="362">
        <f t="shared" si="24"/>
        <v>0</v>
      </c>
      <c r="AI77" s="362">
        <f t="shared" si="24"/>
        <v>0</v>
      </c>
      <c r="AJ77" s="362">
        <f t="shared" si="24"/>
        <v>0</v>
      </c>
      <c r="AK77" s="362">
        <f t="shared" si="24"/>
        <v>0</v>
      </c>
      <c r="AL77" s="362">
        <f t="shared" si="24"/>
        <v>0</v>
      </c>
      <c r="AM77" s="362">
        <f t="shared" si="24"/>
        <v>0</v>
      </c>
      <c r="AN77" s="362">
        <f t="shared" si="24"/>
        <v>0</v>
      </c>
      <c r="AO77" s="362">
        <f t="shared" si="24"/>
        <v>0</v>
      </c>
      <c r="AP77" s="362">
        <f>AP69</f>
        <v>0</v>
      </c>
    </row>
    <row r="78" spans="1:45" x14ac:dyDescent="0.2">
      <c r="A78" s="213" t="s">
        <v>269</v>
      </c>
      <c r="B78" s="362">
        <f>IF(SUM($B$71:B71)+SUM($A$78:A78)&gt;0,0,SUM($B$71:B71)-SUM($A$78:A78))</f>
        <v>0</v>
      </c>
      <c r="C78" s="362">
        <f>IF(SUM($B$71:C71)+SUM($A$78:B78)&gt;0,0,SUM($B$71:C71)-SUM($A$78:B78))</f>
        <v>0</v>
      </c>
      <c r="D78" s="362">
        <f>IF(SUM($B$71:D71)+SUM($A$78:C78)&gt;0,0,SUM($B$71:D71)-SUM($A$78:C78))</f>
        <v>0</v>
      </c>
      <c r="E78" s="362">
        <f>IF(SUM($B$71:E71)+SUM($A$78:D78)&gt;0,0,SUM($B$71:E71)-SUM($A$78:D78))</f>
        <v>0</v>
      </c>
      <c r="F78" s="362">
        <f>IF(SUM($B$71:F71)+SUM($A$78:E78)&gt;0,0,SUM($B$71:F71)-SUM($A$78:E78))</f>
        <v>0</v>
      </c>
      <c r="G78" s="362">
        <f>IF(SUM($B$71:G71)+SUM($A$78:F78)&gt;0,0,SUM($B$71:G71)-SUM($A$78:F78))</f>
        <v>0</v>
      </c>
      <c r="H78" s="362">
        <f>IF(SUM($B$71:H71)+SUM($A$78:G78)&gt;0,0,SUM($B$71:H71)-SUM($A$78:G78))</f>
        <v>0</v>
      </c>
      <c r="I78" s="362">
        <f>IF(SUM($B$71:I71)+SUM($A$78:H78)&gt;0,0,SUM($B$71:I71)-SUM($A$78:H78))</f>
        <v>0</v>
      </c>
      <c r="J78" s="362">
        <f>IF(SUM($B$71:J71)+SUM($A$78:I78)&gt;0,0,SUM($B$71:J71)-SUM($A$78:I78))</f>
        <v>0</v>
      </c>
      <c r="K78" s="362">
        <f>IF(SUM($B$71:K71)+SUM($A$78:J78)&gt;0,0,SUM($B$71:K71)-SUM($A$78:J78))</f>
        <v>0</v>
      </c>
      <c r="L78" s="362">
        <f>IF(SUM($B$71:L71)+SUM($A$78:K78)&gt;0,0,SUM($B$71:L71)-SUM($A$78:K78))</f>
        <v>0</v>
      </c>
      <c r="M78" s="362">
        <f>IF(SUM($B$71:M71)+SUM($A$78:L78)&gt;0,0,SUM($B$71:M71)-SUM($A$78:L78))</f>
        <v>0</v>
      </c>
      <c r="N78" s="362">
        <f>IF(SUM($B$71:N71)+SUM($A$78:M78)&gt;0,0,SUM($B$71:N71)-SUM($A$78:M78))</f>
        <v>0</v>
      </c>
      <c r="O78" s="362">
        <f>IF(SUM($B$71:O71)+SUM($A$78:N78)&gt;0,0,SUM($B$71:O71)-SUM($A$78:N78))</f>
        <v>0</v>
      </c>
      <c r="P78" s="362">
        <f>IF(SUM($B$71:P71)+SUM($A$78:O78)&gt;0,0,SUM($B$71:P71)-SUM($A$78:O78))</f>
        <v>0</v>
      </c>
      <c r="Q78" s="362">
        <f>IF(SUM($B$71:Q71)+SUM($A$78:P78)&gt;0,0,SUM($B$71:Q71)-SUM($A$78:P78))</f>
        <v>0</v>
      </c>
      <c r="R78" s="362">
        <f>IF(SUM($B$71:R71)+SUM($A$78:Q78)&gt;0,0,SUM($B$71:R71)-SUM($A$78:Q78))</f>
        <v>0</v>
      </c>
      <c r="S78" s="362">
        <f>IF(SUM($B$71:S71)+SUM($A$78:R78)&gt;0,0,SUM($B$71:S71)-SUM($A$78:R78))</f>
        <v>0</v>
      </c>
      <c r="T78" s="362">
        <f>IF(SUM($B$71:T71)+SUM($A$78:S78)&gt;0,0,SUM($B$71:T71)-SUM($A$78:S78))</f>
        <v>0</v>
      </c>
      <c r="U78" s="362">
        <f>IF(SUM($B$71:U71)+SUM($A$78:T78)&gt;0,0,SUM($B$71:U71)-SUM($A$78:T78))</f>
        <v>0</v>
      </c>
      <c r="V78" s="362">
        <f>IF(SUM($B$71:V71)+SUM($A$78:U78)&gt;0,0,SUM($B$71:V71)-SUM($A$78:U78))</f>
        <v>0</v>
      </c>
      <c r="W78" s="362">
        <f>IF(SUM($B$71:W71)+SUM($A$78:V78)&gt;0,0,SUM($B$71:W71)-SUM($A$78:V78))</f>
        <v>0</v>
      </c>
      <c r="X78" s="362">
        <f>IF(SUM($B$71:X71)+SUM($A$78:W78)&gt;0,0,SUM($B$71:X71)-SUM($A$78:W78))</f>
        <v>0</v>
      </c>
      <c r="Y78" s="362">
        <f>IF(SUM($B$71:Y71)+SUM($A$78:X78)&gt;0,0,SUM($B$71:Y71)-SUM($A$78:X78))</f>
        <v>0</v>
      </c>
      <c r="Z78" s="362">
        <f>IF(SUM($B$71:Z71)+SUM($A$78:Y78)&gt;0,0,SUM($B$71:Z71)-SUM($A$78:Y78))</f>
        <v>0</v>
      </c>
      <c r="AA78" s="362">
        <f>IF(SUM($B$71:AA71)+SUM($A$78:Z78)&gt;0,0,SUM($B$71:AA71)-SUM($A$78:Z78))</f>
        <v>0</v>
      </c>
      <c r="AB78" s="362">
        <f>IF(SUM($B$71:AB71)+SUM($A$78:AA78)&gt;0,0,SUM($B$71:AB71)-SUM($A$78:AA78))</f>
        <v>0</v>
      </c>
      <c r="AC78" s="362">
        <f>IF(SUM($B$71:AC71)+SUM($A$78:AB78)&gt;0,0,SUM($B$71:AC71)-SUM($A$78:AB78))</f>
        <v>0</v>
      </c>
      <c r="AD78" s="362">
        <f>IF(SUM($B$71:AD71)+SUM($A$78:AC78)&gt;0,0,SUM($B$71:AD71)-SUM($A$78:AC78))</f>
        <v>0</v>
      </c>
      <c r="AE78" s="362">
        <f>IF(SUM($B$71:AE71)+SUM($A$78:AD78)&gt;0,0,SUM($B$71:AE71)-SUM($A$78:AD78))</f>
        <v>0</v>
      </c>
      <c r="AF78" s="362">
        <f>IF(SUM($B$71:AF71)+SUM($A$78:AE78)&gt;0,0,SUM($B$71:AF71)-SUM($A$78:AE78))</f>
        <v>0</v>
      </c>
      <c r="AG78" s="362">
        <f>IF(SUM($B$71:AG71)+SUM($A$78:AF78)&gt;0,0,SUM($B$71:AG71)-SUM($A$78:AF78))</f>
        <v>0</v>
      </c>
      <c r="AH78" s="362">
        <f>IF(SUM($B$71:AH71)+SUM($A$78:AG78)&gt;0,0,SUM($B$71:AH71)-SUM($A$78:AG78))</f>
        <v>0</v>
      </c>
      <c r="AI78" s="362">
        <f>IF(SUM($B$71:AI71)+SUM($A$78:AH78)&gt;0,0,SUM($B$71:AI71)-SUM($A$78:AH78))</f>
        <v>0</v>
      </c>
      <c r="AJ78" s="362">
        <f>IF(SUM($B$71:AJ71)+SUM($A$78:AI78)&gt;0,0,SUM($B$71:AJ71)-SUM($A$78:AI78))</f>
        <v>0</v>
      </c>
      <c r="AK78" s="362">
        <f>IF(SUM($B$71:AK71)+SUM($A$78:AJ78)&gt;0,0,SUM($B$71:AK71)-SUM($A$78:AJ78))</f>
        <v>0</v>
      </c>
      <c r="AL78" s="362">
        <f>IF(SUM($B$71:AL71)+SUM($A$78:AK78)&gt;0,0,SUM($B$71:AL71)-SUM($A$78:AK78))</f>
        <v>0</v>
      </c>
      <c r="AM78" s="362">
        <f>IF(SUM($B$71:AM71)+SUM($A$78:AL78)&gt;0,0,SUM($B$71:AM71)-SUM($A$78:AL78))</f>
        <v>0</v>
      </c>
      <c r="AN78" s="362">
        <f>IF(SUM($B$71:AN71)+SUM($A$78:AM78)&gt;0,0,SUM($B$71:AN71)-SUM($A$78:AM78))</f>
        <v>0</v>
      </c>
      <c r="AO78" s="362">
        <f>IF(SUM($B$71:AO71)+SUM($A$78:AN78)&gt;0,0,SUM($B$71:AO71)-SUM($A$78:AN78))</f>
        <v>0</v>
      </c>
      <c r="AP78" s="362">
        <f>IF(SUM($B$71:AP71)+SUM($A$78:AO78)&gt;0,0,SUM($B$71:AP71)-SUM($A$78:AO78))</f>
        <v>0</v>
      </c>
    </row>
    <row r="79" spans="1:45" x14ac:dyDescent="0.2">
      <c r="A79" s="213" t="s">
        <v>268</v>
      </c>
      <c r="B79" s="362">
        <f>IF(((SUM($B$59:B59)+SUM($B$61:B64))+SUM($B$81:B81))&lt;0,((SUM($B$59:B59)+SUM($B$61:B64))+SUM($B$81:B81))*0.18-SUM($A$79:A79),IF(SUM(A$79:$B79)&lt;0,0-SUM(A$79:$B79),0))</f>
        <v>-3181962.4883999997</v>
      </c>
      <c r="C79" s="362">
        <f>IF(((SUM($B$59:C59)+SUM($B$61:C64))+SUM($B$81:C81))&lt;0,((SUM($B$59:C59)+SUM($B$61:C64))+SUM($B$81:C81))*0.18-SUM($A$79:B79),IF(SUM($B$79:B79)&lt;0,0-SUM($B$79:B79),0))</f>
        <v>-34747.794044325128</v>
      </c>
      <c r="D79" s="362">
        <f>IF(((SUM($B$59:D59)+SUM($B$61:D64))+SUM($B$81:D81))&lt;0,((SUM($B$59:D59)+SUM($B$61:D64))+SUM($B$81:D81))*0.18-SUM($A$79:C79),IF(SUM($B$79:C79)&lt;0,0-SUM($B$79:C79),0))</f>
        <v>-36207.201394186821</v>
      </c>
      <c r="E79" s="362">
        <f>IF(((SUM($B$59:E59)+SUM($B$61:E64))+SUM($B$81:E81))&lt;0,((SUM($B$59:E59)+SUM($B$61:E64))+SUM($B$81:E81))*0.18-SUM($A$79:D79),IF(SUM($B$79:D79)&lt;0,0-SUM($B$79:D79),0))</f>
        <v>-37727.903852743097</v>
      </c>
      <c r="F79" s="362">
        <f>IF(((SUM($B$59:F59)+SUM($B$61:F64))+SUM($B$81:F81))&lt;0,((SUM($B$59:F59)+SUM($B$61:F64))+SUM($B$81:F81))*0.18-SUM($A$79:E79),IF(SUM($B$79:E79)&lt;0,0-SUM($B$79:E79),0))</f>
        <v>-39312.475814557634</v>
      </c>
      <c r="G79" s="362">
        <f>IF(((SUM($B$59:G59)+SUM($B$61:G64))+SUM($B$81:G81))&lt;0,((SUM($B$59:G59)+SUM($B$61:G64))+SUM($B$81:G81))*0.18-SUM($A$79:F79),IF(SUM($B$79:F79)&lt;0,0-SUM($B$79:F79),0))</f>
        <v>-40963.59979876969</v>
      </c>
      <c r="H79" s="362">
        <f>IF(((SUM($B$59:H59)+SUM($B$61:H64))+SUM($B$81:H81))&lt;0,((SUM($B$59:H59)+SUM($B$61:H64))+SUM($B$81:H81))*0.18-SUM($A$79:G79),IF(SUM($B$79:G79)&lt;0,0-SUM($B$79:G79),0))</f>
        <v>-42684.070990317501</v>
      </c>
      <c r="I79" s="362">
        <f>IF(((SUM($B$59:I59)+SUM($B$61:I64))+SUM($B$81:I81))&lt;0,((SUM($B$59:I59)+SUM($B$61:I64))+SUM($B$81:I81))*0.18-SUM($A$79:H79),IF(SUM($B$79:H79)&lt;0,0-SUM($B$79:H79),0))</f>
        <v>-44476.801971910521</v>
      </c>
      <c r="J79" s="362">
        <f>IF(((SUM($B$59:J59)+SUM($B$61:J64))+SUM($B$81:J81))&lt;0,((SUM($B$59:J59)+SUM($B$61:J64))+SUM($B$81:J81))*0.18-SUM($A$79:I79),IF(SUM($B$79:I79)&lt;0,0-SUM($B$79:I79),0))</f>
        <v>-46344.827654731926</v>
      </c>
      <c r="K79" s="362">
        <f>IF(((SUM($B$59:K59)+SUM($B$61:K64))+SUM($B$81:K81))&lt;0,((SUM($B$59:K59)+SUM($B$61:K64))+SUM($B$81:K81))*0.18-SUM($A$79:J79),IF(SUM($B$79:J79)&lt;0,0-SUM($B$79:J79),0))</f>
        <v>-48291.310416230001</v>
      </c>
      <c r="L79" s="362">
        <f>IF(((SUM($B$59:L59)+SUM($B$61:L64))+SUM($B$81:L81))&lt;0,((SUM($B$59:L59)+SUM($B$61:L64))+SUM($B$81:L81))*0.18-SUM($A$79:K79),IF(SUM($B$79:K79)&lt;0,0-SUM($B$79:K79),0))</f>
        <v>-50319.545453711413</v>
      </c>
      <c r="M79" s="362">
        <f>IF(((SUM($B$59:M59)+SUM($B$61:M64))+SUM($B$81:M81))&lt;0,((SUM($B$59:M59)+SUM($B$61:M64))+SUM($B$81:M81))*0.18-SUM($A$79:L79),IF(SUM($B$79:L79)&lt;0,0-SUM($B$79:L79),0))</f>
        <v>-52432.966362767387</v>
      </c>
      <c r="N79" s="362">
        <f>IF(((SUM($B$59:N59)+SUM($B$61:N64))+SUM($B$81:N81))&lt;0,((SUM($B$59:N59)+SUM($B$61:N64))+SUM($B$81:N81))*0.18-SUM($A$79:M79),IF(SUM($B$79:M79)&lt;0,0-SUM($B$79:M79),0))</f>
        <v>-54635.150950003881</v>
      </c>
      <c r="O79" s="362">
        <f>IF(((SUM($B$59:O59)+SUM($B$61:O64))+SUM($B$81:O81))&lt;0,((SUM($B$59:O59)+SUM($B$61:O64))+SUM($B$81:O81))*0.18-SUM($A$79:N79),IF(SUM($B$79:N79)&lt;0,0-SUM($B$79:N79),0))</f>
        <v>-56929.827289904468</v>
      </c>
      <c r="P79" s="362">
        <f>IF(((SUM($B$59:P59)+SUM($B$61:P64))+SUM($B$81:P81))&lt;0,((SUM($B$59:P59)+SUM($B$61:P64))+SUM($B$81:P81))*0.18-SUM($A$79:O79),IF(SUM($B$79:O79)&lt;0,0-SUM($B$79:O79),0))</f>
        <v>-59320.880036079325</v>
      </c>
      <c r="Q79" s="362">
        <f>IF(((SUM($B$59:Q59)+SUM($B$61:Q64))+SUM($B$81:Q81))&lt;0,((SUM($B$59:Q59)+SUM($B$61:Q64))+SUM($B$81:Q81))*0.18-SUM($A$79:P79),IF(SUM($B$79:P79)&lt;0,0-SUM($B$79:P79),0))</f>
        <v>-61812.356997595169</v>
      </c>
      <c r="R79" s="362">
        <f>IF(((SUM($B$59:R59)+SUM($B$61:R64))+SUM($B$81:R81))&lt;0,((SUM($B$59:R59)+SUM($B$61:R64))+SUM($B$81:R81))*0.18-SUM($A$79:Q79),IF(SUM($B$79:Q79)&lt;0,0-SUM($B$79:Q79),0))</f>
        <v>-64408.475991494954</v>
      </c>
      <c r="S79" s="362">
        <f>IF(((SUM($B$59:S59)+SUM($B$61:S64))+SUM($B$81:S81))&lt;0,((SUM($B$59:S59)+SUM($B$61:S64))+SUM($B$81:S81))*0.18-SUM($A$79:R79),IF(SUM($B$79:R79)&lt;0,0-SUM($B$79:R79),0))</f>
        <v>-67113.631983136758</v>
      </c>
      <c r="T79" s="362">
        <f>IF(((SUM($B$59:T59)+SUM($B$61:T64))+SUM($B$81:T81))&lt;0,((SUM($B$59:T59)+SUM($B$61:T64))+SUM($B$81:T81))*0.18-SUM($A$79:S79),IF(SUM($B$79:S79)&lt;0,0-SUM($B$79:S79),0))</f>
        <v>-69932.40452642832</v>
      </c>
      <c r="U79" s="362">
        <f>IF(((SUM($B$59:U59)+SUM($B$61:U64))+SUM($B$81:U81))&lt;0,((SUM($B$59:U59)+SUM($B$61:U64))+SUM($B$81:U81))*0.18-SUM($A$79:T79),IF(SUM($B$79:T79)&lt;0,0-SUM($B$79:T79),0))</f>
        <v>-72869.565516538918</v>
      </c>
      <c r="V79" s="362">
        <f>IF(((SUM($B$59:V59)+SUM($B$61:V64))+SUM($B$81:V81))&lt;0,((SUM($B$59:V59)+SUM($B$61:V64))+SUM($B$81:V81))*0.18-SUM($A$79:U79),IF(SUM($B$79:U79)&lt;0,0-SUM($B$79:U79),0))</f>
        <v>-75930.087268233765</v>
      </c>
      <c r="W79" s="362">
        <f>IF(((SUM($B$59:W59)+SUM($B$61:W64))+SUM($B$81:W81))&lt;0,((SUM($B$59:W59)+SUM($B$61:W64))+SUM($B$81:W81))*0.18-SUM($A$79:V79),IF(SUM($B$79:V79)&lt;0,0-SUM($B$79:V79),0))</f>
        <v>-79119.150933498517</v>
      </c>
      <c r="X79" s="362">
        <f>IF(((SUM($B$59:X59)+SUM($B$61:X64))+SUM($B$81:X81))&lt;0,((SUM($B$59:X59)+SUM($B$61:X64))+SUM($B$81:X81))*0.18-SUM($A$79:W79),IF(SUM($B$79:W79)&lt;0,0-SUM($B$79:W79),0))</f>
        <v>-82442.155272706412</v>
      </c>
      <c r="Y79" s="362">
        <f>IF(((SUM($B$59:Y59)+SUM($B$61:Y64))+SUM($B$81:Y81))&lt;0,((SUM($B$59:Y59)+SUM($B$61:Y64))+SUM($B$81:Y81))*0.18-SUM($A$79:X79),IF(SUM($B$79:X79)&lt;0,0-SUM($B$79:X79),0))</f>
        <v>-85904.725794160739</v>
      </c>
      <c r="Z79" s="362">
        <f>IF(((SUM($B$59:Z59)+SUM($B$61:Z64))+SUM($B$81:Z81))&lt;0,((SUM($B$59:Z59)+SUM($B$61:Z64))+SUM($B$81:Z81))*0.18-SUM($A$79:Y79),IF(SUM($B$79:Y79)&lt;0,0-SUM($B$79:Y79),0))</f>
        <v>-89512.724277514033</v>
      </c>
      <c r="AA79" s="362">
        <f>IF(((SUM($B$59:AA59)+SUM($B$61:AA64))+SUM($B$81:AA81))&lt;0,((SUM($B$59:AA59)+SUM($B$61:AA64))+SUM($B$81:AA81))*0.18-SUM($A$79:Z79),IF(SUM($B$79:Z79)&lt;0,0-SUM($B$79:Z79),0))</f>
        <v>-93272.258697170764</v>
      </c>
      <c r="AB79" s="362">
        <f>IF(((SUM($B$59:AB59)+SUM($B$61:AB64))+SUM($B$81:AB81))&lt;0,((SUM($B$59:AB59)+SUM($B$61:AB64))+SUM($B$81:AB81))*0.18-SUM($A$79:AA79),IF(SUM($B$79:AA79)&lt;0,0-SUM($B$79:AA79),0))</f>
        <v>-97189.693562450819</v>
      </c>
      <c r="AC79" s="362">
        <f>IF(((SUM($B$59:AC59)+SUM($B$61:AC64))+SUM($B$81:AC81))&lt;0,((SUM($B$59:AC59)+SUM($B$61:AC64))+SUM($B$81:AC81))*0.18-SUM($A$79:AB79),IF(SUM($B$79:AB79)&lt;0,0-SUM($B$79:AB79),0))</f>
        <v>-101271.66069207434</v>
      </c>
      <c r="AD79" s="362">
        <f>IF(((SUM($B$59:AD59)+SUM($B$61:AD64))+SUM($B$81:AD81))&lt;0,((SUM($B$59:AD59)+SUM($B$61:AD64))+SUM($B$81:AD81))*0.18-SUM($A$79:AC79),IF(SUM($B$79:AC79)&lt;0,0-SUM($B$79:AC79),0))</f>
        <v>-105525.07044114172</v>
      </c>
      <c r="AE79" s="362">
        <f>IF(((SUM($B$59:AE59)+SUM($B$61:AE64))+SUM($B$81:AE81))&lt;0,((SUM($B$59:AE59)+SUM($B$61:AE64))+SUM($B$81:AE81))*0.18-SUM($A$79:AD79),IF(SUM($B$79:AD79)&lt;0,0-SUM($B$79:AD79),0))</f>
        <v>-109957.1233996693</v>
      </c>
      <c r="AF79" s="362">
        <f>IF(((SUM($B$59:AF59)+SUM($B$61:AF64))+SUM($B$81:AF81))&lt;0,((SUM($B$59:AF59)+SUM($B$61:AF64))+SUM($B$81:AF81))*0.18-SUM($A$79:AE79),IF(SUM($B$79:AE79)&lt;0,0-SUM($B$79:AE79),0))</f>
        <v>-114575.32258245535</v>
      </c>
      <c r="AG79" s="362">
        <f>IF(((SUM($B$59:AG59)+SUM($B$61:AG64))+SUM($B$81:AG81))&lt;0,((SUM($B$59:AG59)+SUM($B$61:AG64))+SUM($B$81:AG81))*0.18-SUM($A$79:AF79),IF(SUM($B$79:AF79)&lt;0,0-SUM($B$79:AF79),0))</f>
        <v>-119387.48613091931</v>
      </c>
      <c r="AH79" s="362">
        <f>IF(((SUM($B$59:AH59)+SUM($B$61:AH64))+SUM($B$81:AH81))&lt;0,((SUM($B$59:AH59)+SUM($B$61:AH64))+SUM($B$81:AH81))*0.18-SUM($A$79:AG79),IF(SUM($B$79:AG79)&lt;0,0-SUM($B$79:AG79),0))</f>
        <v>-124401.76054841653</v>
      </c>
      <c r="AI79" s="362">
        <f>IF(((SUM($B$59:AI59)+SUM($B$61:AI64))+SUM($B$81:AI81))&lt;0,((SUM($B$59:AI59)+SUM($B$61:AI64))+SUM($B$81:AI81))*0.18-SUM($A$79:AH79),IF(SUM($B$79:AH79)&lt;0,0-SUM($B$79:AH79),0))</f>
        <v>-129626.63449145108</v>
      </c>
      <c r="AJ79" s="362">
        <f>IF(((SUM($B$59:AJ59)+SUM($B$61:AJ64))+SUM($B$81:AJ81))&lt;0,((SUM($B$59:AJ59)+SUM($B$61:AJ64))+SUM($B$81:AJ81))*0.18-SUM($A$79:AI79),IF(SUM($B$79:AI79)&lt;0,0-SUM($B$79:AI79),0))</f>
        <v>-135070.95314009115</v>
      </c>
      <c r="AK79" s="362">
        <f>IF(((SUM($B$59:AK59)+SUM($B$61:AK64))+SUM($B$81:AK81))&lt;0,((SUM($B$59:AK59)+SUM($B$61:AK64))+SUM($B$81:AK81))*0.18-SUM($A$79:AJ79),IF(SUM($B$79:AJ79)&lt;0,0-SUM($B$79:AJ79),0))</f>
        <v>-140743.93317197543</v>
      </c>
      <c r="AL79" s="362">
        <f>IF(((SUM($B$59:AL59)+SUM($B$61:AL64))+SUM($B$81:AL81))&lt;0,((SUM($B$59:AL59)+SUM($B$61:AL64))+SUM($B$81:AL81))*0.18-SUM($A$79:AK79),IF(SUM($B$79:AK79)&lt;0,0-SUM($B$79:AK79),0))</f>
        <v>-146655.1783651989</v>
      </c>
      <c r="AM79" s="362">
        <f>IF(((SUM($B$59:AM59)+SUM($B$61:AM64))+SUM($B$81:AM81))&lt;0,((SUM($B$59:AM59)+SUM($B$61:AM64))+SUM($B$81:AM81))*0.18-SUM($A$79:AL79),IF(SUM($B$79:AL79)&lt;0,0-SUM($B$79:AL79),0))</f>
        <v>-152814.69585653674</v>
      </c>
      <c r="AN79" s="362">
        <f>IF(((SUM($B$59:AN59)+SUM($B$61:AN64))+SUM($B$81:AN81))&lt;0,((SUM($B$59:AN59)+SUM($B$61:AN64))+SUM($B$81:AN81))*0.18-SUM($A$79:AM79),IF(SUM($B$79:AM79)&lt;0,0-SUM($B$79:AM79),0))</f>
        <v>-159232.9130825121</v>
      </c>
      <c r="AO79" s="362">
        <f>IF(((SUM($B$59:AO59)+SUM($B$61:AO64))+SUM($B$81:AO81))&lt;0,((SUM($B$59:AO59)+SUM($B$61:AO64))+SUM($B$81:AO81))*0.18-SUM($A$79:AN79),IF(SUM($B$79:AN79)&lt;0,0-SUM($B$79:AN79),0))</f>
        <v>-165920.69543197658</v>
      </c>
      <c r="AP79" s="362">
        <f>IF(((SUM($B$59:AP59)+SUM($B$61:AP64))+SUM($B$81:AP81))&lt;0,((SUM($B$59:AP59)+SUM($B$61:AP64))+SUM($B$81:AP81))*0.18-SUM($A$79:AO79),IF(SUM($B$79:AO79)&lt;0,0-SUM($B$79:AO79),0))</f>
        <v>-172889.36464012042</v>
      </c>
    </row>
    <row r="80" spans="1:45" x14ac:dyDescent="0.2">
      <c r="A80" s="213" t="s">
        <v>267</v>
      </c>
      <c r="B80" s="362">
        <f>-B59*(B39)</f>
        <v>0</v>
      </c>
      <c r="C80" s="362">
        <f t="shared" ref="C80:AP80" si="25">-(C59-B59)*$B$39</f>
        <v>0</v>
      </c>
      <c r="D80" s="362">
        <f t="shared" si="25"/>
        <v>0</v>
      </c>
      <c r="E80" s="362">
        <f t="shared" si="25"/>
        <v>0</v>
      </c>
      <c r="F80" s="362">
        <f t="shared" si="25"/>
        <v>0</v>
      </c>
      <c r="G80" s="362">
        <f t="shared" si="25"/>
        <v>0</v>
      </c>
      <c r="H80" s="362">
        <f t="shared" si="25"/>
        <v>0</v>
      </c>
      <c r="I80" s="362">
        <f t="shared" si="25"/>
        <v>0</v>
      </c>
      <c r="J80" s="362">
        <f t="shared" si="25"/>
        <v>0</v>
      </c>
      <c r="K80" s="362">
        <f t="shared" si="25"/>
        <v>0</v>
      </c>
      <c r="L80" s="362">
        <f t="shared" si="25"/>
        <v>0</v>
      </c>
      <c r="M80" s="362">
        <f t="shared" si="25"/>
        <v>0</v>
      </c>
      <c r="N80" s="362">
        <f t="shared" si="25"/>
        <v>0</v>
      </c>
      <c r="O80" s="362">
        <f t="shared" si="25"/>
        <v>0</v>
      </c>
      <c r="P80" s="362">
        <f t="shared" si="25"/>
        <v>0</v>
      </c>
      <c r="Q80" s="362">
        <f t="shared" si="25"/>
        <v>0</v>
      </c>
      <c r="R80" s="362">
        <f t="shared" si="25"/>
        <v>0</v>
      </c>
      <c r="S80" s="362">
        <f t="shared" si="25"/>
        <v>0</v>
      </c>
      <c r="T80" s="362">
        <f t="shared" si="25"/>
        <v>0</v>
      </c>
      <c r="U80" s="362">
        <f t="shared" si="25"/>
        <v>0</v>
      </c>
      <c r="V80" s="362">
        <f t="shared" si="25"/>
        <v>0</v>
      </c>
      <c r="W80" s="362">
        <f t="shared" si="25"/>
        <v>0</v>
      </c>
      <c r="X80" s="362">
        <f t="shared" si="25"/>
        <v>0</v>
      </c>
      <c r="Y80" s="362">
        <f t="shared" si="25"/>
        <v>0</v>
      </c>
      <c r="Z80" s="362">
        <f t="shared" si="25"/>
        <v>0</v>
      </c>
      <c r="AA80" s="362">
        <f t="shared" si="25"/>
        <v>0</v>
      </c>
      <c r="AB80" s="362">
        <f t="shared" si="25"/>
        <v>0</v>
      </c>
      <c r="AC80" s="362">
        <f t="shared" si="25"/>
        <v>0</v>
      </c>
      <c r="AD80" s="362">
        <f t="shared" si="25"/>
        <v>0</v>
      </c>
      <c r="AE80" s="362">
        <f t="shared" si="25"/>
        <v>0</v>
      </c>
      <c r="AF80" s="362">
        <f t="shared" si="25"/>
        <v>0</v>
      </c>
      <c r="AG80" s="362">
        <f t="shared" si="25"/>
        <v>0</v>
      </c>
      <c r="AH80" s="362">
        <f t="shared" si="25"/>
        <v>0</v>
      </c>
      <c r="AI80" s="362">
        <f t="shared" si="25"/>
        <v>0</v>
      </c>
      <c r="AJ80" s="362">
        <f t="shared" si="25"/>
        <v>0</v>
      </c>
      <c r="AK80" s="362">
        <f t="shared" si="25"/>
        <v>0</v>
      </c>
      <c r="AL80" s="362">
        <f t="shared" si="25"/>
        <v>0</v>
      </c>
      <c r="AM80" s="362">
        <f t="shared" si="25"/>
        <v>0</v>
      </c>
      <c r="AN80" s="362">
        <f t="shared" si="25"/>
        <v>0</v>
      </c>
      <c r="AO80" s="362">
        <f t="shared" si="25"/>
        <v>0</v>
      </c>
      <c r="AP80" s="362">
        <f t="shared" si="25"/>
        <v>0</v>
      </c>
    </row>
    <row r="81" spans="1:45" x14ac:dyDescent="0.2">
      <c r="A81" s="213" t="s">
        <v>494</v>
      </c>
      <c r="B81" s="362">
        <f>-$B$126</f>
        <v>-17677569.379999999</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216">
        <f>SUM(B81:AP81)</f>
        <v>-17677569.379999999</v>
      </c>
      <c r="AR81" s="217"/>
    </row>
    <row r="82" spans="1:45" x14ac:dyDescent="0.2">
      <c r="A82" s="213" t="s">
        <v>266</v>
      </c>
      <c r="B82" s="362">
        <f t="shared" ref="B82:AO82" si="26">B54-B55</f>
        <v>0</v>
      </c>
      <c r="C82" s="362">
        <f t="shared" si="26"/>
        <v>0</v>
      </c>
      <c r="D82" s="362">
        <f t="shared" si="26"/>
        <v>0</v>
      </c>
      <c r="E82" s="362">
        <f t="shared" si="26"/>
        <v>0</v>
      </c>
      <c r="F82" s="362">
        <f t="shared" si="26"/>
        <v>0</v>
      </c>
      <c r="G82" s="362">
        <f t="shared" si="26"/>
        <v>0</v>
      </c>
      <c r="H82" s="362">
        <f t="shared" si="26"/>
        <v>0</v>
      </c>
      <c r="I82" s="362">
        <f t="shared" si="26"/>
        <v>0</v>
      </c>
      <c r="J82" s="362">
        <f t="shared" si="26"/>
        <v>0</v>
      </c>
      <c r="K82" s="362">
        <f t="shared" si="26"/>
        <v>0</v>
      </c>
      <c r="L82" s="362">
        <f t="shared" si="26"/>
        <v>0</v>
      </c>
      <c r="M82" s="362">
        <f t="shared" si="26"/>
        <v>0</v>
      </c>
      <c r="N82" s="362">
        <f t="shared" si="26"/>
        <v>0</v>
      </c>
      <c r="O82" s="362">
        <f t="shared" si="26"/>
        <v>0</v>
      </c>
      <c r="P82" s="362">
        <f t="shared" si="26"/>
        <v>0</v>
      </c>
      <c r="Q82" s="362">
        <f t="shared" si="26"/>
        <v>0</v>
      </c>
      <c r="R82" s="362">
        <f t="shared" si="26"/>
        <v>0</v>
      </c>
      <c r="S82" s="362">
        <f t="shared" si="26"/>
        <v>0</v>
      </c>
      <c r="T82" s="362">
        <f t="shared" si="26"/>
        <v>0</v>
      </c>
      <c r="U82" s="362">
        <f t="shared" si="26"/>
        <v>0</v>
      </c>
      <c r="V82" s="362">
        <f t="shared" si="26"/>
        <v>0</v>
      </c>
      <c r="W82" s="362">
        <f t="shared" si="26"/>
        <v>0</v>
      </c>
      <c r="X82" s="362">
        <f t="shared" si="26"/>
        <v>0</v>
      </c>
      <c r="Y82" s="362">
        <f t="shared" si="26"/>
        <v>0</v>
      </c>
      <c r="Z82" s="362">
        <f t="shared" si="26"/>
        <v>0</v>
      </c>
      <c r="AA82" s="362">
        <f t="shared" si="26"/>
        <v>0</v>
      </c>
      <c r="AB82" s="362">
        <f t="shared" si="26"/>
        <v>0</v>
      </c>
      <c r="AC82" s="362">
        <f t="shared" si="26"/>
        <v>0</v>
      </c>
      <c r="AD82" s="362">
        <f t="shared" si="26"/>
        <v>0</v>
      </c>
      <c r="AE82" s="362">
        <f t="shared" si="26"/>
        <v>0</v>
      </c>
      <c r="AF82" s="362">
        <f t="shared" si="26"/>
        <v>0</v>
      </c>
      <c r="AG82" s="362">
        <f t="shared" si="26"/>
        <v>0</v>
      </c>
      <c r="AH82" s="362">
        <f t="shared" si="26"/>
        <v>0</v>
      </c>
      <c r="AI82" s="362">
        <f t="shared" si="26"/>
        <v>0</v>
      </c>
      <c r="AJ82" s="362">
        <f t="shared" si="26"/>
        <v>0</v>
      </c>
      <c r="AK82" s="362">
        <f t="shared" si="26"/>
        <v>0</v>
      </c>
      <c r="AL82" s="362">
        <f t="shared" si="26"/>
        <v>0</v>
      </c>
      <c r="AM82" s="362">
        <f t="shared" si="26"/>
        <v>0</v>
      </c>
      <c r="AN82" s="362">
        <f t="shared" si="26"/>
        <v>0</v>
      </c>
      <c r="AO82" s="362">
        <f t="shared" si="26"/>
        <v>0</v>
      </c>
      <c r="AP82" s="362">
        <f>AP54-AP55</f>
        <v>0</v>
      </c>
    </row>
    <row r="83" spans="1:45" ht="14.25" x14ac:dyDescent="0.2">
      <c r="A83" s="214" t="s">
        <v>265</v>
      </c>
      <c r="B83" s="363">
        <f>SUM(B75:B82)</f>
        <v>-20859531.8684</v>
      </c>
      <c r="C83" s="363">
        <f t="shared" ref="C83:V83" si="27">SUM(C75:C82)</f>
        <v>-227791.09429057629</v>
      </c>
      <c r="D83" s="363">
        <f t="shared" si="27"/>
        <v>-237358.32025078055</v>
      </c>
      <c r="E83" s="363">
        <f t="shared" si="27"/>
        <v>-247327.36970131379</v>
      </c>
      <c r="F83" s="363">
        <f t="shared" si="27"/>
        <v>-257715.11922876828</v>
      </c>
      <c r="G83" s="363">
        <f t="shared" si="27"/>
        <v>-268539.15423637722</v>
      </c>
      <c r="H83" s="363">
        <f t="shared" si="27"/>
        <v>-279817.79871430446</v>
      </c>
      <c r="I83" s="363">
        <f t="shared" si="27"/>
        <v>-291570.14626030496</v>
      </c>
      <c r="J83" s="363">
        <f t="shared" si="27"/>
        <v>-303816.09240323899</v>
      </c>
      <c r="K83" s="363">
        <f t="shared" si="27"/>
        <v>-316576.36828417436</v>
      </c>
      <c r="L83" s="363">
        <f t="shared" si="27"/>
        <v>-329872.57575210941</v>
      </c>
      <c r="M83" s="363">
        <f t="shared" si="27"/>
        <v>-343727.22393369826</v>
      </c>
      <c r="N83" s="363">
        <f t="shared" si="27"/>
        <v>-358163.76733891375</v>
      </c>
      <c r="O83" s="363">
        <f t="shared" si="27"/>
        <v>-373206.64556714857</v>
      </c>
      <c r="P83" s="363">
        <f t="shared" si="27"/>
        <v>-388881.32468096784</v>
      </c>
      <c r="Q83" s="363">
        <f t="shared" si="27"/>
        <v>-405214.34031756886</v>
      </c>
      <c r="R83" s="363">
        <f t="shared" si="27"/>
        <v>-422233.34261090762</v>
      </c>
      <c r="S83" s="363">
        <f t="shared" si="27"/>
        <v>-439967.14300056477</v>
      </c>
      <c r="T83" s="363">
        <f t="shared" si="27"/>
        <v>-458445.76300658833</v>
      </c>
      <c r="U83" s="363">
        <f t="shared" si="27"/>
        <v>-477700.48505286558</v>
      </c>
      <c r="V83" s="363">
        <f t="shared" si="27"/>
        <v>-497763.90542508615</v>
      </c>
      <c r="W83" s="363">
        <f>SUM(W75:W82)</f>
        <v>-518669.98945293878</v>
      </c>
      <c r="X83" s="363">
        <f>SUM(X75:X82)</f>
        <v>-540454.12900996313</v>
      </c>
      <c r="Y83" s="363">
        <f>SUM(Y75:Y82)</f>
        <v>-563153.20242838247</v>
      </c>
      <c r="Z83" s="363">
        <f>SUM(Z75:Z82)</f>
        <v>-586805.63693037292</v>
      </c>
      <c r="AA83" s="363">
        <f t="shared" ref="AA83:AP83" si="28">SUM(AA75:AA82)</f>
        <v>-611451.47368144977</v>
      </c>
      <c r="AB83" s="363">
        <f t="shared" si="28"/>
        <v>-637132.43557606952</v>
      </c>
      <c r="AC83" s="363">
        <f t="shared" si="28"/>
        <v>-663891.99787026516</v>
      </c>
      <c r="AD83" s="363">
        <f t="shared" si="28"/>
        <v>-691775.46178081643</v>
      </c>
      <c r="AE83" s="363">
        <f t="shared" si="28"/>
        <v>-720830.03117561049</v>
      </c>
      <c r="AF83" s="363">
        <f t="shared" si="28"/>
        <v>-751104.89248498611</v>
      </c>
      <c r="AG83" s="363">
        <f t="shared" si="28"/>
        <v>-782651.2979693563</v>
      </c>
      <c r="AH83" s="363">
        <f t="shared" si="28"/>
        <v>-815522.65248406806</v>
      </c>
      <c r="AI83" s="363">
        <f t="shared" si="28"/>
        <v>-849774.60388840002</v>
      </c>
      <c r="AJ83" s="363">
        <f t="shared" si="28"/>
        <v>-885465.1372517118</v>
      </c>
      <c r="AK83" s="363">
        <f t="shared" si="28"/>
        <v>-922654.67301628424</v>
      </c>
      <c r="AL83" s="363">
        <f t="shared" si="28"/>
        <v>-961406.16928296874</v>
      </c>
      <c r="AM83" s="363">
        <f t="shared" si="28"/>
        <v>-1001785.2283928526</v>
      </c>
      <c r="AN83" s="363">
        <f t="shared" si="28"/>
        <v>-1043860.2079853535</v>
      </c>
      <c r="AO83" s="363">
        <f t="shared" si="28"/>
        <v>-1087702.3367207372</v>
      </c>
      <c r="AP83" s="363">
        <f t="shared" si="28"/>
        <v>-1133385.8348630094</v>
      </c>
    </row>
    <row r="84" spans="1:45" ht="14.25" x14ac:dyDescent="0.2">
      <c r="A84" s="214" t="s">
        <v>264</v>
      </c>
      <c r="B84" s="363">
        <f>SUM($B$83:B83)</f>
        <v>-20859531.8684</v>
      </c>
      <c r="C84" s="363">
        <f>SUM($B$83:C83)</f>
        <v>-21087322.962690577</v>
      </c>
      <c r="D84" s="363">
        <f>SUM($B$83:D83)</f>
        <v>-21324681.282941356</v>
      </c>
      <c r="E84" s="363">
        <f>SUM($B$83:E83)</f>
        <v>-21572008.652642671</v>
      </c>
      <c r="F84" s="363">
        <f>SUM($B$83:F83)</f>
        <v>-21829723.77187144</v>
      </c>
      <c r="G84" s="363">
        <f>SUM($B$83:G83)</f>
        <v>-22098262.926107816</v>
      </c>
      <c r="H84" s="363">
        <f>SUM($B$83:H83)</f>
        <v>-22378080.724822123</v>
      </c>
      <c r="I84" s="363">
        <f>SUM($B$83:I83)</f>
        <v>-22669650.871082429</v>
      </c>
      <c r="J84" s="363">
        <f>SUM($B$83:J83)</f>
        <v>-22973466.963485669</v>
      </c>
      <c r="K84" s="363">
        <f>SUM($B$83:K83)</f>
        <v>-23290043.331769843</v>
      </c>
      <c r="L84" s="363">
        <f>SUM($B$83:L83)</f>
        <v>-23619915.907521952</v>
      </c>
      <c r="M84" s="363">
        <f>SUM($B$83:M83)</f>
        <v>-23963643.131455649</v>
      </c>
      <c r="N84" s="363">
        <f>SUM($B$83:N83)</f>
        <v>-24321806.898794562</v>
      </c>
      <c r="O84" s="363">
        <f>SUM($B$83:O83)</f>
        <v>-24695013.544361711</v>
      </c>
      <c r="P84" s="363">
        <f>SUM($B$83:P83)</f>
        <v>-25083894.86904268</v>
      </c>
      <c r="Q84" s="363">
        <f>SUM($B$83:Q83)</f>
        <v>-25489109.209360249</v>
      </c>
      <c r="R84" s="363">
        <f>SUM($B$83:R83)</f>
        <v>-25911342.551971156</v>
      </c>
      <c r="S84" s="363">
        <f>SUM($B$83:S83)</f>
        <v>-26351309.694971722</v>
      </c>
      <c r="T84" s="363">
        <f>SUM($B$83:T83)</f>
        <v>-26809755.457978308</v>
      </c>
      <c r="U84" s="363">
        <f>SUM($B$83:U83)</f>
        <v>-27287455.943031173</v>
      </c>
      <c r="V84" s="363">
        <f>SUM($B$83:V83)</f>
        <v>-27785219.84845626</v>
      </c>
      <c r="W84" s="363">
        <f>SUM($B$83:W83)</f>
        <v>-28303889.837909199</v>
      </c>
      <c r="X84" s="363">
        <f>SUM($B$83:X83)</f>
        <v>-28844343.966919161</v>
      </c>
      <c r="Y84" s="363">
        <f>SUM($B$83:Y83)</f>
        <v>-29407497.169347543</v>
      </c>
      <c r="Z84" s="363">
        <f>SUM($B$83:Z83)</f>
        <v>-29994302.806277916</v>
      </c>
      <c r="AA84" s="363">
        <f>SUM($B$83:AA83)</f>
        <v>-30605754.279959366</v>
      </c>
      <c r="AB84" s="363">
        <f>SUM($B$83:AB83)</f>
        <v>-31242886.715535436</v>
      </c>
      <c r="AC84" s="363">
        <f>SUM($B$83:AC83)</f>
        <v>-31906778.713405702</v>
      </c>
      <c r="AD84" s="363">
        <f>SUM($B$83:AD83)</f>
        <v>-32598554.175186519</v>
      </c>
      <c r="AE84" s="363">
        <f>SUM($B$83:AE83)</f>
        <v>-33319384.206362128</v>
      </c>
      <c r="AF84" s="363">
        <f>SUM($B$83:AF83)</f>
        <v>-34070489.098847114</v>
      </c>
      <c r="AG84" s="363">
        <f>SUM($B$83:AG83)</f>
        <v>-34853140.39681647</v>
      </c>
      <c r="AH84" s="363">
        <f>SUM($B$83:AH83)</f>
        <v>-35668663.049300537</v>
      </c>
      <c r="AI84" s="363">
        <f>SUM($B$83:AI83)</f>
        <v>-36518437.653188936</v>
      </c>
      <c r="AJ84" s="363">
        <f>SUM($B$83:AJ83)</f>
        <v>-37403902.790440649</v>
      </c>
      <c r="AK84" s="363">
        <f>SUM($B$83:AK83)</f>
        <v>-38326557.463456936</v>
      </c>
      <c r="AL84" s="363">
        <f>SUM($B$83:AL83)</f>
        <v>-39287963.632739902</v>
      </c>
      <c r="AM84" s="363">
        <f>SUM($B$83:AM83)</f>
        <v>-40289748.861132756</v>
      </c>
      <c r="AN84" s="363">
        <f>SUM($B$83:AN83)</f>
        <v>-41333609.069118112</v>
      </c>
      <c r="AO84" s="363">
        <f>SUM($B$83:AO83)</f>
        <v>-42421311.405838847</v>
      </c>
      <c r="AP84" s="363">
        <f>SUM($B$83:AP83)</f>
        <v>-43554697.240701854</v>
      </c>
    </row>
    <row r="85" spans="1:45" x14ac:dyDescent="0.2">
      <c r="A85" s="213" t="s">
        <v>495</v>
      </c>
      <c r="B85" s="364">
        <f t="shared" ref="B85:AP85" si="29">1/POWER((1+$B$44),B73)</f>
        <v>0.9109750373485539</v>
      </c>
      <c r="C85" s="364">
        <f t="shared" si="29"/>
        <v>0.75599588161705711</v>
      </c>
      <c r="D85" s="364">
        <f t="shared" si="29"/>
        <v>0.6273824743710017</v>
      </c>
      <c r="E85" s="364">
        <f t="shared" si="29"/>
        <v>0.52064935632448273</v>
      </c>
      <c r="F85" s="364">
        <f t="shared" si="29"/>
        <v>0.43207415462612664</v>
      </c>
      <c r="G85" s="364">
        <f t="shared" si="29"/>
        <v>0.35856776317520883</v>
      </c>
      <c r="H85" s="364">
        <f t="shared" si="29"/>
        <v>0.29756660844415667</v>
      </c>
      <c r="I85" s="364">
        <f t="shared" si="29"/>
        <v>0.24694324352212174</v>
      </c>
      <c r="J85" s="364">
        <f t="shared" si="29"/>
        <v>0.20493215230051592</v>
      </c>
      <c r="K85" s="364">
        <f t="shared" si="29"/>
        <v>0.1700681761830008</v>
      </c>
      <c r="L85" s="364">
        <f t="shared" si="29"/>
        <v>0.14113541591950271</v>
      </c>
      <c r="M85" s="364">
        <f t="shared" si="29"/>
        <v>0.11712482648921385</v>
      </c>
      <c r="N85" s="364">
        <f t="shared" si="29"/>
        <v>9.719902613212765E-2</v>
      </c>
      <c r="O85" s="364">
        <f t="shared" si="29"/>
        <v>8.0663092225832109E-2</v>
      </c>
      <c r="P85" s="364">
        <f t="shared" si="29"/>
        <v>6.6940325498615838E-2</v>
      </c>
      <c r="Q85" s="364">
        <f t="shared" si="29"/>
        <v>5.5552137343249659E-2</v>
      </c>
      <c r="R85" s="364">
        <f t="shared" si="29"/>
        <v>4.6101358791078552E-2</v>
      </c>
      <c r="S85" s="364">
        <f t="shared" si="29"/>
        <v>3.825838903823945E-2</v>
      </c>
      <c r="T85" s="364">
        <f t="shared" si="29"/>
        <v>3.174970044667174E-2</v>
      </c>
      <c r="U85" s="364">
        <f t="shared" si="29"/>
        <v>2.6348299125868668E-2</v>
      </c>
      <c r="V85" s="364">
        <f t="shared" si="29"/>
        <v>2.1865808403210511E-2</v>
      </c>
      <c r="W85" s="364">
        <f t="shared" si="29"/>
        <v>1.814589908980126E-2</v>
      </c>
      <c r="X85" s="364">
        <f t="shared" si="29"/>
        <v>1.5058837418922204E-2</v>
      </c>
      <c r="Y85" s="364">
        <f t="shared" si="29"/>
        <v>1.2496960513628384E-2</v>
      </c>
      <c r="Z85" s="364">
        <f t="shared" si="29"/>
        <v>1.0370921588073345E-2</v>
      </c>
      <c r="AA85" s="364">
        <f t="shared" si="29"/>
        <v>8.6065739320110735E-3</v>
      </c>
      <c r="AB85" s="364">
        <f t="shared" si="29"/>
        <v>7.1423850058183183E-3</v>
      </c>
      <c r="AC85" s="364">
        <f t="shared" si="29"/>
        <v>5.9272904612600145E-3</v>
      </c>
      <c r="AD85" s="364">
        <f t="shared" si="29"/>
        <v>4.9189132458589318E-3</v>
      </c>
      <c r="AE85" s="364">
        <f t="shared" si="29"/>
        <v>4.082085681210732E-3</v>
      </c>
      <c r="AF85" s="364">
        <f t="shared" si="29"/>
        <v>3.3876229719591129E-3</v>
      </c>
      <c r="AG85" s="364">
        <f t="shared" si="29"/>
        <v>2.8113053709204251E-3</v>
      </c>
      <c r="AH85" s="364">
        <f t="shared" si="29"/>
        <v>2.3330335028385286E-3</v>
      </c>
      <c r="AI85" s="364">
        <f t="shared" si="29"/>
        <v>1.9361273882477412E-3</v>
      </c>
      <c r="AJ85" s="364">
        <f t="shared" si="29"/>
        <v>1.6067447205375444E-3</v>
      </c>
      <c r="AK85" s="364">
        <f t="shared" si="29"/>
        <v>1.3333981083299121E-3</v>
      </c>
      <c r="AL85" s="364">
        <f t="shared" si="29"/>
        <v>1.1065544467468149E-3</v>
      </c>
      <c r="AM85" s="364">
        <f t="shared" si="29"/>
        <v>9.1830244543304122E-4</v>
      </c>
      <c r="AN85" s="364">
        <f t="shared" si="29"/>
        <v>7.6207671820169396E-4</v>
      </c>
      <c r="AO85" s="364">
        <f t="shared" si="29"/>
        <v>6.3242881178563804E-4</v>
      </c>
      <c r="AP85" s="364">
        <f t="shared" si="29"/>
        <v>5.2483718820384888E-4</v>
      </c>
    </row>
    <row r="86" spans="1:45" ht="28.5" x14ac:dyDescent="0.2">
      <c r="A86" s="212" t="s">
        <v>263</v>
      </c>
      <c r="B86" s="363">
        <f>B83*B85</f>
        <v>-19002512.822889041</v>
      </c>
      <c r="C86" s="363">
        <f>C83*C85</f>
        <v>-172209.12915271841</v>
      </c>
      <c r="D86" s="363">
        <f t="shared" ref="D86:AO86" si="30">D83*D85</f>
        <v>-148914.45027147935</v>
      </c>
      <c r="E86" s="363">
        <f t="shared" si="30"/>
        <v>-128770.8358364164</v>
      </c>
      <c r="F86" s="363">
        <f t="shared" si="30"/>
        <v>-111352.04227514149</v>
      </c>
      <c r="G86" s="363">
        <f t="shared" si="30"/>
        <v>-96289.483859500178</v>
      </c>
      <c r="H86" s="363">
        <f t="shared" si="30"/>
        <v>-83264.43334572528</v>
      </c>
      <c r="I86" s="363">
        <f t="shared" si="30"/>
        <v>-72001.27763173914</v>
      </c>
      <c r="J86" s="363">
        <f t="shared" si="30"/>
        <v>-62261.685719728193</v>
      </c>
      <c r="K86" s="363">
        <f t="shared" si="30"/>
        <v>-53839.565576727509</v>
      </c>
      <c r="L86" s="363">
        <f t="shared" si="30"/>
        <v>-46556.703179211625</v>
      </c>
      <c r="M86" s="363">
        <f t="shared" si="30"/>
        <v>-40258.991462853563</v>
      </c>
      <c r="N86" s="363">
        <f t="shared" si="30"/>
        <v>-34813.169381156367</v>
      </c>
      <c r="O86" s="363">
        <f t="shared" si="30"/>
        <v>-30104.002070676343</v>
      </c>
      <c r="P86" s="363">
        <f t="shared" si="30"/>
        <v>-26031.842454476897</v>
      </c>
      <c r="Q86" s="363">
        <f t="shared" si="30"/>
        <v>-22510.522686775894</v>
      </c>
      <c r="R86" s="363">
        <f t="shared" si="30"/>
        <v>-19465.530821261847</v>
      </c>
      <c r="S86" s="363">
        <f t="shared" si="30"/>
        <v>-16832.434120958336</v>
      </c>
      <c r="T86" s="363">
        <f t="shared" si="30"/>
        <v>-14555.515646505044</v>
      </c>
      <c r="U86" s="363">
        <f t="shared" si="30"/>
        <v>-12586.595272745457</v>
      </c>
      <c r="V86" s="363">
        <f t="shared" si="30"/>
        <v>-10884.010186058731</v>
      </c>
      <c r="W86" s="363">
        <f t="shared" si="30"/>
        <v>-9411.7332895213112</v>
      </c>
      <c r="X86" s="363">
        <f t="shared" si="30"/>
        <v>-8138.6108611462414</v>
      </c>
      <c r="Y86" s="363">
        <f t="shared" si="30"/>
        <v>-7037.7033338708679</v>
      </c>
      <c r="Z86" s="363">
        <f t="shared" si="30"/>
        <v>-6085.7152480443337</v>
      </c>
      <c r="AA86" s="363">
        <f t="shared" si="30"/>
        <v>-5262.5023140765206</v>
      </c>
      <c r="AB86" s="363">
        <f t="shared" si="30"/>
        <v>-4550.6451545790242</v>
      </c>
      <c r="AC86" s="363">
        <f t="shared" si="30"/>
        <v>-3935.0807062832764</v>
      </c>
      <c r="AD86" s="363">
        <f t="shared" si="30"/>
        <v>-3402.7834821138372</v>
      </c>
      <c r="AE86" s="363">
        <f t="shared" si="30"/>
        <v>-2942.4899488486453</v>
      </c>
      <c r="AF86" s="363">
        <f t="shared" si="30"/>
        <v>-2544.4601881330186</v>
      </c>
      <c r="AG86" s="363">
        <f t="shared" si="30"/>
        <v>-2200.2717975390933</v>
      </c>
      <c r="AH86" s="363">
        <f t="shared" si="30"/>
        <v>-1902.6416705690733</v>
      </c>
      <c r="AI86" s="363">
        <f t="shared" si="30"/>
        <v>-1645.2718844257067</v>
      </c>
      <c r="AJ86" s="363">
        <f t="shared" si="30"/>
        <v>-1422.71643449924</v>
      </c>
      <c r="AK86" s="363">
        <f t="shared" si="30"/>
        <v>-1230.2659956416669</v>
      </c>
      <c r="AL86" s="363">
        <f t="shared" si="30"/>
        <v>-1063.8482717498903</v>
      </c>
      <c r="AM86" s="363">
        <f t="shared" si="30"/>
        <v>-919.94182503185425</v>
      </c>
      <c r="AN86" s="363">
        <f t="shared" si="30"/>
        <v>-795.50156156281594</v>
      </c>
      <c r="AO86" s="363">
        <f t="shared" si="30"/>
        <v>-687.89429638875777</v>
      </c>
      <c r="AP86" s="363">
        <f>AP83*AP85</f>
        <v>-594.84303471957367</v>
      </c>
    </row>
    <row r="87" spans="1:45" ht="14.25" x14ac:dyDescent="0.2">
      <c r="A87" s="212" t="s">
        <v>262</v>
      </c>
      <c r="B87" s="363">
        <f>SUM($B$86:B86)</f>
        <v>-19002512.822889041</v>
      </c>
      <c r="C87" s="363">
        <f>SUM($B$86:C86)</f>
        <v>-19174721.95204176</v>
      </c>
      <c r="D87" s="363">
        <f>SUM($B$86:D86)</f>
        <v>-19323636.40231324</v>
      </c>
      <c r="E87" s="363">
        <f>SUM($B$86:E86)</f>
        <v>-19452407.238149658</v>
      </c>
      <c r="F87" s="363">
        <f>SUM($B$86:F86)</f>
        <v>-19563759.2804248</v>
      </c>
      <c r="G87" s="363">
        <f>SUM($B$86:G86)</f>
        <v>-19660048.764284302</v>
      </c>
      <c r="H87" s="363">
        <f>SUM($B$86:H86)</f>
        <v>-19743313.197630025</v>
      </c>
      <c r="I87" s="363">
        <f>SUM($B$86:I86)</f>
        <v>-19815314.475261763</v>
      </c>
      <c r="J87" s="363">
        <f>SUM($B$86:J86)</f>
        <v>-19877576.160981491</v>
      </c>
      <c r="K87" s="363">
        <f>SUM($B$86:K86)</f>
        <v>-19931415.72655822</v>
      </c>
      <c r="L87" s="363">
        <f>SUM($B$86:L86)</f>
        <v>-19977972.42973743</v>
      </c>
      <c r="M87" s="363">
        <f>SUM($B$86:M86)</f>
        <v>-20018231.421200283</v>
      </c>
      <c r="N87" s="363">
        <f>SUM($B$86:N86)</f>
        <v>-20053044.590581439</v>
      </c>
      <c r="O87" s="363">
        <f>SUM($B$86:O86)</f>
        <v>-20083148.592652116</v>
      </c>
      <c r="P87" s="363">
        <f>SUM($B$86:P86)</f>
        <v>-20109180.435106594</v>
      </c>
      <c r="Q87" s="363">
        <f>SUM($B$86:Q86)</f>
        <v>-20131690.95779337</v>
      </c>
      <c r="R87" s="363">
        <f>SUM($B$86:R86)</f>
        <v>-20151156.48861463</v>
      </c>
      <c r="S87" s="363">
        <f>SUM($B$86:S86)</f>
        <v>-20167988.922735587</v>
      </c>
      <c r="T87" s="363">
        <f>SUM($B$86:T86)</f>
        <v>-20182544.438382093</v>
      </c>
      <c r="U87" s="363">
        <f>SUM($B$86:U86)</f>
        <v>-20195131.033654839</v>
      </c>
      <c r="V87" s="363">
        <f>SUM($B$86:V86)</f>
        <v>-20206015.043840896</v>
      </c>
      <c r="W87" s="363">
        <f>SUM($B$86:W86)</f>
        <v>-20215426.777130418</v>
      </c>
      <c r="X87" s="363">
        <f>SUM($B$86:X86)</f>
        <v>-20223565.387991562</v>
      </c>
      <c r="Y87" s="363">
        <f>SUM($B$86:Y86)</f>
        <v>-20230603.091325432</v>
      </c>
      <c r="Z87" s="363">
        <f>SUM($B$86:Z86)</f>
        <v>-20236688.806573477</v>
      </c>
      <c r="AA87" s="363">
        <f>SUM($B$86:AA86)</f>
        <v>-20241951.308887552</v>
      </c>
      <c r="AB87" s="363">
        <f>SUM($B$86:AB86)</f>
        <v>-20246501.954042133</v>
      </c>
      <c r="AC87" s="363">
        <f>SUM($B$86:AC86)</f>
        <v>-20250437.034748416</v>
      </c>
      <c r="AD87" s="363">
        <f>SUM($B$86:AD86)</f>
        <v>-20253839.818230528</v>
      </c>
      <c r="AE87" s="363">
        <f>SUM($B$86:AE86)</f>
        <v>-20256782.308179379</v>
      </c>
      <c r="AF87" s="363">
        <f>SUM($B$86:AF86)</f>
        <v>-20259326.76836751</v>
      </c>
      <c r="AG87" s="363">
        <f>SUM($B$86:AG86)</f>
        <v>-20261527.040165048</v>
      </c>
      <c r="AH87" s="363">
        <f>SUM($B$86:AH86)</f>
        <v>-20263429.681835618</v>
      </c>
      <c r="AI87" s="363">
        <f>SUM($B$86:AI86)</f>
        <v>-20265074.953720044</v>
      </c>
      <c r="AJ87" s="363">
        <f>SUM($B$86:AJ86)</f>
        <v>-20266497.670154542</v>
      </c>
      <c r="AK87" s="363">
        <f>SUM($B$86:AK86)</f>
        <v>-20267727.936150182</v>
      </c>
      <c r="AL87" s="363">
        <f>SUM($B$86:AL86)</f>
        <v>-20268791.784421932</v>
      </c>
      <c r="AM87" s="363">
        <f>SUM($B$86:AM86)</f>
        <v>-20269711.726246964</v>
      </c>
      <c r="AN87" s="363">
        <f>SUM($B$86:AN86)</f>
        <v>-20270507.227808528</v>
      </c>
      <c r="AO87" s="363">
        <f>SUM($B$86:AO86)</f>
        <v>-20271195.122104917</v>
      </c>
      <c r="AP87" s="363">
        <f>SUM($B$86:AP86)</f>
        <v>-20271789.965139635</v>
      </c>
    </row>
    <row r="88" spans="1:45" ht="14.25" x14ac:dyDescent="0.2">
      <c r="A88" s="212" t="s">
        <v>261</v>
      </c>
      <c r="B88" s="365">
        <f>IF((ISERR(IRR($B$83:B83))),0,IF(IRR($B$83:B83)&lt;0,0,IRR($B$83:B83)))</f>
        <v>0</v>
      </c>
      <c r="C88" s="365">
        <f>IF((ISERR(IRR($B$83:C83))),0,IF(IRR($B$83:C83)&lt;0,0,IRR($B$83:C83)))</f>
        <v>0</v>
      </c>
      <c r="D88" s="365">
        <f>IF((ISERR(IRR($B$83:D83))),0,IF(IRR($B$83:D83)&lt;0,0,IRR($B$83:D83)))</f>
        <v>0</v>
      </c>
      <c r="E88" s="365">
        <f>IF((ISERR(IRR($B$83:E83))),0,IF(IRR($B$83:E83)&lt;0,0,IRR($B$83:E83)))</f>
        <v>0</v>
      </c>
      <c r="F88" s="365">
        <f>IF((ISERR(IRR($B$83:F83))),0,IF(IRR($B$83:F83)&lt;0,0,IRR($B$83:F83)))</f>
        <v>0</v>
      </c>
      <c r="G88" s="365">
        <f>IF((ISERR(IRR($B$83:G83))),0,IF(IRR($B$83:G83)&lt;0,0,IRR($B$83:G83)))</f>
        <v>0</v>
      </c>
      <c r="H88" s="365">
        <f>IF((ISERR(IRR($B$83:H83))),0,IF(IRR($B$83:H83)&lt;0,0,IRR($B$83:H83)))</f>
        <v>0</v>
      </c>
      <c r="I88" s="365">
        <f>IF((ISERR(IRR($B$83:I83))),0,IF(IRR($B$83:I83)&lt;0,0,IRR($B$83:I83)))</f>
        <v>0</v>
      </c>
      <c r="J88" s="365">
        <f>IF((ISERR(IRR($B$83:J83))),0,IF(IRR($B$83:J83)&lt;0,0,IRR($B$83:J83)))</f>
        <v>0</v>
      </c>
      <c r="K88" s="365">
        <f>IF((ISERR(IRR($B$83:K83))),0,IF(IRR($B$83:K83)&lt;0,0,IRR($B$83:K83)))</f>
        <v>0</v>
      </c>
      <c r="L88" s="365">
        <f>IF((ISERR(IRR($B$83:L83))),0,IF(IRR($B$83:L83)&lt;0,0,IRR($B$83:L83)))</f>
        <v>0</v>
      </c>
      <c r="M88" s="365">
        <f>IF((ISERR(IRR($B$83:M83))),0,IF(IRR($B$83:M83)&lt;0,0,IRR($B$83:M83)))</f>
        <v>0</v>
      </c>
      <c r="N88" s="365">
        <f>IF((ISERR(IRR($B$83:N83))),0,IF(IRR($B$83:N83)&lt;0,0,IRR($B$83:N83)))</f>
        <v>0</v>
      </c>
      <c r="O88" s="365">
        <f>IF((ISERR(IRR($B$83:O83))),0,IF(IRR($B$83:O83)&lt;0,0,IRR($B$83:O83)))</f>
        <v>0</v>
      </c>
      <c r="P88" s="365">
        <f>IF((ISERR(IRR($B$83:P83))),0,IF(IRR($B$83:P83)&lt;0,0,IRR($B$83:P83)))</f>
        <v>0</v>
      </c>
      <c r="Q88" s="365">
        <f>IF((ISERR(IRR($B$83:Q83))),0,IF(IRR($B$83:Q83)&lt;0,0,IRR($B$83:Q83)))</f>
        <v>0</v>
      </c>
      <c r="R88" s="365">
        <f>IF((ISERR(IRR($B$83:R83))),0,IF(IRR($B$83:R83)&lt;0,0,IRR($B$83:R83)))</f>
        <v>0</v>
      </c>
      <c r="S88" s="365">
        <f>IF((ISERR(IRR($B$83:S83))),0,IF(IRR($B$83:S83)&lt;0,0,IRR($B$83:S83)))</f>
        <v>0</v>
      </c>
      <c r="T88" s="365">
        <f>IF((ISERR(IRR($B$83:T83))),0,IF(IRR($B$83:T83)&lt;0,0,IRR($B$83:T83)))</f>
        <v>0</v>
      </c>
      <c r="U88" s="365">
        <f>IF((ISERR(IRR($B$83:U83))),0,IF(IRR($B$83:U83)&lt;0,0,IRR($B$83:U83)))</f>
        <v>0</v>
      </c>
      <c r="V88" s="365">
        <f>IF((ISERR(IRR($B$83:V83))),0,IF(IRR($B$83:V83)&lt;0,0,IRR($B$83:V83)))</f>
        <v>0</v>
      </c>
      <c r="W88" s="365">
        <f>IF((ISERR(IRR($B$83:W83))),0,IF(IRR($B$83:W83)&lt;0,0,IRR($B$83:W83)))</f>
        <v>0</v>
      </c>
      <c r="X88" s="365">
        <f>IF((ISERR(IRR($B$83:X83))),0,IF(IRR($B$83:X83)&lt;0,0,IRR($B$83:X83)))</f>
        <v>0</v>
      </c>
      <c r="Y88" s="365">
        <f>IF((ISERR(IRR($B$83:Y83))),0,IF(IRR($B$83:Y83)&lt;0,0,IRR($B$83:Y83)))</f>
        <v>0</v>
      </c>
      <c r="Z88" s="365">
        <f>IF((ISERR(IRR($B$83:Z83))),0,IF(IRR($B$83:Z83)&lt;0,0,IRR($B$83:Z83)))</f>
        <v>0</v>
      </c>
      <c r="AA88" s="365">
        <f>IF((ISERR(IRR($B$83:AA83))),0,IF(IRR($B$83:AA83)&lt;0,0,IRR($B$83:AA83)))</f>
        <v>0</v>
      </c>
      <c r="AB88" s="365">
        <f>IF((ISERR(IRR($B$83:AB83))),0,IF(IRR($B$83:AB83)&lt;0,0,IRR($B$83:AB83)))</f>
        <v>0</v>
      </c>
      <c r="AC88" s="365">
        <f>IF((ISERR(IRR($B$83:AC83))),0,IF(IRR($B$83:AC83)&lt;0,0,IRR($B$83:AC83)))</f>
        <v>0</v>
      </c>
      <c r="AD88" s="365">
        <f>IF((ISERR(IRR($B$83:AD83))),0,IF(IRR($B$83:AD83)&lt;0,0,IRR($B$83:AD83)))</f>
        <v>0</v>
      </c>
      <c r="AE88" s="365">
        <f>IF((ISERR(IRR($B$83:AE83))),0,IF(IRR($B$83:AE83)&lt;0,0,IRR($B$83:AE83)))</f>
        <v>0</v>
      </c>
      <c r="AF88" s="365">
        <f>IF((ISERR(IRR($B$83:AF83))),0,IF(IRR($B$83:AF83)&lt;0,0,IRR($B$83:AF83)))</f>
        <v>0</v>
      </c>
      <c r="AG88" s="365">
        <f>IF((ISERR(IRR($B$83:AG83))),0,IF(IRR($B$83:AG83)&lt;0,0,IRR($B$83:AG83)))</f>
        <v>0</v>
      </c>
      <c r="AH88" s="365">
        <f>IF((ISERR(IRR($B$83:AH83))),0,IF(IRR($B$83:AH83)&lt;0,0,IRR($B$83:AH83)))</f>
        <v>0</v>
      </c>
      <c r="AI88" s="365">
        <f>IF((ISERR(IRR($B$83:AI83))),0,IF(IRR($B$83:AI83)&lt;0,0,IRR($B$83:AI83)))</f>
        <v>0</v>
      </c>
      <c r="AJ88" s="365">
        <f>IF((ISERR(IRR($B$83:AJ83))),0,IF(IRR($B$83:AJ83)&lt;0,0,IRR($B$83:AJ83)))</f>
        <v>0</v>
      </c>
      <c r="AK88" s="365">
        <f>IF((ISERR(IRR($B$83:AK83))),0,IF(IRR($B$83:AK83)&lt;0,0,IRR($B$83:AK83)))</f>
        <v>0</v>
      </c>
      <c r="AL88" s="365">
        <f>IF((ISERR(IRR($B$83:AL83))),0,IF(IRR($B$83:AL83)&lt;0,0,IRR($B$83:AL83)))</f>
        <v>0</v>
      </c>
      <c r="AM88" s="365">
        <f>IF((ISERR(IRR($B$83:AM83))),0,IF(IRR($B$83:AM83)&lt;0,0,IRR($B$83:AM83)))</f>
        <v>0</v>
      </c>
      <c r="AN88" s="365">
        <f>IF((ISERR(IRR($B$83:AN83))),0,IF(IRR($B$83:AN83)&lt;0,0,IRR($B$83:AN83)))</f>
        <v>0</v>
      </c>
      <c r="AO88" s="365">
        <f>IF((ISERR(IRR($B$83:AO83))),0,IF(IRR($B$83:AO83)&lt;0,0,IRR($B$83:AO83)))</f>
        <v>0</v>
      </c>
      <c r="AP88" s="365">
        <f>IF((ISERR(IRR($B$83:AP83))),0,IF(IRR($B$83:AP83)&lt;0,0,IRR($B$83:AP83)))</f>
        <v>0</v>
      </c>
    </row>
    <row r="89" spans="1:45" ht="14.25" x14ac:dyDescent="0.2">
      <c r="A89" s="212" t="s">
        <v>260</v>
      </c>
      <c r="B89" s="366">
        <f>IF(AND(B84&gt;0,A84&lt;0),(B74-(B84/(B84-A84))),0)</f>
        <v>0</v>
      </c>
      <c r="C89" s="366">
        <f t="shared" ref="C89:AP89" si="31">IF(AND(C84&gt;0,B84&lt;0),(C74-(C84/(C84-B84))),0)</f>
        <v>0</v>
      </c>
      <c r="D89" s="366">
        <f t="shared" si="31"/>
        <v>0</v>
      </c>
      <c r="E89" s="366">
        <f t="shared" si="31"/>
        <v>0</v>
      </c>
      <c r="F89" s="366">
        <f t="shared" si="31"/>
        <v>0</v>
      </c>
      <c r="G89" s="366">
        <f t="shared" si="31"/>
        <v>0</v>
      </c>
      <c r="H89" s="366">
        <f>IF(AND(H84&gt;0,G84&lt;0),(H74-(H84/(H84-G84))),0)</f>
        <v>0</v>
      </c>
      <c r="I89" s="366">
        <f t="shared" si="31"/>
        <v>0</v>
      </c>
      <c r="J89" s="366">
        <f t="shared" si="31"/>
        <v>0</v>
      </c>
      <c r="K89" s="366">
        <f t="shared" si="31"/>
        <v>0</v>
      </c>
      <c r="L89" s="366">
        <f t="shared" si="31"/>
        <v>0</v>
      </c>
      <c r="M89" s="366">
        <f t="shared" si="31"/>
        <v>0</v>
      </c>
      <c r="N89" s="366">
        <f t="shared" si="31"/>
        <v>0</v>
      </c>
      <c r="O89" s="366">
        <f t="shared" si="31"/>
        <v>0</v>
      </c>
      <c r="P89" s="366">
        <f t="shared" si="31"/>
        <v>0</v>
      </c>
      <c r="Q89" s="366">
        <f t="shared" si="31"/>
        <v>0</v>
      </c>
      <c r="R89" s="366">
        <f t="shared" si="31"/>
        <v>0</v>
      </c>
      <c r="S89" s="366">
        <f t="shared" si="31"/>
        <v>0</v>
      </c>
      <c r="T89" s="366">
        <f t="shared" si="31"/>
        <v>0</v>
      </c>
      <c r="U89" s="366">
        <f t="shared" si="31"/>
        <v>0</v>
      </c>
      <c r="V89" s="366">
        <f t="shared" si="31"/>
        <v>0</v>
      </c>
      <c r="W89" s="366">
        <f t="shared" si="31"/>
        <v>0</v>
      </c>
      <c r="X89" s="366">
        <f t="shared" si="31"/>
        <v>0</v>
      </c>
      <c r="Y89" s="366">
        <f t="shared" si="31"/>
        <v>0</v>
      </c>
      <c r="Z89" s="366">
        <f t="shared" si="31"/>
        <v>0</v>
      </c>
      <c r="AA89" s="366">
        <f t="shared" si="31"/>
        <v>0</v>
      </c>
      <c r="AB89" s="366">
        <f t="shared" si="31"/>
        <v>0</v>
      </c>
      <c r="AC89" s="366">
        <f t="shared" si="31"/>
        <v>0</v>
      </c>
      <c r="AD89" s="366">
        <f t="shared" si="31"/>
        <v>0</v>
      </c>
      <c r="AE89" s="366">
        <f t="shared" si="31"/>
        <v>0</v>
      </c>
      <c r="AF89" s="366">
        <f t="shared" si="31"/>
        <v>0</v>
      </c>
      <c r="AG89" s="366">
        <f t="shared" si="31"/>
        <v>0</v>
      </c>
      <c r="AH89" s="366">
        <f t="shared" si="31"/>
        <v>0</v>
      </c>
      <c r="AI89" s="366">
        <f t="shared" si="31"/>
        <v>0</v>
      </c>
      <c r="AJ89" s="366">
        <f t="shared" si="31"/>
        <v>0</v>
      </c>
      <c r="AK89" s="366">
        <f t="shared" si="31"/>
        <v>0</v>
      </c>
      <c r="AL89" s="366">
        <f t="shared" si="31"/>
        <v>0</v>
      </c>
      <c r="AM89" s="366">
        <f t="shared" si="31"/>
        <v>0</v>
      </c>
      <c r="AN89" s="366">
        <f t="shared" si="31"/>
        <v>0</v>
      </c>
      <c r="AO89" s="366">
        <f t="shared" si="31"/>
        <v>0</v>
      </c>
      <c r="AP89" s="366">
        <f t="shared" si="31"/>
        <v>0</v>
      </c>
    </row>
    <row r="90" spans="1:45" ht="15" thickBot="1" x14ac:dyDescent="0.25">
      <c r="A90" s="222" t="s">
        <v>259</v>
      </c>
      <c r="B90" s="223">
        <f t="shared" ref="B90:AP90" si="32">IF(AND(B87&gt;0,A87&lt;0),(B74-(B87/(B87-A87))),0)</f>
        <v>0</v>
      </c>
      <c r="C90" s="223">
        <f t="shared" si="32"/>
        <v>0</v>
      </c>
      <c r="D90" s="223">
        <f t="shared" si="32"/>
        <v>0</v>
      </c>
      <c r="E90" s="223">
        <f t="shared" si="32"/>
        <v>0</v>
      </c>
      <c r="F90" s="223">
        <f t="shared" si="32"/>
        <v>0</v>
      </c>
      <c r="G90" s="223">
        <f t="shared" si="32"/>
        <v>0</v>
      </c>
      <c r="H90" s="223">
        <f t="shared" si="32"/>
        <v>0</v>
      </c>
      <c r="I90" s="223">
        <f t="shared" si="32"/>
        <v>0</v>
      </c>
      <c r="J90" s="223">
        <f t="shared" si="32"/>
        <v>0</v>
      </c>
      <c r="K90" s="223">
        <f t="shared" si="32"/>
        <v>0</v>
      </c>
      <c r="L90" s="223">
        <f t="shared" si="32"/>
        <v>0</v>
      </c>
      <c r="M90" s="223">
        <f t="shared" si="32"/>
        <v>0</v>
      </c>
      <c r="N90" s="223">
        <f t="shared" si="32"/>
        <v>0</v>
      </c>
      <c r="O90" s="223">
        <f t="shared" si="32"/>
        <v>0</v>
      </c>
      <c r="P90" s="223">
        <f t="shared" si="32"/>
        <v>0</v>
      </c>
      <c r="Q90" s="223">
        <f t="shared" si="32"/>
        <v>0</v>
      </c>
      <c r="R90" s="223">
        <f t="shared" si="32"/>
        <v>0</v>
      </c>
      <c r="S90" s="223">
        <f t="shared" si="32"/>
        <v>0</v>
      </c>
      <c r="T90" s="223">
        <f t="shared" si="32"/>
        <v>0</v>
      </c>
      <c r="U90" s="223">
        <f t="shared" si="32"/>
        <v>0</v>
      </c>
      <c r="V90" s="223">
        <f t="shared" si="32"/>
        <v>0</v>
      </c>
      <c r="W90" s="223">
        <f t="shared" si="32"/>
        <v>0</v>
      </c>
      <c r="X90" s="223">
        <f t="shared" si="32"/>
        <v>0</v>
      </c>
      <c r="Y90" s="223">
        <f t="shared" si="32"/>
        <v>0</v>
      </c>
      <c r="Z90" s="223">
        <f t="shared" si="32"/>
        <v>0</v>
      </c>
      <c r="AA90" s="223">
        <f t="shared" si="32"/>
        <v>0</v>
      </c>
      <c r="AB90" s="223">
        <f t="shared" si="32"/>
        <v>0</v>
      </c>
      <c r="AC90" s="223">
        <f t="shared" si="32"/>
        <v>0</v>
      </c>
      <c r="AD90" s="223">
        <f t="shared" si="32"/>
        <v>0</v>
      </c>
      <c r="AE90" s="223">
        <f t="shared" si="32"/>
        <v>0</v>
      </c>
      <c r="AF90" s="223">
        <f t="shared" si="32"/>
        <v>0</v>
      </c>
      <c r="AG90" s="223">
        <f t="shared" si="32"/>
        <v>0</v>
      </c>
      <c r="AH90" s="223">
        <f t="shared" si="32"/>
        <v>0</v>
      </c>
      <c r="AI90" s="223">
        <f t="shared" si="32"/>
        <v>0</v>
      </c>
      <c r="AJ90" s="223">
        <f t="shared" si="32"/>
        <v>0</v>
      </c>
      <c r="AK90" s="223">
        <f t="shared" si="32"/>
        <v>0</v>
      </c>
      <c r="AL90" s="223">
        <f t="shared" si="32"/>
        <v>0</v>
      </c>
      <c r="AM90" s="223">
        <f t="shared" si="32"/>
        <v>0</v>
      </c>
      <c r="AN90" s="223">
        <f t="shared" si="32"/>
        <v>0</v>
      </c>
      <c r="AO90" s="223">
        <f t="shared" si="32"/>
        <v>0</v>
      </c>
      <c r="AP90" s="223">
        <f t="shared" si="32"/>
        <v>0</v>
      </c>
    </row>
    <row r="91" spans="1:45" s="200" customFormat="1" x14ac:dyDescent="0.2">
      <c r="A91" s="180"/>
      <c r="B91" s="224">
        <v>2018</v>
      </c>
      <c r="C91" s="224">
        <f>B91+1</f>
        <v>2019</v>
      </c>
      <c r="D91" s="165">
        <f t="shared" ref="D91:AP91" si="33">C91+1</f>
        <v>2020</v>
      </c>
      <c r="E91" s="165">
        <f t="shared" si="33"/>
        <v>2021</v>
      </c>
      <c r="F91" s="165">
        <f t="shared" si="33"/>
        <v>2022</v>
      </c>
      <c r="G91" s="165">
        <f t="shared" si="33"/>
        <v>2023</v>
      </c>
      <c r="H91" s="165">
        <f t="shared" si="33"/>
        <v>2024</v>
      </c>
      <c r="I91" s="165">
        <f t="shared" si="33"/>
        <v>2025</v>
      </c>
      <c r="J91" s="165">
        <f t="shared" si="33"/>
        <v>2026</v>
      </c>
      <c r="K91" s="165">
        <f t="shared" si="33"/>
        <v>2027</v>
      </c>
      <c r="L91" s="165">
        <f t="shared" si="33"/>
        <v>2028</v>
      </c>
      <c r="M91" s="165">
        <f t="shared" si="33"/>
        <v>2029</v>
      </c>
      <c r="N91" s="165">
        <f t="shared" si="33"/>
        <v>2030</v>
      </c>
      <c r="O91" s="165">
        <f t="shared" si="33"/>
        <v>2031</v>
      </c>
      <c r="P91" s="165">
        <f t="shared" si="33"/>
        <v>2032</v>
      </c>
      <c r="Q91" s="165">
        <f t="shared" si="33"/>
        <v>2033</v>
      </c>
      <c r="R91" s="165">
        <f t="shared" si="33"/>
        <v>2034</v>
      </c>
      <c r="S91" s="165">
        <f t="shared" si="33"/>
        <v>2035</v>
      </c>
      <c r="T91" s="165">
        <f t="shared" si="33"/>
        <v>2036</v>
      </c>
      <c r="U91" s="165">
        <f t="shared" si="33"/>
        <v>2037</v>
      </c>
      <c r="V91" s="165">
        <f t="shared" si="33"/>
        <v>2038</v>
      </c>
      <c r="W91" s="165">
        <f t="shared" si="33"/>
        <v>2039</v>
      </c>
      <c r="X91" s="165">
        <f t="shared" si="33"/>
        <v>2040</v>
      </c>
      <c r="Y91" s="165">
        <f t="shared" si="33"/>
        <v>2041</v>
      </c>
      <c r="Z91" s="165">
        <f t="shared" si="33"/>
        <v>2042</v>
      </c>
      <c r="AA91" s="165">
        <f t="shared" si="33"/>
        <v>2043</v>
      </c>
      <c r="AB91" s="165">
        <f t="shared" si="33"/>
        <v>2044</v>
      </c>
      <c r="AC91" s="165">
        <f t="shared" si="33"/>
        <v>2045</v>
      </c>
      <c r="AD91" s="165">
        <f t="shared" si="33"/>
        <v>2046</v>
      </c>
      <c r="AE91" s="165">
        <f t="shared" si="33"/>
        <v>2047</v>
      </c>
      <c r="AF91" s="165">
        <f t="shared" si="33"/>
        <v>2048</v>
      </c>
      <c r="AG91" s="165">
        <f t="shared" si="33"/>
        <v>2049</v>
      </c>
      <c r="AH91" s="165">
        <f t="shared" si="33"/>
        <v>2050</v>
      </c>
      <c r="AI91" s="165">
        <f t="shared" si="33"/>
        <v>2051</v>
      </c>
      <c r="AJ91" s="165">
        <f t="shared" si="33"/>
        <v>2052</v>
      </c>
      <c r="AK91" s="165">
        <f t="shared" si="33"/>
        <v>2053</v>
      </c>
      <c r="AL91" s="165">
        <f t="shared" si="33"/>
        <v>2054</v>
      </c>
      <c r="AM91" s="165">
        <f t="shared" si="33"/>
        <v>2055</v>
      </c>
      <c r="AN91" s="165">
        <f t="shared" si="33"/>
        <v>2056</v>
      </c>
      <c r="AO91" s="165">
        <f t="shared" si="33"/>
        <v>2057</v>
      </c>
      <c r="AP91" s="165">
        <f t="shared" si="33"/>
        <v>2058</v>
      </c>
      <c r="AQ91" s="166"/>
      <c r="AR91" s="166"/>
      <c r="AS91" s="166"/>
    </row>
    <row r="92" spans="1:45" ht="15.6" customHeight="1" x14ac:dyDescent="0.2">
      <c r="A92" s="225" t="s">
        <v>258</v>
      </c>
      <c r="B92" s="110"/>
      <c r="C92" s="110"/>
      <c r="D92" s="110"/>
      <c r="E92" s="110"/>
      <c r="F92" s="110"/>
      <c r="G92" s="110"/>
      <c r="H92" s="110"/>
      <c r="I92" s="110"/>
      <c r="J92" s="110"/>
      <c r="K92" s="110"/>
      <c r="L92" s="226">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257</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256</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255</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254</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80" t="s">
        <v>496</v>
      </c>
      <c r="B97" s="480"/>
      <c r="C97" s="480"/>
      <c r="D97" s="480"/>
      <c r="E97" s="480"/>
      <c r="F97" s="480"/>
      <c r="G97" s="480"/>
      <c r="H97" s="480"/>
      <c r="I97" s="480"/>
      <c r="J97" s="480"/>
      <c r="K97" s="480"/>
      <c r="L97" s="480"/>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ht="16.5" thickBot="1" x14ac:dyDescent="0.25">
      <c r="C98" s="227"/>
    </row>
    <row r="99" spans="1:71" s="233" customFormat="1" ht="16.5" thickTop="1" x14ac:dyDescent="0.2">
      <c r="A99" s="228" t="s">
        <v>497</v>
      </c>
      <c r="B99" s="229">
        <f>B81*B85</f>
        <v>-16103824.426177152</v>
      </c>
      <c r="C99" s="230">
        <f>C81*C85</f>
        <v>0</v>
      </c>
      <c r="D99" s="230">
        <f t="shared" ref="D99:AP99" si="34">D81*D85</f>
        <v>0</v>
      </c>
      <c r="E99" s="230">
        <f t="shared" si="34"/>
        <v>0</v>
      </c>
      <c r="F99" s="230">
        <f t="shared" si="34"/>
        <v>0</v>
      </c>
      <c r="G99" s="230">
        <f t="shared" si="34"/>
        <v>0</v>
      </c>
      <c r="H99" s="230">
        <f t="shared" si="34"/>
        <v>0</v>
      </c>
      <c r="I99" s="230">
        <f t="shared" si="34"/>
        <v>0</v>
      </c>
      <c r="J99" s="230">
        <f>J81*J85</f>
        <v>0</v>
      </c>
      <c r="K99" s="230">
        <f t="shared" si="34"/>
        <v>0</v>
      </c>
      <c r="L99" s="230">
        <f>L81*L85</f>
        <v>0</v>
      </c>
      <c r="M99" s="230">
        <f t="shared" si="34"/>
        <v>0</v>
      </c>
      <c r="N99" s="230">
        <f t="shared" si="34"/>
        <v>0</v>
      </c>
      <c r="O99" s="230">
        <f t="shared" si="34"/>
        <v>0</v>
      </c>
      <c r="P99" s="230">
        <f t="shared" si="34"/>
        <v>0</v>
      </c>
      <c r="Q99" s="230">
        <f t="shared" si="34"/>
        <v>0</v>
      </c>
      <c r="R99" s="230">
        <f t="shared" si="34"/>
        <v>0</v>
      </c>
      <c r="S99" s="230">
        <f t="shared" si="34"/>
        <v>0</v>
      </c>
      <c r="T99" s="230">
        <f t="shared" si="34"/>
        <v>0</v>
      </c>
      <c r="U99" s="230">
        <f t="shared" si="34"/>
        <v>0</v>
      </c>
      <c r="V99" s="230">
        <f t="shared" si="34"/>
        <v>0</v>
      </c>
      <c r="W99" s="230">
        <f t="shared" si="34"/>
        <v>0</v>
      </c>
      <c r="X99" s="230">
        <f t="shared" si="34"/>
        <v>0</v>
      </c>
      <c r="Y99" s="230">
        <f t="shared" si="34"/>
        <v>0</v>
      </c>
      <c r="Z99" s="230">
        <f t="shared" si="34"/>
        <v>0</v>
      </c>
      <c r="AA99" s="230">
        <f t="shared" si="34"/>
        <v>0</v>
      </c>
      <c r="AB99" s="230">
        <f t="shared" si="34"/>
        <v>0</v>
      </c>
      <c r="AC99" s="230">
        <f t="shared" si="34"/>
        <v>0</v>
      </c>
      <c r="AD99" s="230">
        <f t="shared" si="34"/>
        <v>0</v>
      </c>
      <c r="AE99" s="230">
        <f t="shared" si="34"/>
        <v>0</v>
      </c>
      <c r="AF99" s="230">
        <f t="shared" si="34"/>
        <v>0</v>
      </c>
      <c r="AG99" s="230">
        <f t="shared" si="34"/>
        <v>0</v>
      </c>
      <c r="AH99" s="230">
        <f t="shared" si="34"/>
        <v>0</v>
      </c>
      <c r="AI99" s="230">
        <f t="shared" si="34"/>
        <v>0</v>
      </c>
      <c r="AJ99" s="230">
        <f t="shared" si="34"/>
        <v>0</v>
      </c>
      <c r="AK99" s="230">
        <f t="shared" si="34"/>
        <v>0</v>
      </c>
      <c r="AL99" s="230">
        <f t="shared" si="34"/>
        <v>0</v>
      </c>
      <c r="AM99" s="230">
        <f t="shared" si="34"/>
        <v>0</v>
      </c>
      <c r="AN99" s="230">
        <f t="shared" si="34"/>
        <v>0</v>
      </c>
      <c r="AO99" s="230">
        <f t="shared" si="34"/>
        <v>0</v>
      </c>
      <c r="AP99" s="230">
        <f t="shared" si="34"/>
        <v>0</v>
      </c>
      <c r="AQ99" s="231">
        <f>SUM(B99:AP99)</f>
        <v>-16103824.426177152</v>
      </c>
      <c r="AR99" s="232"/>
      <c r="AS99" s="232"/>
    </row>
    <row r="100" spans="1:71" s="236" customFormat="1" x14ac:dyDescent="0.2">
      <c r="A100" s="234">
        <f>AQ99</f>
        <v>-16103824.426177152</v>
      </c>
      <c r="B100" s="235"/>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6"/>
      <c r="AR100" s="166"/>
      <c r="AS100" s="166"/>
    </row>
    <row r="101" spans="1:71" s="236" customFormat="1" x14ac:dyDescent="0.2">
      <c r="A101" s="234">
        <f>AP87</f>
        <v>-20271789.965139635</v>
      </c>
      <c r="B101" s="235"/>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6"/>
      <c r="AR101" s="166"/>
      <c r="AS101" s="166"/>
    </row>
    <row r="102" spans="1:71" s="236" customFormat="1" x14ac:dyDescent="0.2">
      <c r="A102" s="237" t="s">
        <v>498</v>
      </c>
      <c r="B102" s="367">
        <f>(A101+-A100)/-A100</f>
        <v>-0.25881836690838206</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6"/>
      <c r="AR102" s="166"/>
      <c r="AS102" s="166"/>
    </row>
    <row r="103" spans="1:71" s="236" customFormat="1" x14ac:dyDescent="0.2">
      <c r="A103" s="238"/>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6"/>
      <c r="AR103" s="166"/>
      <c r="AS103" s="166"/>
    </row>
    <row r="104" spans="1:71" ht="12.75" x14ac:dyDescent="0.2">
      <c r="A104" s="368" t="s">
        <v>499</v>
      </c>
      <c r="B104" s="368" t="s">
        <v>500</v>
      </c>
      <c r="C104" s="368" t="s">
        <v>501</v>
      </c>
      <c r="D104" s="368" t="s">
        <v>502</v>
      </c>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0"/>
      <c r="AR104" s="240"/>
      <c r="AS104" s="240"/>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row>
    <row r="105" spans="1:71" ht="12.75" x14ac:dyDescent="0.2">
      <c r="A105" s="369">
        <f>G30/1000/1000</f>
        <v>-19.977972429737431</v>
      </c>
      <c r="B105" s="370">
        <f>L88</f>
        <v>0</v>
      </c>
      <c r="C105" s="371" t="str">
        <f>G28</f>
        <v>не окупается</v>
      </c>
      <c r="D105" s="371" t="str">
        <f>G29</f>
        <v>не окупается</v>
      </c>
      <c r="E105" s="241" t="s">
        <v>503</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x14ac:dyDescent="0.2">
      <c r="A106" s="242"/>
      <c r="B106" s="239"/>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0"/>
      <c r="AR106" s="240"/>
      <c r="AS106" s="240"/>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row>
    <row r="107" spans="1:71" ht="12.75" x14ac:dyDescent="0.2">
      <c r="A107" s="372"/>
      <c r="B107" s="373">
        <v>2016</v>
      </c>
      <c r="C107" s="373">
        <v>2017</v>
      </c>
      <c r="D107" s="374">
        <f t="shared" ref="D107:AP107" si="35">C107+1</f>
        <v>2018</v>
      </c>
      <c r="E107" s="374">
        <f t="shared" si="35"/>
        <v>2019</v>
      </c>
      <c r="F107" s="374">
        <f t="shared" si="35"/>
        <v>2020</v>
      </c>
      <c r="G107" s="374">
        <f t="shared" si="35"/>
        <v>2021</v>
      </c>
      <c r="H107" s="374">
        <f t="shared" si="35"/>
        <v>2022</v>
      </c>
      <c r="I107" s="374">
        <f t="shared" si="35"/>
        <v>2023</v>
      </c>
      <c r="J107" s="374">
        <f t="shared" si="35"/>
        <v>2024</v>
      </c>
      <c r="K107" s="374">
        <f t="shared" si="35"/>
        <v>2025</v>
      </c>
      <c r="L107" s="374">
        <f t="shared" si="35"/>
        <v>2026</v>
      </c>
      <c r="M107" s="374">
        <f t="shared" si="35"/>
        <v>2027</v>
      </c>
      <c r="N107" s="374">
        <f t="shared" si="35"/>
        <v>2028</v>
      </c>
      <c r="O107" s="374">
        <f t="shared" si="35"/>
        <v>2029</v>
      </c>
      <c r="P107" s="374">
        <f t="shared" si="35"/>
        <v>2030</v>
      </c>
      <c r="Q107" s="374">
        <f t="shared" si="35"/>
        <v>2031</v>
      </c>
      <c r="R107" s="374">
        <f t="shared" si="35"/>
        <v>2032</v>
      </c>
      <c r="S107" s="374">
        <f t="shared" si="35"/>
        <v>2033</v>
      </c>
      <c r="T107" s="374">
        <f t="shared" si="35"/>
        <v>2034</v>
      </c>
      <c r="U107" s="374">
        <f t="shared" si="35"/>
        <v>2035</v>
      </c>
      <c r="V107" s="374">
        <f t="shared" si="35"/>
        <v>2036</v>
      </c>
      <c r="W107" s="374">
        <f t="shared" si="35"/>
        <v>2037</v>
      </c>
      <c r="X107" s="374">
        <f t="shared" si="35"/>
        <v>2038</v>
      </c>
      <c r="Y107" s="374">
        <f t="shared" si="35"/>
        <v>2039</v>
      </c>
      <c r="Z107" s="374">
        <f t="shared" si="35"/>
        <v>2040</v>
      </c>
      <c r="AA107" s="374">
        <f t="shared" si="35"/>
        <v>2041</v>
      </c>
      <c r="AB107" s="374">
        <f t="shared" si="35"/>
        <v>2042</v>
      </c>
      <c r="AC107" s="374">
        <f t="shared" si="35"/>
        <v>2043</v>
      </c>
      <c r="AD107" s="374">
        <f t="shared" si="35"/>
        <v>2044</v>
      </c>
      <c r="AE107" s="374">
        <f t="shared" si="35"/>
        <v>2045</v>
      </c>
      <c r="AF107" s="374">
        <f t="shared" si="35"/>
        <v>2046</v>
      </c>
      <c r="AG107" s="374">
        <f t="shared" si="35"/>
        <v>2047</v>
      </c>
      <c r="AH107" s="374">
        <f t="shared" si="35"/>
        <v>2048</v>
      </c>
      <c r="AI107" s="374">
        <f t="shared" si="35"/>
        <v>2049</v>
      </c>
      <c r="AJ107" s="374">
        <f t="shared" si="35"/>
        <v>2050</v>
      </c>
      <c r="AK107" s="374">
        <f t="shared" si="35"/>
        <v>2051</v>
      </c>
      <c r="AL107" s="374">
        <f t="shared" si="35"/>
        <v>2052</v>
      </c>
      <c r="AM107" s="374">
        <f t="shared" si="35"/>
        <v>2053</v>
      </c>
      <c r="AN107" s="374">
        <f t="shared" si="35"/>
        <v>2054</v>
      </c>
      <c r="AO107" s="374">
        <f t="shared" si="35"/>
        <v>2055</v>
      </c>
      <c r="AP107" s="374">
        <f t="shared" si="35"/>
        <v>2056</v>
      </c>
      <c r="AT107" s="236"/>
      <c r="AU107" s="236"/>
      <c r="AV107" s="236"/>
      <c r="AW107" s="236"/>
      <c r="AX107" s="236"/>
      <c r="AY107" s="236"/>
      <c r="AZ107" s="236"/>
      <c r="BA107" s="236"/>
      <c r="BB107" s="236"/>
      <c r="BC107" s="236"/>
      <c r="BD107" s="236"/>
      <c r="BE107" s="236"/>
      <c r="BF107" s="236"/>
      <c r="BG107" s="236"/>
    </row>
    <row r="108" spans="1:71" ht="12.75" x14ac:dyDescent="0.2">
      <c r="A108" s="375" t="s">
        <v>504</v>
      </c>
      <c r="B108" s="376"/>
      <c r="C108" s="376">
        <f>C109*$B$111*$B$112*1000</f>
        <v>0</v>
      </c>
      <c r="D108" s="376">
        <f t="shared" ref="D108:AP108" si="36">D109*$B$111*$B$112*1000</f>
        <v>0</v>
      </c>
      <c r="E108" s="376">
        <f>E109*$B$111*$B$112*1000</f>
        <v>0</v>
      </c>
      <c r="F108" s="376">
        <f t="shared" si="36"/>
        <v>0</v>
      </c>
      <c r="G108" s="376">
        <f t="shared" si="36"/>
        <v>0</v>
      </c>
      <c r="H108" s="376">
        <f t="shared" si="36"/>
        <v>0</v>
      </c>
      <c r="I108" s="376">
        <f t="shared" si="36"/>
        <v>0</v>
      </c>
      <c r="J108" s="376">
        <f t="shared" si="36"/>
        <v>0</v>
      </c>
      <c r="K108" s="376">
        <f t="shared" si="36"/>
        <v>0</v>
      </c>
      <c r="L108" s="376">
        <f t="shared" si="36"/>
        <v>0</v>
      </c>
      <c r="M108" s="376">
        <f t="shared" si="36"/>
        <v>0</v>
      </c>
      <c r="N108" s="376">
        <f t="shared" si="36"/>
        <v>0</v>
      </c>
      <c r="O108" s="376">
        <f t="shared" si="36"/>
        <v>0</v>
      </c>
      <c r="P108" s="376">
        <f t="shared" si="36"/>
        <v>0</v>
      </c>
      <c r="Q108" s="376">
        <f t="shared" si="36"/>
        <v>0</v>
      </c>
      <c r="R108" s="376">
        <f t="shared" si="36"/>
        <v>0</v>
      </c>
      <c r="S108" s="376">
        <f t="shared" si="36"/>
        <v>0</v>
      </c>
      <c r="T108" s="376">
        <f t="shared" si="36"/>
        <v>0</v>
      </c>
      <c r="U108" s="376">
        <f t="shared" si="36"/>
        <v>0</v>
      </c>
      <c r="V108" s="376">
        <f t="shared" si="36"/>
        <v>0</v>
      </c>
      <c r="W108" s="376">
        <f t="shared" si="36"/>
        <v>0</v>
      </c>
      <c r="X108" s="376">
        <f t="shared" si="36"/>
        <v>0</v>
      </c>
      <c r="Y108" s="376">
        <f t="shared" si="36"/>
        <v>0</v>
      </c>
      <c r="Z108" s="376">
        <f t="shared" si="36"/>
        <v>0</v>
      </c>
      <c r="AA108" s="376">
        <f t="shared" si="36"/>
        <v>0</v>
      </c>
      <c r="AB108" s="376">
        <f t="shared" si="36"/>
        <v>0</v>
      </c>
      <c r="AC108" s="376">
        <f t="shared" si="36"/>
        <v>0</v>
      </c>
      <c r="AD108" s="376">
        <f t="shared" si="36"/>
        <v>0</v>
      </c>
      <c r="AE108" s="376">
        <f t="shared" si="36"/>
        <v>0</v>
      </c>
      <c r="AF108" s="376">
        <f t="shared" si="36"/>
        <v>0</v>
      </c>
      <c r="AG108" s="376">
        <f t="shared" si="36"/>
        <v>0</v>
      </c>
      <c r="AH108" s="376">
        <f t="shared" si="36"/>
        <v>0</v>
      </c>
      <c r="AI108" s="376">
        <f t="shared" si="36"/>
        <v>0</v>
      </c>
      <c r="AJ108" s="376">
        <f t="shared" si="36"/>
        <v>0</v>
      </c>
      <c r="AK108" s="376">
        <f t="shared" si="36"/>
        <v>0</v>
      </c>
      <c r="AL108" s="376">
        <f t="shared" si="36"/>
        <v>0</v>
      </c>
      <c r="AM108" s="376">
        <f t="shared" si="36"/>
        <v>0</v>
      </c>
      <c r="AN108" s="376">
        <f t="shared" si="36"/>
        <v>0</v>
      </c>
      <c r="AO108" s="376">
        <f t="shared" si="36"/>
        <v>0</v>
      </c>
      <c r="AP108" s="376">
        <f t="shared" si="36"/>
        <v>0</v>
      </c>
      <c r="AT108" s="236"/>
      <c r="AU108" s="236"/>
      <c r="AV108" s="236"/>
      <c r="AW108" s="236"/>
      <c r="AX108" s="236"/>
      <c r="AY108" s="236"/>
      <c r="AZ108" s="236"/>
      <c r="BA108" s="236"/>
      <c r="BB108" s="236"/>
      <c r="BC108" s="236"/>
      <c r="BD108" s="236"/>
      <c r="BE108" s="236"/>
      <c r="BF108" s="236"/>
      <c r="BG108" s="236"/>
    </row>
    <row r="109" spans="1:71" ht="12.75" x14ac:dyDescent="0.2">
      <c r="A109" s="375" t="s">
        <v>505</v>
      </c>
      <c r="B109" s="374"/>
      <c r="C109" s="374">
        <f>B109+$I$120*C113</f>
        <v>0</v>
      </c>
      <c r="D109" s="374">
        <f>C109+$I$120*D113</f>
        <v>0</v>
      </c>
      <c r="E109" s="374">
        <f t="shared" ref="E109:AP109" si="37">D109+$I$120*E113</f>
        <v>0</v>
      </c>
      <c r="F109" s="374">
        <f t="shared" si="37"/>
        <v>0</v>
      </c>
      <c r="G109" s="374">
        <f t="shared" si="37"/>
        <v>0</v>
      </c>
      <c r="H109" s="374">
        <f t="shared" si="37"/>
        <v>0</v>
      </c>
      <c r="I109" s="374">
        <f t="shared" si="37"/>
        <v>0</v>
      </c>
      <c r="J109" s="374">
        <f t="shared" si="37"/>
        <v>0</v>
      </c>
      <c r="K109" s="374">
        <f t="shared" si="37"/>
        <v>0</v>
      </c>
      <c r="L109" s="374">
        <f t="shared" si="37"/>
        <v>0</v>
      </c>
      <c r="M109" s="374">
        <f t="shared" si="37"/>
        <v>0</v>
      </c>
      <c r="N109" s="374">
        <f t="shared" si="37"/>
        <v>0</v>
      </c>
      <c r="O109" s="374">
        <f t="shared" si="37"/>
        <v>0</v>
      </c>
      <c r="P109" s="374">
        <f t="shared" si="37"/>
        <v>0</v>
      </c>
      <c r="Q109" s="374">
        <f t="shared" si="37"/>
        <v>0</v>
      </c>
      <c r="R109" s="374">
        <f t="shared" si="37"/>
        <v>0</v>
      </c>
      <c r="S109" s="374">
        <f t="shared" si="37"/>
        <v>0</v>
      </c>
      <c r="T109" s="374">
        <f t="shared" si="37"/>
        <v>0</v>
      </c>
      <c r="U109" s="374">
        <f t="shared" si="37"/>
        <v>0</v>
      </c>
      <c r="V109" s="374">
        <f t="shared" si="37"/>
        <v>0</v>
      </c>
      <c r="W109" s="374">
        <f t="shared" si="37"/>
        <v>0</v>
      </c>
      <c r="X109" s="374">
        <f t="shared" si="37"/>
        <v>0</v>
      </c>
      <c r="Y109" s="374">
        <f t="shared" si="37"/>
        <v>0</v>
      </c>
      <c r="Z109" s="374">
        <f t="shared" si="37"/>
        <v>0</v>
      </c>
      <c r="AA109" s="374">
        <f t="shared" si="37"/>
        <v>0</v>
      </c>
      <c r="AB109" s="374">
        <f t="shared" si="37"/>
        <v>0</v>
      </c>
      <c r="AC109" s="374">
        <f t="shared" si="37"/>
        <v>0</v>
      </c>
      <c r="AD109" s="374">
        <f t="shared" si="37"/>
        <v>0</v>
      </c>
      <c r="AE109" s="374">
        <f t="shared" si="37"/>
        <v>0</v>
      </c>
      <c r="AF109" s="374">
        <f t="shared" si="37"/>
        <v>0</v>
      </c>
      <c r="AG109" s="374">
        <f t="shared" si="37"/>
        <v>0</v>
      </c>
      <c r="AH109" s="374">
        <f t="shared" si="37"/>
        <v>0</v>
      </c>
      <c r="AI109" s="374">
        <f t="shared" si="37"/>
        <v>0</v>
      </c>
      <c r="AJ109" s="374">
        <f t="shared" si="37"/>
        <v>0</v>
      </c>
      <c r="AK109" s="374">
        <f t="shared" si="37"/>
        <v>0</v>
      </c>
      <c r="AL109" s="374">
        <f t="shared" si="37"/>
        <v>0</v>
      </c>
      <c r="AM109" s="374">
        <f t="shared" si="37"/>
        <v>0</v>
      </c>
      <c r="AN109" s="374">
        <f t="shared" si="37"/>
        <v>0</v>
      </c>
      <c r="AO109" s="374">
        <f t="shared" si="37"/>
        <v>0</v>
      </c>
      <c r="AP109" s="374">
        <f t="shared" si="37"/>
        <v>0</v>
      </c>
      <c r="AT109" s="236"/>
      <c r="AU109" s="236"/>
      <c r="AV109" s="236"/>
      <c r="AW109" s="236"/>
      <c r="AX109" s="236"/>
      <c r="AY109" s="236"/>
      <c r="AZ109" s="236"/>
      <c r="BA109" s="236"/>
      <c r="BB109" s="236"/>
      <c r="BC109" s="236"/>
      <c r="BD109" s="236"/>
      <c r="BE109" s="236"/>
      <c r="BF109" s="236"/>
      <c r="BG109" s="236"/>
    </row>
    <row r="110" spans="1:71" ht="12.75" x14ac:dyDescent="0.2">
      <c r="A110" s="375" t="s">
        <v>506</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236"/>
      <c r="AU110" s="236"/>
      <c r="AV110" s="236"/>
      <c r="AW110" s="236"/>
      <c r="AX110" s="236"/>
      <c r="AY110" s="236"/>
      <c r="AZ110" s="236"/>
      <c r="BA110" s="236"/>
      <c r="BB110" s="236"/>
      <c r="BC110" s="236"/>
      <c r="BD110" s="236"/>
      <c r="BE110" s="236"/>
      <c r="BF110" s="236"/>
      <c r="BG110" s="236"/>
    </row>
    <row r="111" spans="1:71" ht="12.75" x14ac:dyDescent="0.2">
      <c r="A111" s="375" t="s">
        <v>507</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236"/>
      <c r="AU111" s="236"/>
      <c r="AV111" s="236"/>
      <c r="AW111" s="236"/>
      <c r="AX111" s="236"/>
      <c r="AY111" s="236"/>
      <c r="AZ111" s="236"/>
      <c r="BA111" s="236"/>
      <c r="BB111" s="236"/>
      <c r="BC111" s="236"/>
      <c r="BD111" s="236"/>
      <c r="BE111" s="236"/>
      <c r="BF111" s="236"/>
      <c r="BG111" s="236"/>
    </row>
    <row r="112" spans="1:71" ht="12.75" x14ac:dyDescent="0.2">
      <c r="A112" s="375" t="s">
        <v>508</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236"/>
      <c r="AU112" s="236"/>
      <c r="AV112" s="236"/>
      <c r="AW112" s="236"/>
      <c r="AX112" s="236"/>
      <c r="AY112" s="236"/>
      <c r="AZ112" s="236"/>
      <c r="BA112" s="236"/>
      <c r="BB112" s="236"/>
      <c r="BC112" s="236"/>
      <c r="BD112" s="236"/>
      <c r="BE112" s="236"/>
      <c r="BF112" s="236"/>
      <c r="BG112" s="236"/>
    </row>
    <row r="113" spans="1:71" ht="15" x14ac:dyDescent="0.2">
      <c r="A113" s="378" t="s">
        <v>509</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236"/>
      <c r="AU113" s="236"/>
      <c r="AV113" s="236"/>
      <c r="AW113" s="236"/>
      <c r="AX113" s="236"/>
      <c r="AY113" s="236"/>
      <c r="AZ113" s="236"/>
      <c r="BA113" s="236"/>
      <c r="BB113" s="236"/>
      <c r="BC113" s="236"/>
      <c r="BD113" s="236"/>
      <c r="BE113" s="236"/>
      <c r="BF113" s="236"/>
      <c r="BG113" s="236"/>
    </row>
    <row r="114" spans="1:71" ht="12.75" x14ac:dyDescent="0.2">
      <c r="A114" s="242"/>
      <c r="B114" s="239"/>
      <c r="C114" s="239"/>
      <c r="D114" s="239"/>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0"/>
      <c r="AR114" s="240"/>
      <c r="AS114" s="240"/>
      <c r="AT114" s="239"/>
      <c r="AU114" s="239"/>
      <c r="AV114" s="239"/>
      <c r="AW114" s="239"/>
      <c r="AX114" s="239"/>
      <c r="AY114" s="239"/>
      <c r="AZ114" s="239"/>
      <c r="BA114" s="239"/>
      <c r="BB114" s="239"/>
      <c r="BC114" s="239"/>
      <c r="BD114" s="239"/>
      <c r="BE114" s="239"/>
      <c r="BF114" s="239"/>
      <c r="BG114" s="239"/>
      <c r="BH114" s="239"/>
      <c r="BI114" s="239"/>
      <c r="BJ114" s="239"/>
      <c r="BK114" s="239"/>
      <c r="BL114" s="239"/>
      <c r="BM114" s="239"/>
      <c r="BN114" s="239"/>
      <c r="BO114" s="239"/>
      <c r="BP114" s="239"/>
      <c r="BQ114" s="239"/>
      <c r="BR114" s="239"/>
      <c r="BS114" s="239"/>
    </row>
    <row r="115" spans="1:71" ht="12.75" x14ac:dyDescent="0.2">
      <c r="A115" s="242"/>
      <c r="B115" s="239"/>
      <c r="C115" s="239"/>
      <c r="D115" s="239"/>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0"/>
      <c r="AR115" s="240"/>
      <c r="AS115" s="240"/>
      <c r="AT115" s="239"/>
      <c r="AU115" s="239"/>
      <c r="AV115" s="239"/>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row>
    <row r="116" spans="1:71" ht="12.75" x14ac:dyDescent="0.2">
      <c r="A116" s="372"/>
      <c r="B116" s="481" t="s">
        <v>510</v>
      </c>
      <c r="C116" s="482"/>
      <c r="D116" s="481" t="s">
        <v>511</v>
      </c>
      <c r="E116" s="482"/>
      <c r="F116" s="372"/>
      <c r="G116" s="372"/>
      <c r="H116" s="372"/>
      <c r="I116" s="372"/>
      <c r="J116" s="372"/>
      <c r="K116" s="239"/>
      <c r="L116" s="239"/>
      <c r="M116" s="239"/>
      <c r="N116" s="239"/>
      <c r="O116" s="239"/>
      <c r="P116" s="239"/>
      <c r="Q116" s="239"/>
      <c r="R116" s="239"/>
      <c r="S116" s="239"/>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40"/>
      <c r="AR116" s="240"/>
      <c r="AS116" s="240"/>
      <c r="AT116" s="239"/>
      <c r="AU116" s="239"/>
      <c r="AV116" s="239"/>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row>
    <row r="117" spans="1:71" ht="12.75" x14ac:dyDescent="0.2">
      <c r="A117" s="375" t="s">
        <v>512</v>
      </c>
      <c r="B117" s="381"/>
      <c r="C117" s="372" t="s">
        <v>513</v>
      </c>
      <c r="D117" s="381"/>
      <c r="E117" s="372" t="s">
        <v>513</v>
      </c>
      <c r="F117" s="372"/>
      <c r="G117" s="372"/>
      <c r="H117" s="372"/>
      <c r="I117" s="372"/>
      <c r="J117" s="372"/>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0"/>
      <c r="AR117" s="240"/>
      <c r="AS117" s="240"/>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row>
    <row r="118" spans="1:71" ht="25.5" x14ac:dyDescent="0.2">
      <c r="A118" s="375" t="s">
        <v>512</v>
      </c>
      <c r="B118" s="372">
        <f>$B$110*B117</f>
        <v>0</v>
      </c>
      <c r="C118" s="372" t="s">
        <v>130</v>
      </c>
      <c r="D118" s="372">
        <f>$B$110*D117</f>
        <v>0</v>
      </c>
      <c r="E118" s="372" t="s">
        <v>130</v>
      </c>
      <c r="F118" s="375" t="s">
        <v>514</v>
      </c>
      <c r="G118" s="372">
        <f>D117-B117</f>
        <v>0</v>
      </c>
      <c r="H118" s="372" t="s">
        <v>513</v>
      </c>
      <c r="I118" s="382">
        <f>$B$110*G118</f>
        <v>0</v>
      </c>
      <c r="J118" s="372" t="s">
        <v>130</v>
      </c>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0"/>
      <c r="AR118" s="240"/>
      <c r="AS118" s="240"/>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row>
    <row r="119" spans="1:71" ht="25.5" x14ac:dyDescent="0.2">
      <c r="A119" s="372"/>
      <c r="B119" s="372"/>
      <c r="C119" s="372"/>
      <c r="D119" s="372"/>
      <c r="E119" s="372"/>
      <c r="F119" s="375" t="s">
        <v>515</v>
      </c>
      <c r="G119" s="372">
        <f>I119/$B$110</f>
        <v>0</v>
      </c>
      <c r="H119" s="372" t="s">
        <v>513</v>
      </c>
      <c r="I119" s="381"/>
      <c r="J119" s="372" t="s">
        <v>130</v>
      </c>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0"/>
      <c r="AR119" s="240"/>
      <c r="AS119" s="240"/>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row>
    <row r="120" spans="1:71" ht="38.25" x14ac:dyDescent="0.2">
      <c r="A120" s="383"/>
      <c r="B120" s="384"/>
      <c r="C120" s="384"/>
      <c r="D120" s="384"/>
      <c r="E120" s="384"/>
      <c r="F120" s="385" t="s">
        <v>516</v>
      </c>
      <c r="G120" s="382">
        <f>G118</f>
        <v>0</v>
      </c>
      <c r="H120" s="372" t="s">
        <v>513</v>
      </c>
      <c r="I120" s="377">
        <f>I118</f>
        <v>0</v>
      </c>
      <c r="J120" s="372" t="s">
        <v>130</v>
      </c>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0"/>
      <c r="AR120" s="240"/>
      <c r="AS120" s="240"/>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row>
    <row r="121" spans="1:71" ht="12.75" x14ac:dyDescent="0.2">
      <c r="A121" s="243"/>
      <c r="B121" s="241"/>
      <c r="C121" s="239"/>
      <c r="D121" s="239"/>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0"/>
      <c r="AR121" s="240"/>
      <c r="AS121" s="240"/>
      <c r="AT121" s="239"/>
      <c r="AU121" s="239"/>
      <c r="AV121" s="239"/>
      <c r="AW121" s="239"/>
      <c r="AX121" s="239"/>
      <c r="AY121" s="239"/>
      <c r="AZ121" s="239"/>
      <c r="BA121" s="239"/>
      <c r="BB121" s="239"/>
      <c r="BC121" s="239"/>
      <c r="BD121" s="239"/>
      <c r="BE121" s="239"/>
      <c r="BF121" s="239"/>
      <c r="BG121" s="239"/>
      <c r="BH121" s="239"/>
      <c r="BI121" s="239"/>
      <c r="BJ121" s="239"/>
      <c r="BK121" s="239"/>
      <c r="BL121" s="239"/>
      <c r="BM121" s="239"/>
      <c r="BN121" s="239"/>
      <c r="BO121" s="239"/>
      <c r="BP121" s="239"/>
      <c r="BQ121" s="239"/>
      <c r="BR121" s="239"/>
      <c r="BS121" s="239"/>
    </row>
    <row r="122" spans="1:71" x14ac:dyDescent="0.2">
      <c r="A122" s="386" t="s">
        <v>517</v>
      </c>
      <c r="B122" s="387">
        <f>14.980991*1.18</f>
        <v>17.677569379999998</v>
      </c>
      <c r="C122" s="241"/>
      <c r="D122" s="473" t="s">
        <v>304</v>
      </c>
      <c r="E122" s="388" t="s">
        <v>619</v>
      </c>
      <c r="F122" s="389">
        <v>35</v>
      </c>
      <c r="G122" s="474" t="s">
        <v>653</v>
      </c>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x14ac:dyDescent="0.2">
      <c r="A123" s="386" t="s">
        <v>304</v>
      </c>
      <c r="B123" s="390">
        <v>30</v>
      </c>
      <c r="C123" s="241"/>
      <c r="D123" s="473"/>
      <c r="E123" s="388" t="s">
        <v>620</v>
      </c>
      <c r="F123" s="389">
        <v>30</v>
      </c>
      <c r="G123" s="474"/>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x14ac:dyDescent="0.2">
      <c r="A124" s="386" t="s">
        <v>518</v>
      </c>
      <c r="B124" s="390"/>
      <c r="C124" s="244" t="s">
        <v>519</v>
      </c>
      <c r="D124" s="473"/>
      <c r="E124" s="388" t="s">
        <v>654</v>
      </c>
      <c r="F124" s="389">
        <v>30</v>
      </c>
      <c r="G124" s="474"/>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00" customFormat="1" x14ac:dyDescent="0.2">
      <c r="A125" s="391"/>
      <c r="B125" s="392"/>
      <c r="C125" s="245"/>
      <c r="D125" s="473"/>
      <c r="E125" s="388" t="s">
        <v>655</v>
      </c>
      <c r="F125" s="389">
        <v>30</v>
      </c>
      <c r="G125" s="474"/>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x14ac:dyDescent="0.2">
      <c r="A126" s="386" t="s">
        <v>520</v>
      </c>
      <c r="B126" s="393">
        <f>$B$122*1000*1000</f>
        <v>17677569.379999999</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x14ac:dyDescent="0.2">
      <c r="A127" s="386" t="s">
        <v>521</v>
      </c>
      <c r="B127" s="394">
        <v>0.01</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x14ac:dyDescent="0.2">
      <c r="A128" s="243"/>
      <c r="B128" s="247"/>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x14ac:dyDescent="0.2">
      <c r="A129" s="386" t="s">
        <v>522</v>
      </c>
      <c r="B129" s="395">
        <v>0.20499999999999999</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x14ac:dyDescent="0.2">
      <c r="A130" s="396"/>
      <c r="B130" s="397"/>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12.75" x14ac:dyDescent="0.2">
      <c r="A131" s="398" t="s">
        <v>656</v>
      </c>
      <c r="B131" s="399">
        <v>1.4332</v>
      </c>
      <c r="C131" s="246"/>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12.75"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00"/>
      <c r="AR133" s="200"/>
      <c r="AS133" s="200"/>
      <c r="BH133" s="241"/>
      <c r="BI133" s="241"/>
      <c r="BJ133" s="241"/>
      <c r="BK133" s="241"/>
      <c r="BL133" s="241"/>
      <c r="BM133" s="241"/>
      <c r="BN133" s="241"/>
      <c r="BO133" s="241"/>
      <c r="BP133" s="241"/>
      <c r="BQ133" s="241"/>
      <c r="BR133" s="241"/>
      <c r="BS133" s="241"/>
    </row>
    <row r="134" spans="1:71" x14ac:dyDescent="0.2">
      <c r="A134" s="386" t="s">
        <v>523</v>
      </c>
      <c r="C134" s="246" t="s">
        <v>657</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00"/>
      <c r="AR134" s="200"/>
      <c r="AS134" s="200"/>
      <c r="BH134" s="246"/>
      <c r="BI134" s="246"/>
      <c r="BJ134" s="246"/>
      <c r="BK134" s="246"/>
      <c r="BL134" s="246"/>
      <c r="BM134" s="246"/>
      <c r="BN134" s="246"/>
      <c r="BO134" s="246"/>
      <c r="BP134" s="246"/>
      <c r="BQ134" s="246"/>
      <c r="BR134" s="246"/>
      <c r="BS134" s="246"/>
    </row>
    <row r="135" spans="1:71" ht="12.75" x14ac:dyDescent="0.2">
      <c r="A135" s="386"/>
      <c r="B135" s="400">
        <v>2016</v>
      </c>
      <c r="C135" s="400">
        <f>B135+1</f>
        <v>2017</v>
      </c>
      <c r="D135" s="400">
        <f t="shared" ref="D135:AY135" si="38">C135+1</f>
        <v>2018</v>
      </c>
      <c r="E135" s="400">
        <f t="shared" si="38"/>
        <v>2019</v>
      </c>
      <c r="F135" s="400">
        <f t="shared" si="38"/>
        <v>2020</v>
      </c>
      <c r="G135" s="400">
        <f t="shared" si="38"/>
        <v>2021</v>
      </c>
      <c r="H135" s="400">
        <f t="shared" si="38"/>
        <v>2022</v>
      </c>
      <c r="I135" s="400">
        <f t="shared" si="38"/>
        <v>2023</v>
      </c>
      <c r="J135" s="400">
        <f t="shared" si="38"/>
        <v>2024</v>
      </c>
      <c r="K135" s="400">
        <f t="shared" si="38"/>
        <v>2025</v>
      </c>
      <c r="L135" s="400">
        <f t="shared" si="38"/>
        <v>2026</v>
      </c>
      <c r="M135" s="400">
        <f t="shared" si="38"/>
        <v>2027</v>
      </c>
      <c r="N135" s="400">
        <f t="shared" si="38"/>
        <v>2028</v>
      </c>
      <c r="O135" s="400">
        <f t="shared" si="38"/>
        <v>2029</v>
      </c>
      <c r="P135" s="400">
        <f t="shared" si="38"/>
        <v>2030</v>
      </c>
      <c r="Q135" s="400">
        <f t="shared" si="38"/>
        <v>2031</v>
      </c>
      <c r="R135" s="400">
        <f t="shared" si="38"/>
        <v>2032</v>
      </c>
      <c r="S135" s="400">
        <f t="shared" si="38"/>
        <v>2033</v>
      </c>
      <c r="T135" s="400">
        <f t="shared" si="38"/>
        <v>2034</v>
      </c>
      <c r="U135" s="400">
        <f t="shared" si="38"/>
        <v>2035</v>
      </c>
      <c r="V135" s="400">
        <f t="shared" si="38"/>
        <v>2036</v>
      </c>
      <c r="W135" s="400">
        <f t="shared" si="38"/>
        <v>2037</v>
      </c>
      <c r="X135" s="400">
        <f t="shared" si="38"/>
        <v>2038</v>
      </c>
      <c r="Y135" s="400">
        <f t="shared" si="38"/>
        <v>2039</v>
      </c>
      <c r="Z135" s="400">
        <f t="shared" si="38"/>
        <v>2040</v>
      </c>
      <c r="AA135" s="400">
        <f t="shared" si="38"/>
        <v>2041</v>
      </c>
      <c r="AB135" s="400">
        <f t="shared" si="38"/>
        <v>2042</v>
      </c>
      <c r="AC135" s="400">
        <f t="shared" si="38"/>
        <v>2043</v>
      </c>
      <c r="AD135" s="400">
        <f t="shared" si="38"/>
        <v>2044</v>
      </c>
      <c r="AE135" s="400">
        <f t="shared" si="38"/>
        <v>2045</v>
      </c>
      <c r="AF135" s="400">
        <f t="shared" si="38"/>
        <v>2046</v>
      </c>
      <c r="AG135" s="400">
        <f t="shared" si="38"/>
        <v>2047</v>
      </c>
      <c r="AH135" s="400">
        <f t="shared" si="38"/>
        <v>2048</v>
      </c>
      <c r="AI135" s="400">
        <f t="shared" si="38"/>
        <v>2049</v>
      </c>
      <c r="AJ135" s="400">
        <f t="shared" si="38"/>
        <v>2050</v>
      </c>
      <c r="AK135" s="400">
        <f t="shared" si="38"/>
        <v>2051</v>
      </c>
      <c r="AL135" s="400">
        <f t="shared" si="38"/>
        <v>2052</v>
      </c>
      <c r="AM135" s="400">
        <f t="shared" si="38"/>
        <v>2053</v>
      </c>
      <c r="AN135" s="400">
        <f t="shared" si="38"/>
        <v>2054</v>
      </c>
      <c r="AO135" s="400">
        <f t="shared" si="38"/>
        <v>2055</v>
      </c>
      <c r="AP135" s="400">
        <f t="shared" si="38"/>
        <v>2056</v>
      </c>
      <c r="AQ135" s="400">
        <f t="shared" si="38"/>
        <v>2057</v>
      </c>
      <c r="AR135" s="400">
        <f t="shared" si="38"/>
        <v>2058</v>
      </c>
      <c r="AS135" s="400">
        <f t="shared" si="38"/>
        <v>2059</v>
      </c>
      <c r="AT135" s="400">
        <f t="shared" si="38"/>
        <v>2060</v>
      </c>
      <c r="AU135" s="400">
        <f t="shared" si="38"/>
        <v>2061</v>
      </c>
      <c r="AV135" s="400">
        <f t="shared" si="38"/>
        <v>2062</v>
      </c>
      <c r="AW135" s="400">
        <f t="shared" si="38"/>
        <v>2063</v>
      </c>
      <c r="AX135" s="400">
        <f t="shared" si="38"/>
        <v>2064</v>
      </c>
      <c r="AY135" s="400">
        <f t="shared" si="38"/>
        <v>2065</v>
      </c>
    </row>
    <row r="136" spans="1:71" ht="12.75" x14ac:dyDescent="0.2">
      <c r="A136" s="386" t="s">
        <v>524</v>
      </c>
      <c r="B136" s="401"/>
      <c r="C136" s="402"/>
      <c r="D136" s="402">
        <v>4.5999999999999999E-2</v>
      </c>
      <c r="E136" s="402">
        <v>4.3999999999999997E-2</v>
      </c>
      <c r="F136" s="402">
        <v>4.2000000000000003E-2</v>
      </c>
      <c r="G136" s="402">
        <f>F136</f>
        <v>4.2000000000000003E-2</v>
      </c>
      <c r="H136" s="402">
        <f>G136</f>
        <v>4.2000000000000003E-2</v>
      </c>
      <c r="I136" s="402">
        <f t="shared" ref="I136:AY136" si="39">H136</f>
        <v>4.2000000000000003E-2</v>
      </c>
      <c r="J136" s="402">
        <f t="shared" si="39"/>
        <v>4.2000000000000003E-2</v>
      </c>
      <c r="K136" s="402">
        <f t="shared" si="39"/>
        <v>4.2000000000000003E-2</v>
      </c>
      <c r="L136" s="402">
        <f t="shared" si="39"/>
        <v>4.2000000000000003E-2</v>
      </c>
      <c r="M136" s="402">
        <f t="shared" si="39"/>
        <v>4.2000000000000003E-2</v>
      </c>
      <c r="N136" s="402">
        <f t="shared" si="39"/>
        <v>4.2000000000000003E-2</v>
      </c>
      <c r="O136" s="402">
        <f t="shared" si="39"/>
        <v>4.2000000000000003E-2</v>
      </c>
      <c r="P136" s="402">
        <f t="shared" si="39"/>
        <v>4.2000000000000003E-2</v>
      </c>
      <c r="Q136" s="402">
        <f t="shared" si="39"/>
        <v>4.2000000000000003E-2</v>
      </c>
      <c r="R136" s="402">
        <f t="shared" si="39"/>
        <v>4.2000000000000003E-2</v>
      </c>
      <c r="S136" s="402">
        <f t="shared" si="39"/>
        <v>4.2000000000000003E-2</v>
      </c>
      <c r="T136" s="402">
        <f t="shared" si="39"/>
        <v>4.2000000000000003E-2</v>
      </c>
      <c r="U136" s="402">
        <f t="shared" si="39"/>
        <v>4.2000000000000003E-2</v>
      </c>
      <c r="V136" s="402">
        <f t="shared" si="39"/>
        <v>4.2000000000000003E-2</v>
      </c>
      <c r="W136" s="402">
        <f t="shared" si="39"/>
        <v>4.2000000000000003E-2</v>
      </c>
      <c r="X136" s="402">
        <f t="shared" si="39"/>
        <v>4.2000000000000003E-2</v>
      </c>
      <c r="Y136" s="402">
        <f t="shared" si="39"/>
        <v>4.2000000000000003E-2</v>
      </c>
      <c r="Z136" s="402">
        <f t="shared" si="39"/>
        <v>4.2000000000000003E-2</v>
      </c>
      <c r="AA136" s="402">
        <f t="shared" si="39"/>
        <v>4.2000000000000003E-2</v>
      </c>
      <c r="AB136" s="402">
        <f t="shared" si="39"/>
        <v>4.2000000000000003E-2</v>
      </c>
      <c r="AC136" s="402">
        <f t="shared" si="39"/>
        <v>4.2000000000000003E-2</v>
      </c>
      <c r="AD136" s="402">
        <f t="shared" si="39"/>
        <v>4.2000000000000003E-2</v>
      </c>
      <c r="AE136" s="402">
        <f t="shared" si="39"/>
        <v>4.2000000000000003E-2</v>
      </c>
      <c r="AF136" s="402">
        <f t="shared" si="39"/>
        <v>4.2000000000000003E-2</v>
      </c>
      <c r="AG136" s="402">
        <f t="shared" si="39"/>
        <v>4.2000000000000003E-2</v>
      </c>
      <c r="AH136" s="402">
        <f t="shared" si="39"/>
        <v>4.2000000000000003E-2</v>
      </c>
      <c r="AI136" s="402">
        <f t="shared" si="39"/>
        <v>4.2000000000000003E-2</v>
      </c>
      <c r="AJ136" s="402">
        <f t="shared" si="39"/>
        <v>4.2000000000000003E-2</v>
      </c>
      <c r="AK136" s="402">
        <f t="shared" si="39"/>
        <v>4.2000000000000003E-2</v>
      </c>
      <c r="AL136" s="402">
        <f t="shared" si="39"/>
        <v>4.2000000000000003E-2</v>
      </c>
      <c r="AM136" s="402">
        <f t="shared" si="39"/>
        <v>4.2000000000000003E-2</v>
      </c>
      <c r="AN136" s="402">
        <f t="shared" si="39"/>
        <v>4.2000000000000003E-2</v>
      </c>
      <c r="AO136" s="402">
        <f t="shared" si="39"/>
        <v>4.2000000000000003E-2</v>
      </c>
      <c r="AP136" s="402">
        <f t="shared" si="39"/>
        <v>4.2000000000000003E-2</v>
      </c>
      <c r="AQ136" s="402">
        <f t="shared" si="39"/>
        <v>4.2000000000000003E-2</v>
      </c>
      <c r="AR136" s="402">
        <f t="shared" si="39"/>
        <v>4.2000000000000003E-2</v>
      </c>
      <c r="AS136" s="402">
        <f t="shared" si="39"/>
        <v>4.2000000000000003E-2</v>
      </c>
      <c r="AT136" s="402">
        <f t="shared" si="39"/>
        <v>4.2000000000000003E-2</v>
      </c>
      <c r="AU136" s="402">
        <f t="shared" si="39"/>
        <v>4.2000000000000003E-2</v>
      </c>
      <c r="AV136" s="402">
        <f t="shared" si="39"/>
        <v>4.2000000000000003E-2</v>
      </c>
      <c r="AW136" s="402">
        <f t="shared" si="39"/>
        <v>4.2000000000000003E-2</v>
      </c>
      <c r="AX136" s="402">
        <f t="shared" si="39"/>
        <v>4.2000000000000003E-2</v>
      </c>
      <c r="AY136" s="402">
        <f t="shared" si="39"/>
        <v>4.2000000000000003E-2</v>
      </c>
    </row>
    <row r="137" spans="1:71" s="200" customFormat="1" ht="15" x14ac:dyDescent="0.2">
      <c r="A137" s="386" t="s">
        <v>525</v>
      </c>
      <c r="B137" s="403"/>
      <c r="C137" s="404">
        <f>(1+B137)*(1+C136)-1</f>
        <v>0</v>
      </c>
      <c r="D137" s="404">
        <f>(1+C137)*(1+D136)-1</f>
        <v>4.6000000000000041E-2</v>
      </c>
      <c r="E137" s="404">
        <f>(1+D137)*(1+E136)-1</f>
        <v>9.2024000000000106E-2</v>
      </c>
      <c r="F137" s="404">
        <f t="shared" ref="F137:AY137" si="40">(1+E137)*(1+F136)-1</f>
        <v>0.13788900800000015</v>
      </c>
      <c r="G137" s="404">
        <f>(1+F137)*(1+G136)-1</f>
        <v>0.18568034633600017</v>
      </c>
      <c r="H137" s="404">
        <f t="shared" si="40"/>
        <v>0.2354789208821122</v>
      </c>
      <c r="I137" s="404">
        <f t="shared" si="40"/>
        <v>0.28736903555916093</v>
      </c>
      <c r="J137" s="404">
        <f t="shared" si="40"/>
        <v>0.34143853505264565</v>
      </c>
      <c r="K137" s="404">
        <f t="shared" si="40"/>
        <v>0.39777895352485682</v>
      </c>
      <c r="L137" s="404">
        <f t="shared" si="40"/>
        <v>0.45648566957290093</v>
      </c>
      <c r="M137" s="404">
        <f t="shared" si="40"/>
        <v>0.51765806769496292</v>
      </c>
      <c r="N137" s="404">
        <f t="shared" si="40"/>
        <v>0.58139970653815132</v>
      </c>
      <c r="O137" s="404">
        <f t="shared" si="40"/>
        <v>0.64781849421275384</v>
      </c>
      <c r="P137" s="404">
        <f t="shared" si="40"/>
        <v>0.71702687096968964</v>
      </c>
      <c r="Q137" s="404">
        <f t="shared" si="40"/>
        <v>0.78914199955041675</v>
      </c>
      <c r="R137" s="404">
        <f t="shared" si="40"/>
        <v>0.86428596353153431</v>
      </c>
      <c r="S137" s="404">
        <f t="shared" si="40"/>
        <v>0.94258597399985877</v>
      </c>
      <c r="T137" s="404">
        <f t="shared" si="40"/>
        <v>1.0241745849078527</v>
      </c>
      <c r="U137" s="404">
        <f t="shared" si="40"/>
        <v>1.1091899174739828</v>
      </c>
      <c r="V137" s="404">
        <f t="shared" si="40"/>
        <v>1.19777589400789</v>
      </c>
      <c r="W137" s="404">
        <f t="shared" si="40"/>
        <v>1.2900824815562215</v>
      </c>
      <c r="X137" s="404">
        <f t="shared" si="40"/>
        <v>1.3862659457815827</v>
      </c>
      <c r="Y137" s="404">
        <f t="shared" si="40"/>
        <v>1.4864891155044093</v>
      </c>
      <c r="Z137" s="404">
        <f t="shared" si="40"/>
        <v>1.5909216583555947</v>
      </c>
      <c r="AA137" s="404">
        <f t="shared" si="40"/>
        <v>1.6997403680065299</v>
      </c>
      <c r="AB137" s="404">
        <f t="shared" si="40"/>
        <v>1.8131294634628041</v>
      </c>
      <c r="AC137" s="404">
        <f t="shared" si="40"/>
        <v>1.9312809009282419</v>
      </c>
      <c r="AD137" s="404">
        <f t="shared" si="40"/>
        <v>2.0543946987672284</v>
      </c>
      <c r="AE137" s="404">
        <f t="shared" si="40"/>
        <v>2.1826792761154521</v>
      </c>
      <c r="AF137" s="404">
        <f t="shared" si="40"/>
        <v>2.3163518057123014</v>
      </c>
      <c r="AG137" s="404">
        <f t="shared" si="40"/>
        <v>2.4556385815522184</v>
      </c>
      <c r="AH137" s="404">
        <f t="shared" si="40"/>
        <v>2.6007754019774119</v>
      </c>
      <c r="AI137" s="404">
        <f t="shared" si="40"/>
        <v>2.7520079688604633</v>
      </c>
      <c r="AJ137" s="404">
        <f t="shared" si="40"/>
        <v>2.909592303552603</v>
      </c>
      <c r="AK137" s="404">
        <f t="shared" si="40"/>
        <v>3.0737951803018122</v>
      </c>
      <c r="AL137" s="404">
        <f t="shared" si="40"/>
        <v>3.2448945778744882</v>
      </c>
      <c r="AM137" s="404">
        <f t="shared" si="40"/>
        <v>3.4231801501452166</v>
      </c>
      <c r="AN137" s="404">
        <f t="shared" si="40"/>
        <v>3.6089537164513157</v>
      </c>
      <c r="AO137" s="404">
        <f t="shared" si="40"/>
        <v>3.8025297725422709</v>
      </c>
      <c r="AP137" s="404">
        <f t="shared" si="40"/>
        <v>4.0042360229890468</v>
      </c>
      <c r="AQ137" s="404">
        <f t="shared" si="40"/>
        <v>4.2144139359545871</v>
      </c>
      <c r="AR137" s="404">
        <f t="shared" si="40"/>
        <v>4.4334193212646804</v>
      </c>
      <c r="AS137" s="404">
        <f t="shared" si="40"/>
        <v>4.6616229327577976</v>
      </c>
      <c r="AT137" s="404">
        <f t="shared" si="40"/>
        <v>4.8994110959336252</v>
      </c>
      <c r="AU137" s="404">
        <f t="shared" si="40"/>
        <v>5.147186361962838</v>
      </c>
      <c r="AV137" s="404">
        <f t="shared" si="40"/>
        <v>5.4053681891652774</v>
      </c>
      <c r="AW137" s="404">
        <f>(1+AV137)*(1+AW136)-1</f>
        <v>5.6743936531102195</v>
      </c>
      <c r="AX137" s="404">
        <f t="shared" si="40"/>
        <v>5.9547181865408492</v>
      </c>
      <c r="AY137" s="404">
        <f t="shared" si="40"/>
        <v>6.2468163503755649</v>
      </c>
    </row>
    <row r="138" spans="1:71" s="200" customFormat="1" x14ac:dyDescent="0.2">
      <c r="A138" s="248"/>
      <c r="B138" s="405"/>
      <c r="C138" s="406"/>
      <c r="D138" s="406"/>
      <c r="E138" s="406"/>
      <c r="F138" s="406"/>
      <c r="G138" s="406"/>
      <c r="H138" s="406"/>
      <c r="I138" s="406"/>
      <c r="J138" s="406"/>
      <c r="K138" s="406"/>
      <c r="L138" s="406"/>
      <c r="M138" s="406"/>
      <c r="N138" s="406"/>
      <c r="O138" s="406"/>
      <c r="P138" s="406"/>
      <c r="Q138" s="406"/>
      <c r="R138" s="406"/>
      <c r="S138" s="406"/>
      <c r="T138" s="406"/>
      <c r="U138" s="406"/>
      <c r="V138" s="406"/>
      <c r="W138" s="406"/>
      <c r="X138" s="406"/>
      <c r="Y138" s="406"/>
      <c r="Z138" s="406"/>
      <c r="AA138" s="406"/>
      <c r="AB138" s="406"/>
      <c r="AC138" s="406"/>
      <c r="AD138" s="406"/>
      <c r="AE138" s="406"/>
      <c r="AF138" s="406"/>
      <c r="AG138" s="406"/>
      <c r="AH138" s="406"/>
      <c r="AI138" s="406"/>
      <c r="AJ138" s="406"/>
      <c r="AK138" s="406"/>
      <c r="AL138" s="406"/>
      <c r="AM138" s="406"/>
      <c r="AN138" s="406"/>
      <c r="AO138" s="406"/>
      <c r="AP138" s="406"/>
      <c r="AQ138" s="166"/>
    </row>
    <row r="139" spans="1:71" ht="12.75" x14ac:dyDescent="0.2">
      <c r="A139" s="243"/>
      <c r="B139" s="401">
        <v>2016</v>
      </c>
      <c r="C139" s="401">
        <f>B139+1</f>
        <v>2017</v>
      </c>
      <c r="D139" s="401">
        <f t="shared" ref="D139:S140" si="41">C139+1</f>
        <v>2018</v>
      </c>
      <c r="E139" s="401">
        <f t="shared" si="41"/>
        <v>2019</v>
      </c>
      <c r="F139" s="401">
        <f t="shared" si="41"/>
        <v>2020</v>
      </c>
      <c r="G139" s="401">
        <f t="shared" si="41"/>
        <v>2021</v>
      </c>
      <c r="H139" s="401">
        <f t="shared" si="41"/>
        <v>2022</v>
      </c>
      <c r="I139" s="401">
        <f t="shared" si="41"/>
        <v>2023</v>
      </c>
      <c r="J139" s="401">
        <f t="shared" si="41"/>
        <v>2024</v>
      </c>
      <c r="K139" s="401">
        <f t="shared" si="41"/>
        <v>2025</v>
      </c>
      <c r="L139" s="401">
        <f t="shared" si="41"/>
        <v>2026</v>
      </c>
      <c r="M139" s="401">
        <f t="shared" si="41"/>
        <v>2027</v>
      </c>
      <c r="N139" s="401">
        <f t="shared" si="41"/>
        <v>2028</v>
      </c>
      <c r="O139" s="401">
        <f t="shared" si="41"/>
        <v>2029</v>
      </c>
      <c r="P139" s="401">
        <f t="shared" si="41"/>
        <v>2030</v>
      </c>
      <c r="Q139" s="401">
        <f t="shared" si="41"/>
        <v>2031</v>
      </c>
      <c r="R139" s="401">
        <f t="shared" si="41"/>
        <v>2032</v>
      </c>
      <c r="S139" s="401">
        <f t="shared" si="41"/>
        <v>2033</v>
      </c>
      <c r="T139" s="401">
        <f t="shared" ref="T139:AI140" si="42">S139+1</f>
        <v>2034</v>
      </c>
      <c r="U139" s="401">
        <f t="shared" si="42"/>
        <v>2035</v>
      </c>
      <c r="V139" s="401">
        <f t="shared" si="42"/>
        <v>2036</v>
      </c>
      <c r="W139" s="401">
        <f t="shared" si="42"/>
        <v>2037</v>
      </c>
      <c r="X139" s="401">
        <f t="shared" si="42"/>
        <v>2038</v>
      </c>
      <c r="Y139" s="401">
        <f t="shared" si="42"/>
        <v>2039</v>
      </c>
      <c r="Z139" s="401">
        <f t="shared" si="42"/>
        <v>2040</v>
      </c>
      <c r="AA139" s="401">
        <f t="shared" si="42"/>
        <v>2041</v>
      </c>
      <c r="AB139" s="401">
        <f t="shared" si="42"/>
        <v>2042</v>
      </c>
      <c r="AC139" s="401">
        <f t="shared" si="42"/>
        <v>2043</v>
      </c>
      <c r="AD139" s="401">
        <f t="shared" si="42"/>
        <v>2044</v>
      </c>
      <c r="AE139" s="401">
        <f t="shared" si="42"/>
        <v>2045</v>
      </c>
      <c r="AF139" s="401">
        <f t="shared" si="42"/>
        <v>2046</v>
      </c>
      <c r="AG139" s="401">
        <f t="shared" si="42"/>
        <v>2047</v>
      </c>
      <c r="AH139" s="401">
        <f t="shared" si="42"/>
        <v>2048</v>
      </c>
      <c r="AI139" s="401">
        <f t="shared" si="42"/>
        <v>2049</v>
      </c>
      <c r="AJ139" s="401">
        <f t="shared" ref="AJ139:AY140" si="43">AI139+1</f>
        <v>2050</v>
      </c>
      <c r="AK139" s="401">
        <f t="shared" si="43"/>
        <v>2051</v>
      </c>
      <c r="AL139" s="401">
        <f t="shared" si="43"/>
        <v>2052</v>
      </c>
      <c r="AM139" s="401">
        <f t="shared" si="43"/>
        <v>2053</v>
      </c>
      <c r="AN139" s="401">
        <f t="shared" si="43"/>
        <v>2054</v>
      </c>
      <c r="AO139" s="401">
        <f t="shared" si="43"/>
        <v>2055</v>
      </c>
      <c r="AP139" s="401">
        <f t="shared" si="43"/>
        <v>2056</v>
      </c>
      <c r="AQ139" s="401">
        <f t="shared" si="43"/>
        <v>2057</v>
      </c>
      <c r="AR139" s="401">
        <f t="shared" si="43"/>
        <v>2058</v>
      </c>
      <c r="AS139" s="401">
        <f t="shared" si="43"/>
        <v>2059</v>
      </c>
      <c r="AT139" s="401">
        <f t="shared" si="43"/>
        <v>2060</v>
      </c>
      <c r="AU139" s="401">
        <f t="shared" si="43"/>
        <v>2061</v>
      </c>
      <c r="AV139" s="401">
        <f t="shared" si="43"/>
        <v>2062</v>
      </c>
      <c r="AW139" s="401">
        <f t="shared" si="43"/>
        <v>2063</v>
      </c>
      <c r="AX139" s="401">
        <f t="shared" si="43"/>
        <v>2064</v>
      </c>
      <c r="AY139" s="401">
        <f t="shared" si="43"/>
        <v>2065</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x14ac:dyDescent="0.2">
      <c r="A140" s="243"/>
      <c r="B140" s="407">
        <v>0</v>
      </c>
      <c r="C140" s="407">
        <v>0</v>
      </c>
      <c r="D140" s="407">
        <v>1</v>
      </c>
      <c r="E140" s="407">
        <f>D140+1</f>
        <v>2</v>
      </c>
      <c r="F140" s="407">
        <f t="shared" si="41"/>
        <v>3</v>
      </c>
      <c r="G140" s="407">
        <f t="shared" si="41"/>
        <v>4</v>
      </c>
      <c r="H140" s="407">
        <f t="shared" si="41"/>
        <v>5</v>
      </c>
      <c r="I140" s="407">
        <f t="shared" si="41"/>
        <v>6</v>
      </c>
      <c r="J140" s="407">
        <f t="shared" si="41"/>
        <v>7</v>
      </c>
      <c r="K140" s="407">
        <f t="shared" si="41"/>
        <v>8</v>
      </c>
      <c r="L140" s="407">
        <f t="shared" si="41"/>
        <v>9</v>
      </c>
      <c r="M140" s="407">
        <f t="shared" si="41"/>
        <v>10</v>
      </c>
      <c r="N140" s="407">
        <f t="shared" si="41"/>
        <v>11</v>
      </c>
      <c r="O140" s="407">
        <f t="shared" si="41"/>
        <v>12</v>
      </c>
      <c r="P140" s="407">
        <f t="shared" si="41"/>
        <v>13</v>
      </c>
      <c r="Q140" s="407">
        <f t="shared" si="41"/>
        <v>14</v>
      </c>
      <c r="R140" s="407">
        <f t="shared" si="41"/>
        <v>15</v>
      </c>
      <c r="S140" s="407">
        <f t="shared" si="41"/>
        <v>16</v>
      </c>
      <c r="T140" s="407">
        <f t="shared" si="42"/>
        <v>17</v>
      </c>
      <c r="U140" s="407">
        <f t="shared" si="42"/>
        <v>18</v>
      </c>
      <c r="V140" s="407">
        <f t="shared" si="42"/>
        <v>19</v>
      </c>
      <c r="W140" s="407">
        <f t="shared" si="42"/>
        <v>20</v>
      </c>
      <c r="X140" s="407">
        <f t="shared" si="42"/>
        <v>21</v>
      </c>
      <c r="Y140" s="407">
        <f t="shared" si="42"/>
        <v>22</v>
      </c>
      <c r="Z140" s="407">
        <f t="shared" si="42"/>
        <v>23</v>
      </c>
      <c r="AA140" s="407">
        <f t="shared" si="42"/>
        <v>24</v>
      </c>
      <c r="AB140" s="407">
        <f t="shared" si="42"/>
        <v>25</v>
      </c>
      <c r="AC140" s="407">
        <f t="shared" si="42"/>
        <v>26</v>
      </c>
      <c r="AD140" s="407">
        <f t="shared" si="42"/>
        <v>27</v>
      </c>
      <c r="AE140" s="407">
        <f t="shared" si="42"/>
        <v>28</v>
      </c>
      <c r="AF140" s="407">
        <f t="shared" si="42"/>
        <v>29</v>
      </c>
      <c r="AG140" s="407">
        <f t="shared" si="42"/>
        <v>30</v>
      </c>
      <c r="AH140" s="407">
        <f t="shared" si="42"/>
        <v>31</v>
      </c>
      <c r="AI140" s="407">
        <f t="shared" si="42"/>
        <v>32</v>
      </c>
      <c r="AJ140" s="407">
        <f t="shared" si="43"/>
        <v>33</v>
      </c>
      <c r="AK140" s="407">
        <f t="shared" si="43"/>
        <v>34</v>
      </c>
      <c r="AL140" s="407">
        <f t="shared" si="43"/>
        <v>35</v>
      </c>
      <c r="AM140" s="407">
        <f t="shared" si="43"/>
        <v>36</v>
      </c>
      <c r="AN140" s="407">
        <f t="shared" si="43"/>
        <v>37</v>
      </c>
      <c r="AO140" s="407">
        <f t="shared" si="43"/>
        <v>38</v>
      </c>
      <c r="AP140" s="407">
        <f>AO140+1</f>
        <v>39</v>
      </c>
      <c r="AQ140" s="407">
        <f t="shared" si="43"/>
        <v>40</v>
      </c>
      <c r="AR140" s="407">
        <f t="shared" si="43"/>
        <v>41</v>
      </c>
      <c r="AS140" s="407">
        <f t="shared" si="43"/>
        <v>42</v>
      </c>
      <c r="AT140" s="407">
        <f t="shared" si="43"/>
        <v>43</v>
      </c>
      <c r="AU140" s="407">
        <f t="shared" si="43"/>
        <v>44</v>
      </c>
      <c r="AV140" s="407">
        <f t="shared" si="43"/>
        <v>45</v>
      </c>
      <c r="AW140" s="407">
        <f t="shared" si="43"/>
        <v>46</v>
      </c>
      <c r="AX140" s="407">
        <f t="shared" si="43"/>
        <v>47</v>
      </c>
      <c r="AY140" s="407">
        <f t="shared" si="43"/>
        <v>48</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x14ac:dyDescent="0.2">
      <c r="A141" s="243"/>
      <c r="B141" s="408">
        <f>AVERAGE(A140:B140)</f>
        <v>0</v>
      </c>
      <c r="C141" s="408">
        <f>AVERAGE(B140:C140)</f>
        <v>0</v>
      </c>
      <c r="D141" s="408">
        <f>AVERAGE(C140:D140)</f>
        <v>0.5</v>
      </c>
      <c r="E141" s="408">
        <f>AVERAGE(D140:E140)</f>
        <v>1.5</v>
      </c>
      <c r="F141" s="408">
        <f t="shared" ref="F141:AO141" si="44">AVERAGE(E140:F140)</f>
        <v>2.5</v>
      </c>
      <c r="G141" s="408">
        <f t="shared" si="44"/>
        <v>3.5</v>
      </c>
      <c r="H141" s="408">
        <f t="shared" si="44"/>
        <v>4.5</v>
      </c>
      <c r="I141" s="408">
        <f t="shared" si="44"/>
        <v>5.5</v>
      </c>
      <c r="J141" s="408">
        <f t="shared" si="44"/>
        <v>6.5</v>
      </c>
      <c r="K141" s="408">
        <f t="shared" si="44"/>
        <v>7.5</v>
      </c>
      <c r="L141" s="408">
        <f t="shared" si="44"/>
        <v>8.5</v>
      </c>
      <c r="M141" s="408">
        <f t="shared" si="44"/>
        <v>9.5</v>
      </c>
      <c r="N141" s="408">
        <f t="shared" si="44"/>
        <v>10.5</v>
      </c>
      <c r="O141" s="408">
        <f t="shared" si="44"/>
        <v>11.5</v>
      </c>
      <c r="P141" s="408">
        <f t="shared" si="44"/>
        <v>12.5</v>
      </c>
      <c r="Q141" s="408">
        <f t="shared" si="44"/>
        <v>13.5</v>
      </c>
      <c r="R141" s="408">
        <f t="shared" si="44"/>
        <v>14.5</v>
      </c>
      <c r="S141" s="408">
        <f t="shared" si="44"/>
        <v>15.5</v>
      </c>
      <c r="T141" s="408">
        <f t="shared" si="44"/>
        <v>16.5</v>
      </c>
      <c r="U141" s="408">
        <f t="shared" si="44"/>
        <v>17.5</v>
      </c>
      <c r="V141" s="408">
        <f t="shared" si="44"/>
        <v>18.5</v>
      </c>
      <c r="W141" s="408">
        <f t="shared" si="44"/>
        <v>19.5</v>
      </c>
      <c r="X141" s="408">
        <f t="shared" si="44"/>
        <v>20.5</v>
      </c>
      <c r="Y141" s="408">
        <f t="shared" si="44"/>
        <v>21.5</v>
      </c>
      <c r="Z141" s="408">
        <f t="shared" si="44"/>
        <v>22.5</v>
      </c>
      <c r="AA141" s="408">
        <f t="shared" si="44"/>
        <v>23.5</v>
      </c>
      <c r="AB141" s="408">
        <f t="shared" si="44"/>
        <v>24.5</v>
      </c>
      <c r="AC141" s="408">
        <f t="shared" si="44"/>
        <v>25.5</v>
      </c>
      <c r="AD141" s="408">
        <f t="shared" si="44"/>
        <v>26.5</v>
      </c>
      <c r="AE141" s="408">
        <f t="shared" si="44"/>
        <v>27.5</v>
      </c>
      <c r="AF141" s="408">
        <f t="shared" si="44"/>
        <v>28.5</v>
      </c>
      <c r="AG141" s="408">
        <f t="shared" si="44"/>
        <v>29.5</v>
      </c>
      <c r="AH141" s="408">
        <f t="shared" si="44"/>
        <v>30.5</v>
      </c>
      <c r="AI141" s="408">
        <f t="shared" si="44"/>
        <v>31.5</v>
      </c>
      <c r="AJ141" s="408">
        <f t="shared" si="44"/>
        <v>32.5</v>
      </c>
      <c r="AK141" s="408">
        <f t="shared" si="44"/>
        <v>33.5</v>
      </c>
      <c r="AL141" s="408">
        <f t="shared" si="44"/>
        <v>34.5</v>
      </c>
      <c r="AM141" s="408">
        <f t="shared" si="44"/>
        <v>35.5</v>
      </c>
      <c r="AN141" s="408">
        <f t="shared" si="44"/>
        <v>36.5</v>
      </c>
      <c r="AO141" s="408">
        <f t="shared" si="44"/>
        <v>37.5</v>
      </c>
      <c r="AP141" s="408">
        <f>AVERAGE(AO140:AP140)</f>
        <v>38.5</v>
      </c>
      <c r="AQ141" s="408">
        <f t="shared" ref="AQ141:AY141" si="45">AVERAGE(AP140:AQ140)</f>
        <v>39.5</v>
      </c>
      <c r="AR141" s="408">
        <f t="shared" si="45"/>
        <v>40.5</v>
      </c>
      <c r="AS141" s="408">
        <f t="shared" si="45"/>
        <v>41.5</v>
      </c>
      <c r="AT141" s="408">
        <f t="shared" si="45"/>
        <v>42.5</v>
      </c>
      <c r="AU141" s="408">
        <f t="shared" si="45"/>
        <v>43.5</v>
      </c>
      <c r="AV141" s="408">
        <f t="shared" si="45"/>
        <v>44.5</v>
      </c>
      <c r="AW141" s="408">
        <f t="shared" si="45"/>
        <v>45.5</v>
      </c>
      <c r="AX141" s="408">
        <f t="shared" si="45"/>
        <v>46.5</v>
      </c>
      <c r="AY141" s="408">
        <f t="shared" si="45"/>
        <v>47.5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9"/>
      <c r="C156" s="239"/>
      <c r="D156" s="239"/>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c r="AB156" s="239"/>
      <c r="AC156" s="239"/>
      <c r="AD156" s="239"/>
      <c r="AE156" s="239"/>
      <c r="AF156" s="239"/>
      <c r="AG156" s="239"/>
      <c r="AH156" s="239"/>
      <c r="AI156" s="239"/>
      <c r="AJ156" s="239"/>
      <c r="AK156" s="239"/>
      <c r="AL156" s="239"/>
      <c r="AM156" s="239"/>
      <c r="AN156" s="239"/>
      <c r="AO156" s="239"/>
      <c r="AP156" s="239"/>
      <c r="AQ156" s="240"/>
      <c r="AR156" s="240"/>
      <c r="AS156" s="240"/>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row>
    <row r="157" spans="1:71" ht="12.75" x14ac:dyDescent="0.2">
      <c r="A157" s="242"/>
      <c r="B157" s="239"/>
      <c r="C157" s="239"/>
      <c r="D157" s="239"/>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40"/>
      <c r="AR157" s="240"/>
      <c r="AS157" s="240"/>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row>
    <row r="158" spans="1:71" ht="12.75" x14ac:dyDescent="0.2">
      <c r="A158" s="242"/>
      <c r="B158" s="239"/>
      <c r="C158" s="239"/>
      <c r="D158" s="239"/>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40"/>
      <c r="AR158" s="240"/>
      <c r="AS158" s="240"/>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row>
    <row r="159" spans="1:71" ht="12.75" x14ac:dyDescent="0.2">
      <c r="A159" s="242"/>
      <c r="B159" s="239"/>
      <c r="C159" s="239"/>
      <c r="D159" s="239"/>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40"/>
      <c r="AR159" s="240"/>
      <c r="AS159" s="240"/>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row>
    <row r="160" spans="1:71" ht="12.75" x14ac:dyDescent="0.2">
      <c r="A160" s="242"/>
      <c r="B160" s="239"/>
      <c r="C160" s="239"/>
      <c r="D160" s="239"/>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40"/>
      <c r="AR160" s="240"/>
      <c r="AS160" s="240"/>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row>
    <row r="161" spans="1:71" ht="12.75" x14ac:dyDescent="0.2">
      <c r="A161" s="242"/>
      <c r="B161" s="239"/>
      <c r="C161" s="239"/>
      <c r="D161" s="239"/>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40"/>
      <c r="AR161" s="240"/>
      <c r="AS161" s="240"/>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row>
    <row r="162" spans="1:71" ht="12.75" x14ac:dyDescent="0.2">
      <c r="A162" s="242"/>
      <c r="B162" s="239"/>
      <c r="C162" s="239"/>
      <c r="D162" s="239"/>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40"/>
      <c r="AR162" s="240"/>
      <c r="AS162" s="240"/>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row>
    <row r="163" spans="1:71" ht="12.75" x14ac:dyDescent="0.2">
      <c r="A163" s="242"/>
      <c r="B163" s="239"/>
      <c r="C163" s="239"/>
      <c r="D163" s="239"/>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c r="AB163" s="239"/>
      <c r="AC163" s="239"/>
      <c r="AD163" s="239"/>
      <c r="AE163" s="239"/>
      <c r="AF163" s="239"/>
      <c r="AG163" s="239"/>
      <c r="AH163" s="239"/>
      <c r="AI163" s="239"/>
      <c r="AJ163" s="239"/>
      <c r="AK163" s="239"/>
      <c r="AL163" s="239"/>
      <c r="AM163" s="239"/>
      <c r="AN163" s="239"/>
      <c r="AO163" s="239"/>
      <c r="AP163" s="239"/>
      <c r="AQ163" s="240"/>
      <c r="AR163" s="240"/>
      <c r="AS163" s="240"/>
      <c r="AT163" s="239"/>
      <c r="AU163" s="239"/>
      <c r="AV163" s="239"/>
      <c r="AW163" s="239"/>
      <c r="AX163" s="239"/>
      <c r="AY163" s="239"/>
      <c r="AZ163" s="239"/>
      <c r="BA163" s="239"/>
      <c r="BB163" s="239"/>
      <c r="BC163" s="239"/>
      <c r="BD163" s="239"/>
      <c r="BE163" s="239"/>
      <c r="BF163" s="239"/>
      <c r="BG163" s="239"/>
      <c r="BH163" s="239"/>
      <c r="BI163" s="239"/>
      <c r="BJ163" s="239"/>
      <c r="BK163" s="239"/>
      <c r="BL163" s="239"/>
      <c r="BM163" s="239"/>
      <c r="BN163" s="239"/>
      <c r="BO163" s="239"/>
      <c r="BP163" s="239"/>
      <c r="BQ163" s="239"/>
      <c r="BR163" s="239"/>
      <c r="BS163" s="239"/>
    </row>
    <row r="164" spans="1:71" ht="12.75" x14ac:dyDescent="0.2">
      <c r="A164" s="242"/>
      <c r="B164" s="239"/>
      <c r="C164" s="239"/>
      <c r="D164" s="239"/>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40"/>
      <c r="AR164" s="240"/>
      <c r="AS164" s="240"/>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row>
    <row r="165" spans="1:71" ht="12.75" x14ac:dyDescent="0.2">
      <c r="A165" s="242"/>
      <c r="B165" s="239"/>
      <c r="C165" s="239"/>
      <c r="D165" s="239"/>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40"/>
      <c r="AR165" s="240"/>
      <c r="AS165" s="240"/>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row>
    <row r="166" spans="1:71" ht="12.75" x14ac:dyDescent="0.2">
      <c r="A166" s="242"/>
      <c r="B166" s="239"/>
      <c r="C166" s="239"/>
      <c r="D166" s="239"/>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40"/>
      <c r="AR166" s="240"/>
      <c r="AS166" s="240"/>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row>
    <row r="167" spans="1:71" ht="12.75" x14ac:dyDescent="0.2">
      <c r="A167" s="242"/>
      <c r="B167" s="239"/>
      <c r="C167" s="239"/>
      <c r="D167" s="239"/>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40"/>
      <c r="AR167" s="240"/>
      <c r="AS167" s="240"/>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row>
    <row r="168" spans="1:71" ht="12.75" x14ac:dyDescent="0.2">
      <c r="A168" s="242"/>
      <c r="B168" s="239"/>
      <c r="C168" s="239"/>
      <c r="D168" s="239"/>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40"/>
      <c r="AR168" s="240"/>
      <c r="AS168" s="240"/>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row>
    <row r="169" spans="1:71" ht="12.75" x14ac:dyDescent="0.2">
      <c r="A169" s="242"/>
      <c r="B169" s="239"/>
      <c r="C169" s="239"/>
      <c r="D169" s="239"/>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40"/>
      <c r="AR169" s="240"/>
      <c r="AS169" s="240"/>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row>
    <row r="170" spans="1:71" ht="12.75" x14ac:dyDescent="0.2">
      <c r="A170" s="242"/>
      <c r="B170" s="239"/>
      <c r="C170" s="239"/>
      <c r="D170" s="239"/>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40"/>
      <c r="AR170" s="240"/>
      <c r="AS170" s="240"/>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row>
    <row r="171" spans="1:71" ht="12.75" x14ac:dyDescent="0.2">
      <c r="A171" s="242"/>
      <c r="B171" s="239"/>
      <c r="C171" s="239"/>
      <c r="D171" s="239"/>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c r="AK171" s="239"/>
      <c r="AL171" s="239"/>
      <c r="AM171" s="239"/>
      <c r="AN171" s="239"/>
      <c r="AO171" s="239"/>
      <c r="AP171" s="239"/>
      <c r="AQ171" s="240"/>
      <c r="AR171" s="240"/>
      <c r="AS171" s="240"/>
      <c r="AT171" s="239"/>
      <c r="AU171" s="239"/>
      <c r="AV171" s="239"/>
      <c r="AW171" s="239"/>
      <c r="AX171" s="239"/>
      <c r="AY171" s="239"/>
      <c r="AZ171" s="239"/>
      <c r="BA171" s="239"/>
      <c r="BB171" s="239"/>
      <c r="BC171" s="239"/>
      <c r="BD171" s="239"/>
      <c r="BE171" s="239"/>
      <c r="BF171" s="239"/>
      <c r="BG171" s="239"/>
      <c r="BH171" s="239"/>
      <c r="BI171" s="239"/>
      <c r="BJ171" s="239"/>
      <c r="BK171" s="239"/>
      <c r="BL171" s="239"/>
      <c r="BM171" s="239"/>
      <c r="BN171" s="239"/>
      <c r="BO171" s="239"/>
      <c r="BP171" s="239"/>
      <c r="BQ171" s="239"/>
      <c r="BR171" s="239"/>
      <c r="BS171" s="239"/>
    </row>
    <row r="172" spans="1:71" ht="12.75" x14ac:dyDescent="0.2">
      <c r="A172" s="242"/>
      <c r="B172" s="239"/>
      <c r="C172" s="239"/>
      <c r="D172" s="239"/>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40"/>
      <c r="AR172" s="240"/>
      <c r="AS172" s="240"/>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row>
    <row r="173" spans="1:71" ht="12.75" x14ac:dyDescent="0.2">
      <c r="A173" s="242"/>
      <c r="B173" s="239"/>
      <c r="C173" s="239"/>
      <c r="D173" s="239"/>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40"/>
      <c r="AR173" s="240"/>
      <c r="AS173" s="240"/>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row>
    <row r="174" spans="1:71" ht="12.75" x14ac:dyDescent="0.2">
      <c r="A174" s="242"/>
      <c r="B174" s="239"/>
      <c r="C174" s="239"/>
      <c r="D174" s="239"/>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40"/>
      <c r="AR174" s="240"/>
      <c r="AS174" s="240"/>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row>
    <row r="175" spans="1:71" ht="12.75" x14ac:dyDescent="0.2">
      <c r="A175" s="242"/>
      <c r="B175" s="239"/>
      <c r="C175" s="239"/>
      <c r="D175" s="239"/>
      <c r="E175" s="239"/>
      <c r="F175" s="239"/>
      <c r="G175" s="239"/>
      <c r="H175" s="239"/>
      <c r="I175" s="239"/>
      <c r="J175" s="239"/>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40"/>
      <c r="AR175" s="240"/>
      <c r="AS175" s="240"/>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row>
    <row r="176" spans="1:71" ht="12.75" x14ac:dyDescent="0.2">
      <c r="A176" s="242"/>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40"/>
      <c r="AR176" s="240"/>
      <c r="AS176" s="240"/>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row>
    <row r="177" spans="1:71" ht="12.75" x14ac:dyDescent="0.2">
      <c r="A177" s="242"/>
      <c r="B177" s="239"/>
      <c r="C177" s="239"/>
      <c r="D177" s="239"/>
      <c r="E177" s="239"/>
      <c r="F177" s="239"/>
      <c r="G177" s="239"/>
      <c r="H177" s="239"/>
      <c r="I177" s="239"/>
      <c r="J177" s="239"/>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40"/>
      <c r="AR177" s="240"/>
      <c r="AS177" s="240"/>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row>
    <row r="178" spans="1:71" ht="12.75" x14ac:dyDescent="0.2">
      <c r="A178" s="242"/>
      <c r="B178" s="239"/>
      <c r="C178" s="239"/>
      <c r="D178" s="239"/>
      <c r="E178" s="239"/>
      <c r="F178" s="239"/>
      <c r="G178" s="239"/>
      <c r="H178" s="239"/>
      <c r="I178" s="239"/>
      <c r="J178" s="239"/>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c r="AK178" s="239"/>
      <c r="AL178" s="239"/>
      <c r="AM178" s="239"/>
      <c r="AN178" s="239"/>
      <c r="AO178" s="239"/>
      <c r="AP178" s="239"/>
      <c r="AQ178" s="240"/>
      <c r="AR178" s="240"/>
      <c r="AS178" s="240"/>
      <c r="AT178" s="239"/>
      <c r="AU178" s="239"/>
      <c r="AV178" s="239"/>
      <c r="AW178" s="239"/>
      <c r="AX178" s="239"/>
      <c r="AY178" s="239"/>
      <c r="AZ178" s="239"/>
      <c r="BA178" s="239"/>
      <c r="BB178" s="239"/>
      <c r="BC178" s="239"/>
      <c r="BD178" s="239"/>
      <c r="BE178" s="239"/>
      <c r="BF178" s="239"/>
      <c r="BG178" s="239"/>
      <c r="BH178" s="239"/>
      <c r="BI178" s="239"/>
      <c r="BJ178" s="239"/>
      <c r="BK178" s="239"/>
      <c r="BL178" s="239"/>
      <c r="BM178" s="239"/>
      <c r="BN178" s="239"/>
      <c r="BO178" s="239"/>
      <c r="BP178" s="239"/>
      <c r="BQ178" s="239"/>
      <c r="BR178" s="239"/>
      <c r="BS178" s="239"/>
    </row>
    <row r="179" spans="1:71" ht="12.75" x14ac:dyDescent="0.2">
      <c r="A179" s="242"/>
      <c r="B179" s="239"/>
      <c r="C179" s="239"/>
      <c r="D179" s="239"/>
      <c r="E179" s="239"/>
      <c r="F179" s="239"/>
      <c r="G179" s="239"/>
      <c r="H179" s="239"/>
      <c r="I179" s="239"/>
      <c r="J179" s="239"/>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40"/>
      <c r="AR179" s="240"/>
      <c r="AS179" s="240"/>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row>
    <row r="180" spans="1:71" ht="12.75" x14ac:dyDescent="0.2">
      <c r="A180" s="242"/>
      <c r="B180" s="239"/>
      <c r="C180" s="239"/>
      <c r="D180" s="239"/>
      <c r="E180" s="239"/>
      <c r="F180" s="239"/>
      <c r="G180" s="239"/>
      <c r="H180" s="239"/>
      <c r="I180" s="239"/>
      <c r="J180" s="239"/>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40"/>
      <c r="AR180" s="240"/>
      <c r="AS180" s="240"/>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row>
    <row r="181" spans="1:71" ht="12.75" x14ac:dyDescent="0.2">
      <c r="A181" s="242"/>
      <c r="B181" s="239"/>
      <c r="C181" s="239"/>
      <c r="D181" s="239"/>
      <c r="E181" s="239"/>
      <c r="F181" s="239"/>
      <c r="G181" s="239"/>
      <c r="H181" s="239"/>
      <c r="I181" s="239"/>
      <c r="J181" s="239"/>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40"/>
      <c r="AR181" s="240"/>
      <c r="AS181" s="240"/>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row>
    <row r="182" spans="1:71" ht="12.75" x14ac:dyDescent="0.2">
      <c r="A182" s="242"/>
      <c r="B182" s="239"/>
      <c r="C182" s="239"/>
      <c r="D182" s="239"/>
      <c r="E182" s="239"/>
      <c r="F182" s="239"/>
      <c r="G182" s="239"/>
      <c r="H182" s="239"/>
      <c r="I182" s="239"/>
      <c r="J182" s="239"/>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40"/>
      <c r="AR182" s="240"/>
      <c r="AS182" s="240"/>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row>
    <row r="183" spans="1:71" ht="12.75" x14ac:dyDescent="0.2">
      <c r="A183" s="242"/>
      <c r="B183" s="239"/>
      <c r="C183" s="239"/>
      <c r="D183" s="239"/>
      <c r="E183" s="239"/>
      <c r="F183" s="239"/>
      <c r="G183" s="239"/>
      <c r="H183" s="239"/>
      <c r="I183" s="239"/>
      <c r="J183" s="239"/>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40"/>
      <c r="AR183" s="240"/>
      <c r="AS183" s="240"/>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row>
    <row r="184" spans="1:71" ht="12.75" x14ac:dyDescent="0.2">
      <c r="A184" s="242"/>
      <c r="B184" s="239"/>
      <c r="C184" s="239"/>
      <c r="D184" s="239"/>
      <c r="E184" s="239"/>
      <c r="F184" s="239"/>
      <c r="G184" s="239"/>
      <c r="H184" s="239"/>
      <c r="I184" s="239"/>
      <c r="J184" s="239"/>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40"/>
      <c r="AR184" s="240"/>
      <c r="AS184" s="240"/>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row>
    <row r="185" spans="1:71" ht="12.75" x14ac:dyDescent="0.2">
      <c r="A185" s="242"/>
      <c r="B185" s="239"/>
      <c r="C185" s="239"/>
      <c r="D185" s="239"/>
      <c r="E185" s="239"/>
      <c r="F185" s="239"/>
      <c r="G185" s="239"/>
      <c r="H185" s="239"/>
      <c r="I185" s="239"/>
      <c r="J185" s="239"/>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40"/>
      <c r="AR185" s="240"/>
      <c r="AS185" s="240"/>
      <c r="AT185" s="239"/>
      <c r="AU185" s="239"/>
      <c r="AV185" s="239"/>
      <c r="AW185" s="239"/>
      <c r="AX185" s="239"/>
      <c r="AY185" s="239"/>
      <c r="AZ185" s="239"/>
      <c r="BA185" s="239"/>
      <c r="BB185" s="239"/>
      <c r="BC185" s="239"/>
      <c r="BD185" s="239"/>
      <c r="BE185" s="239"/>
      <c r="BF185" s="239"/>
      <c r="BG185" s="239"/>
      <c r="BH185" s="239"/>
      <c r="BI185" s="239"/>
      <c r="BJ185" s="239"/>
      <c r="BK185" s="239"/>
      <c r="BL185" s="239"/>
      <c r="BM185" s="239"/>
      <c r="BN185" s="239"/>
      <c r="BO185" s="239"/>
      <c r="BP185" s="239"/>
      <c r="BQ185" s="239"/>
      <c r="BR185" s="239"/>
      <c r="BS185" s="239"/>
    </row>
    <row r="186" spans="1:71" ht="12.75" x14ac:dyDescent="0.2">
      <c r="A186" s="242"/>
      <c r="B186" s="239"/>
      <c r="C186" s="239"/>
      <c r="D186" s="239"/>
      <c r="E186" s="239"/>
      <c r="F186" s="239"/>
      <c r="G186" s="239"/>
      <c r="H186" s="239"/>
      <c r="I186" s="239"/>
      <c r="J186" s="239"/>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40"/>
      <c r="AR186" s="240"/>
      <c r="AS186" s="240"/>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row>
    <row r="187" spans="1:71" ht="12.75" x14ac:dyDescent="0.2">
      <c r="A187" s="242"/>
      <c r="B187" s="239"/>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40"/>
      <c r="AR187" s="240"/>
      <c r="AS187" s="240"/>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row>
    <row r="188" spans="1:71" ht="12.75" x14ac:dyDescent="0.2">
      <c r="A188" s="242"/>
      <c r="B188" s="239"/>
      <c r="C188" s="239"/>
      <c r="D188" s="239"/>
      <c r="E188" s="239"/>
      <c r="F188" s="239"/>
      <c r="G188" s="239"/>
      <c r="H188" s="239"/>
      <c r="I188" s="239"/>
      <c r="J188" s="239"/>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40"/>
      <c r="AR188" s="240"/>
      <c r="AS188" s="240"/>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row>
    <row r="189" spans="1:71" ht="12.75" x14ac:dyDescent="0.2">
      <c r="A189" s="242"/>
      <c r="B189" s="239"/>
      <c r="C189" s="239"/>
      <c r="D189" s="239"/>
      <c r="E189" s="239"/>
      <c r="F189" s="239"/>
      <c r="G189" s="239"/>
      <c r="H189" s="239"/>
      <c r="I189" s="239"/>
      <c r="J189" s="239"/>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40"/>
      <c r="AR189" s="240"/>
      <c r="AS189" s="240"/>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row>
    <row r="190" spans="1:71" ht="12.75" x14ac:dyDescent="0.2">
      <c r="A190" s="242"/>
      <c r="B190" s="239"/>
      <c r="C190" s="239"/>
      <c r="D190" s="239"/>
      <c r="E190" s="239"/>
      <c r="F190" s="239"/>
      <c r="G190" s="239"/>
      <c r="H190" s="239"/>
      <c r="I190" s="239"/>
      <c r="J190" s="239"/>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40"/>
      <c r="AR190" s="240"/>
      <c r="AS190" s="240"/>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row>
    <row r="191" spans="1:71" ht="12.75" x14ac:dyDescent="0.2">
      <c r="A191" s="242"/>
      <c r="B191" s="239"/>
      <c r="C191" s="239"/>
      <c r="D191" s="239"/>
      <c r="E191" s="239"/>
      <c r="F191" s="239"/>
      <c r="G191" s="239"/>
      <c r="H191" s="239"/>
      <c r="I191" s="239"/>
      <c r="J191" s="239"/>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40"/>
      <c r="AR191" s="240"/>
      <c r="AS191" s="240"/>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row>
    <row r="192" spans="1:71" ht="12.75" x14ac:dyDescent="0.2">
      <c r="A192" s="242"/>
      <c r="B192" s="239"/>
      <c r="C192" s="239"/>
      <c r="D192" s="239"/>
      <c r="E192" s="239"/>
      <c r="F192" s="239"/>
      <c r="G192" s="239"/>
      <c r="H192" s="239"/>
      <c r="I192" s="239"/>
      <c r="J192" s="239"/>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c r="AK192" s="239"/>
      <c r="AL192" s="239"/>
      <c r="AM192" s="239"/>
      <c r="AN192" s="239"/>
      <c r="AO192" s="239"/>
      <c r="AP192" s="239"/>
      <c r="AQ192" s="240"/>
      <c r="AR192" s="240"/>
      <c r="AS192" s="240"/>
      <c r="AT192" s="239"/>
      <c r="AU192" s="239"/>
      <c r="AV192" s="239"/>
      <c r="AW192" s="239"/>
      <c r="AX192" s="239"/>
      <c r="AY192" s="239"/>
      <c r="AZ192" s="239"/>
      <c r="BA192" s="239"/>
      <c r="BB192" s="239"/>
      <c r="BC192" s="239"/>
      <c r="BD192" s="239"/>
      <c r="BE192" s="239"/>
      <c r="BF192" s="239"/>
      <c r="BG192" s="239"/>
      <c r="BH192" s="239"/>
      <c r="BI192" s="239"/>
      <c r="BJ192" s="239"/>
      <c r="BK192" s="239"/>
      <c r="BL192" s="239"/>
      <c r="BM192" s="239"/>
      <c r="BN192" s="239"/>
      <c r="BO192" s="239"/>
      <c r="BP192" s="239"/>
      <c r="BQ192" s="239"/>
      <c r="BR192" s="239"/>
      <c r="BS192" s="239"/>
    </row>
    <row r="193" spans="1:71" ht="12.75" x14ac:dyDescent="0.2">
      <c r="A193" s="242"/>
      <c r="B193" s="239"/>
      <c r="C193" s="239"/>
      <c r="D193" s="239"/>
      <c r="E193" s="239"/>
      <c r="F193" s="239"/>
      <c r="G193" s="239"/>
      <c r="H193" s="239"/>
      <c r="I193" s="239"/>
      <c r="J193" s="239"/>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40"/>
      <c r="AR193" s="240"/>
      <c r="AS193" s="240"/>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row>
    <row r="194" spans="1:71" ht="12.75" x14ac:dyDescent="0.2">
      <c r="A194" s="242"/>
      <c r="B194" s="239"/>
      <c r="C194" s="239"/>
      <c r="D194" s="239"/>
      <c r="E194" s="239"/>
      <c r="F194" s="239"/>
      <c r="G194" s="239"/>
      <c r="H194" s="239"/>
      <c r="I194" s="239"/>
      <c r="J194" s="239"/>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40"/>
      <c r="AR194" s="240"/>
      <c r="AS194" s="240"/>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row>
    <row r="195" spans="1:71" ht="12.75" x14ac:dyDescent="0.2">
      <c r="A195" s="242"/>
      <c r="B195" s="239"/>
      <c r="C195" s="239"/>
      <c r="D195" s="239"/>
      <c r="E195" s="239"/>
      <c r="F195" s="239"/>
      <c r="G195" s="239"/>
      <c r="H195" s="239"/>
      <c r="I195" s="239"/>
      <c r="J195" s="239"/>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40"/>
      <c r="AR195" s="240"/>
      <c r="AS195" s="240"/>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row>
    <row r="196" spans="1:71" ht="12.75" x14ac:dyDescent="0.2">
      <c r="A196" s="242"/>
      <c r="B196" s="239"/>
      <c r="C196" s="239"/>
      <c r="D196" s="239"/>
      <c r="E196" s="239"/>
      <c r="F196" s="239"/>
      <c r="G196" s="239"/>
      <c r="H196" s="239"/>
      <c r="I196" s="239"/>
      <c r="J196" s="239"/>
      <c r="K196" s="239"/>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40"/>
      <c r="AR196" s="240"/>
      <c r="AS196" s="240"/>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row>
    <row r="197" spans="1:71" ht="12.75" x14ac:dyDescent="0.2">
      <c r="A197" s="242"/>
      <c r="B197" s="239"/>
      <c r="C197" s="239"/>
      <c r="D197" s="239"/>
      <c r="E197" s="239"/>
      <c r="F197" s="239"/>
      <c r="G197" s="239"/>
      <c r="H197" s="239"/>
      <c r="I197" s="239"/>
      <c r="J197" s="239"/>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40"/>
      <c r="AR197" s="240"/>
      <c r="AS197" s="240"/>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row>
    <row r="198" spans="1:71" ht="12.75" x14ac:dyDescent="0.2">
      <c r="A198" s="242"/>
      <c r="B198" s="239"/>
      <c r="C198" s="239"/>
      <c r="D198" s="239"/>
      <c r="E198" s="239"/>
      <c r="F198" s="239"/>
      <c r="G198" s="239"/>
      <c r="H198" s="239"/>
      <c r="I198" s="239"/>
      <c r="J198" s="239"/>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40"/>
      <c r="AR198" s="240"/>
      <c r="AS198" s="240"/>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row>
    <row r="199" spans="1:71" ht="12.75" x14ac:dyDescent="0.2">
      <c r="A199" s="242"/>
      <c r="B199" s="239"/>
      <c r="C199" s="239"/>
      <c r="D199" s="239"/>
      <c r="E199" s="239"/>
      <c r="F199" s="239"/>
      <c r="G199" s="239"/>
      <c r="H199" s="239"/>
      <c r="I199" s="239"/>
      <c r="J199" s="239"/>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c r="AK199" s="239"/>
      <c r="AL199" s="239"/>
      <c r="AM199" s="239"/>
      <c r="AN199" s="239"/>
      <c r="AO199" s="239"/>
      <c r="AP199" s="239"/>
      <c r="AQ199" s="240"/>
      <c r="AR199" s="240"/>
      <c r="AS199" s="240"/>
      <c r="AT199" s="239"/>
      <c r="AU199" s="239"/>
      <c r="AV199" s="239"/>
      <c r="AW199" s="239"/>
      <c r="AX199" s="239"/>
      <c r="AY199" s="239"/>
      <c r="AZ199" s="239"/>
      <c r="BA199" s="239"/>
      <c r="BB199" s="239"/>
      <c r="BC199" s="239"/>
      <c r="BD199" s="239"/>
      <c r="BE199" s="239"/>
      <c r="BF199" s="239"/>
      <c r="BG199" s="239"/>
      <c r="BH199" s="239"/>
      <c r="BI199" s="239"/>
      <c r="BJ199" s="239"/>
      <c r="BK199" s="239"/>
      <c r="BL199" s="239"/>
      <c r="BM199" s="239"/>
      <c r="BN199" s="239"/>
      <c r="BO199" s="239"/>
      <c r="BP199" s="239"/>
      <c r="BQ199" s="239"/>
      <c r="BR199" s="239"/>
      <c r="BS199" s="239"/>
    </row>
    <row r="200" spans="1:71" ht="12.75" x14ac:dyDescent="0.2">
      <c r="A200" s="242"/>
      <c r="B200" s="239"/>
      <c r="C200" s="239"/>
      <c r="D200" s="239"/>
      <c r="E200" s="239"/>
      <c r="F200" s="239"/>
      <c r="G200" s="239"/>
      <c r="H200" s="239"/>
      <c r="I200" s="239"/>
      <c r="J200" s="239"/>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40"/>
      <c r="AR200" s="240"/>
      <c r="AS200" s="240"/>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row>
    <row r="201" spans="1:71" ht="12.75" x14ac:dyDescent="0.2">
      <c r="A201" s="242"/>
      <c r="B201" s="239"/>
      <c r="C201" s="239"/>
      <c r="D201" s="239"/>
      <c r="E201" s="239"/>
      <c r="F201" s="239"/>
      <c r="G201" s="239"/>
      <c r="H201" s="239"/>
      <c r="I201" s="239"/>
      <c r="J201" s="239"/>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40"/>
      <c r="AR201" s="240"/>
      <c r="AS201" s="240"/>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row>
    <row r="202" spans="1:71" ht="12.75" x14ac:dyDescent="0.2">
      <c r="A202" s="242"/>
      <c r="B202" s="239"/>
      <c r="C202" s="239"/>
      <c r="D202" s="239"/>
      <c r="E202" s="239"/>
      <c r="F202" s="239"/>
      <c r="G202" s="239"/>
      <c r="H202" s="239"/>
      <c r="I202" s="239"/>
      <c r="J202" s="239"/>
      <c r="K202" s="239"/>
      <c r="L202" s="239"/>
      <c r="M202" s="239"/>
      <c r="N202" s="239"/>
      <c r="O202" s="239"/>
      <c r="P202" s="239"/>
      <c r="Q202" s="239"/>
      <c r="R202" s="239"/>
      <c r="S202" s="239"/>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40"/>
      <c r="AR202" s="240"/>
      <c r="AS202" s="240"/>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row>
    <row r="203" spans="1:71" ht="12.75" x14ac:dyDescent="0.2">
      <c r="A203" s="242"/>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40"/>
      <c r="AR203" s="240"/>
      <c r="AS203" s="240"/>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row>
    <row r="204" spans="1:71" ht="12.75" x14ac:dyDescent="0.2">
      <c r="A204" s="242"/>
      <c r="B204" s="239"/>
      <c r="C204" s="239"/>
      <c r="D204" s="239"/>
      <c r="E204" s="239"/>
      <c r="F204" s="239"/>
      <c r="G204" s="239"/>
      <c r="H204" s="239"/>
      <c r="I204" s="239"/>
      <c r="J204" s="239"/>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40"/>
      <c r="AR204" s="240"/>
      <c r="AS204" s="240"/>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row>
    <row r="205" spans="1:71" ht="12.75" x14ac:dyDescent="0.2">
      <c r="A205" s="242"/>
      <c r="B205" s="239"/>
      <c r="C205" s="239"/>
      <c r="D205" s="239"/>
      <c r="E205" s="239"/>
      <c r="F205" s="239"/>
      <c r="G205" s="239"/>
      <c r="H205" s="239"/>
      <c r="I205" s="239"/>
      <c r="J205" s="239"/>
      <c r="K205" s="239"/>
      <c r="L205" s="239"/>
      <c r="M205" s="239"/>
      <c r="N205" s="239"/>
      <c r="O205" s="239"/>
      <c r="P205" s="239"/>
      <c r="Q205" s="239"/>
      <c r="R205" s="239"/>
      <c r="S205" s="239"/>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40"/>
      <c r="AR205" s="240"/>
      <c r="AS205" s="240"/>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row>
    <row r="206" spans="1:71" ht="12.75" x14ac:dyDescent="0.2">
      <c r="A206" s="242"/>
      <c r="B206" s="239"/>
      <c r="C206" s="239"/>
      <c r="D206" s="239"/>
      <c r="E206" s="239"/>
      <c r="F206" s="239"/>
      <c r="G206" s="239"/>
      <c r="H206" s="239"/>
      <c r="I206" s="239"/>
      <c r="J206" s="239"/>
      <c r="K206" s="239"/>
      <c r="L206" s="239"/>
      <c r="M206" s="239"/>
      <c r="N206" s="239"/>
      <c r="O206" s="239"/>
      <c r="P206" s="239"/>
      <c r="Q206" s="239"/>
      <c r="R206" s="239"/>
      <c r="S206" s="239"/>
      <c r="T206" s="239"/>
      <c r="U206" s="239"/>
      <c r="V206" s="239"/>
      <c r="W206" s="239"/>
      <c r="X206" s="239"/>
      <c r="Y206" s="239"/>
      <c r="Z206" s="239"/>
      <c r="AA206" s="239"/>
      <c r="AB206" s="239"/>
      <c r="AC206" s="239"/>
      <c r="AD206" s="239"/>
      <c r="AE206" s="239"/>
      <c r="AF206" s="239"/>
      <c r="AG206" s="239"/>
      <c r="AH206" s="239"/>
      <c r="AI206" s="239"/>
      <c r="AJ206" s="239"/>
      <c r="AK206" s="239"/>
      <c r="AL206" s="239"/>
      <c r="AM206" s="239"/>
      <c r="AN206" s="239"/>
      <c r="AO206" s="239"/>
      <c r="AP206" s="239"/>
      <c r="AQ206" s="240"/>
      <c r="AR206" s="240"/>
      <c r="AS206" s="240"/>
      <c r="AT206" s="239"/>
      <c r="AU206" s="239"/>
      <c r="AV206" s="239"/>
      <c r="AW206" s="239"/>
      <c r="AX206" s="239"/>
      <c r="AY206" s="239"/>
      <c r="AZ206" s="239"/>
      <c r="BA206" s="239"/>
      <c r="BB206" s="239"/>
      <c r="BC206" s="239"/>
      <c r="BD206" s="239"/>
      <c r="BE206" s="239"/>
      <c r="BF206" s="239"/>
      <c r="BG206" s="239"/>
      <c r="BH206" s="239"/>
      <c r="BI206" s="239"/>
      <c r="BJ206" s="239"/>
      <c r="BK206" s="239"/>
      <c r="BL206" s="239"/>
      <c r="BM206" s="239"/>
      <c r="BN206" s="239"/>
      <c r="BO206" s="239"/>
      <c r="BP206" s="239"/>
      <c r="BQ206" s="239"/>
      <c r="BR206" s="239"/>
      <c r="BS206" s="239"/>
    </row>
    <row r="207" spans="1:71" ht="12.75" x14ac:dyDescent="0.2">
      <c r="A207" s="242"/>
      <c r="B207" s="239"/>
      <c r="C207" s="239"/>
      <c r="D207" s="239"/>
      <c r="E207" s="239"/>
      <c r="F207" s="239"/>
      <c r="G207" s="239"/>
      <c r="H207" s="239"/>
      <c r="I207" s="239"/>
      <c r="J207" s="239"/>
      <c r="K207" s="239"/>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40"/>
      <c r="AR207" s="240"/>
      <c r="AS207" s="240"/>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row>
    <row r="208" spans="1:71" ht="12.75" x14ac:dyDescent="0.2">
      <c r="A208" s="242"/>
      <c r="B208" s="239"/>
      <c r="C208" s="239"/>
      <c r="D208" s="239"/>
      <c r="E208" s="239"/>
      <c r="F208" s="239"/>
      <c r="G208" s="239"/>
      <c r="H208" s="239"/>
      <c r="I208" s="239"/>
      <c r="J208" s="239"/>
      <c r="K208" s="239"/>
      <c r="L208" s="239"/>
      <c r="M208" s="239"/>
      <c r="N208" s="239"/>
      <c r="O208" s="239"/>
      <c r="P208" s="239"/>
      <c r="Q208" s="239"/>
      <c r="R208" s="239"/>
      <c r="S208" s="239"/>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40"/>
      <c r="AR208" s="240"/>
      <c r="AS208" s="240"/>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23" zoomScale="80" zoomScaleSheetLayoutView="80" workbookViewId="0">
      <selection activeCell="I26" sqref="I26"/>
    </sheetView>
  </sheetViews>
  <sheetFormatPr defaultRowHeight="15.75" x14ac:dyDescent="0.25"/>
  <cols>
    <col min="1" max="1" width="9.140625" style="62"/>
    <col min="2" max="2" width="37.7109375" style="62" customWidth="1"/>
    <col min="3" max="6" width="15" style="62" customWidth="1"/>
    <col min="7" max="8" width="15" style="62" hidden="1" customWidth="1"/>
    <col min="9" max="9" width="18.57031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5" t="s">
        <v>67</v>
      </c>
    </row>
    <row r="2" spans="1:44" ht="18.75" x14ac:dyDescent="0.3">
      <c r="L2" s="15" t="s">
        <v>9</v>
      </c>
    </row>
    <row r="3" spans="1:44" ht="18.75" x14ac:dyDescent="0.3">
      <c r="L3" s="15" t="s">
        <v>66</v>
      </c>
    </row>
    <row r="4" spans="1:44" ht="18.75" x14ac:dyDescent="0.3">
      <c r="K4" s="15"/>
    </row>
    <row r="5" spans="1:44" x14ac:dyDescent="0.25">
      <c r="A5" s="412" t="str">
        <f>'2. паспорт  ТП'!A4:S4</f>
        <v>Год раскрытия информации: 2018 год</v>
      </c>
      <c r="B5" s="412"/>
      <c r="C5" s="412"/>
      <c r="D5" s="412"/>
      <c r="E5" s="412"/>
      <c r="F5" s="412"/>
      <c r="G5" s="412"/>
      <c r="H5" s="412"/>
      <c r="I5" s="412"/>
      <c r="J5" s="412"/>
      <c r="K5" s="412"/>
      <c r="L5" s="412"/>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21" t="s">
        <v>8</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row>
    <row r="10" spans="1:44" x14ac:dyDescent="0.25">
      <c r="A10" s="426" t="s">
        <v>7</v>
      </c>
      <c r="B10" s="426"/>
      <c r="C10" s="426"/>
      <c r="D10" s="426"/>
      <c r="E10" s="426"/>
      <c r="F10" s="426"/>
      <c r="G10" s="426"/>
      <c r="H10" s="426"/>
      <c r="I10" s="426"/>
      <c r="J10" s="426"/>
      <c r="K10" s="426"/>
      <c r="L10" s="426"/>
    </row>
    <row r="11" spans="1:44" ht="18.75" x14ac:dyDescent="0.25">
      <c r="A11" s="421"/>
      <c r="B11" s="421"/>
      <c r="C11" s="421"/>
      <c r="D11" s="421"/>
      <c r="E11" s="421"/>
      <c r="F11" s="421"/>
      <c r="G11" s="421"/>
      <c r="H11" s="421"/>
      <c r="I11" s="421"/>
      <c r="J11" s="421"/>
      <c r="K11" s="421"/>
      <c r="L11" s="421"/>
    </row>
    <row r="12" spans="1:44" x14ac:dyDescent="0.25">
      <c r="A12" s="422" t="str">
        <f>'1. паспорт местоположение'!A12:C12</f>
        <v>Н_16-0415</v>
      </c>
      <c r="B12" s="422"/>
      <c r="C12" s="422"/>
      <c r="D12" s="422"/>
      <c r="E12" s="422"/>
      <c r="F12" s="422"/>
      <c r="G12" s="422"/>
      <c r="H12" s="422"/>
      <c r="I12" s="422"/>
      <c r="J12" s="422"/>
      <c r="K12" s="422"/>
      <c r="L12" s="422"/>
    </row>
    <row r="13" spans="1:44" x14ac:dyDescent="0.25">
      <c r="A13" s="426" t="s">
        <v>6</v>
      </c>
      <c r="B13" s="426"/>
      <c r="C13" s="426"/>
      <c r="D13" s="426"/>
      <c r="E13" s="426"/>
      <c r="F13" s="426"/>
      <c r="G13" s="426"/>
      <c r="H13" s="426"/>
      <c r="I13" s="426"/>
      <c r="J13" s="426"/>
      <c r="K13" s="426"/>
      <c r="L13" s="426"/>
    </row>
    <row r="14" spans="1:44" ht="18.75" x14ac:dyDescent="0.25">
      <c r="A14" s="427"/>
      <c r="B14" s="427"/>
      <c r="C14" s="427"/>
      <c r="D14" s="427"/>
      <c r="E14" s="427"/>
      <c r="F14" s="427"/>
      <c r="G14" s="427"/>
      <c r="H14" s="427"/>
      <c r="I14" s="427"/>
      <c r="J14" s="427"/>
      <c r="K14" s="427"/>
      <c r="L14" s="427"/>
    </row>
    <row r="15" spans="1:44" x14ac:dyDescent="0.25">
      <c r="A15" s="422" t="str">
        <f>'1. паспорт местоположение'!A15</f>
        <v>Вынос (переустройство) в КЛ 10 кВ участков ВЛ 27-04 (инв.№ 5115351), ВЛ 27-05 (инв.№ 5115745) в районе выхода с ПС О-27 "Муромская"</v>
      </c>
      <c r="B15" s="422"/>
      <c r="C15" s="422"/>
      <c r="D15" s="422"/>
      <c r="E15" s="422"/>
      <c r="F15" s="422"/>
      <c r="G15" s="422"/>
      <c r="H15" s="422"/>
      <c r="I15" s="422"/>
      <c r="J15" s="422"/>
      <c r="K15" s="422"/>
      <c r="L15" s="422"/>
    </row>
    <row r="16" spans="1:44" x14ac:dyDescent="0.25">
      <c r="A16" s="426" t="s">
        <v>5</v>
      </c>
      <c r="B16" s="426"/>
      <c r="C16" s="426"/>
      <c r="D16" s="426"/>
      <c r="E16" s="426"/>
      <c r="F16" s="426"/>
      <c r="G16" s="426"/>
      <c r="H16" s="426"/>
      <c r="I16" s="426"/>
      <c r="J16" s="426"/>
      <c r="K16" s="426"/>
      <c r="L16" s="426"/>
    </row>
    <row r="17" spans="1:12" ht="15.75" customHeight="1" x14ac:dyDescent="0.25">
      <c r="L17" s="95"/>
    </row>
    <row r="18" spans="1:12" x14ac:dyDescent="0.25">
      <c r="K18" s="94"/>
    </row>
    <row r="19" spans="1:12" ht="15.75" customHeight="1" x14ac:dyDescent="0.25">
      <c r="A19" s="493" t="s">
        <v>449</v>
      </c>
      <c r="B19" s="493"/>
      <c r="C19" s="493"/>
      <c r="D19" s="493"/>
      <c r="E19" s="493"/>
      <c r="F19" s="493"/>
      <c r="G19" s="493"/>
      <c r="H19" s="493"/>
      <c r="I19" s="493"/>
      <c r="J19" s="493"/>
      <c r="K19" s="493"/>
      <c r="L19" s="493"/>
    </row>
    <row r="20" spans="1:12" x14ac:dyDescent="0.25">
      <c r="A20" s="66"/>
      <c r="B20" s="66"/>
      <c r="C20" s="93"/>
      <c r="D20" s="93"/>
      <c r="E20" s="93"/>
      <c r="F20" s="93"/>
      <c r="G20" s="93"/>
      <c r="H20" s="93"/>
      <c r="I20" s="93"/>
      <c r="J20" s="93"/>
      <c r="K20" s="93"/>
      <c r="L20" s="93"/>
    </row>
    <row r="21" spans="1:12" ht="28.5" customHeight="1" x14ac:dyDescent="0.25">
      <c r="A21" s="483" t="s">
        <v>223</v>
      </c>
      <c r="B21" s="483" t="s">
        <v>222</v>
      </c>
      <c r="C21" s="489" t="s">
        <v>381</v>
      </c>
      <c r="D21" s="489"/>
      <c r="E21" s="489"/>
      <c r="F21" s="489"/>
      <c r="G21" s="489"/>
      <c r="H21" s="489"/>
      <c r="I21" s="484" t="s">
        <v>221</v>
      </c>
      <c r="J21" s="486" t="s">
        <v>383</v>
      </c>
      <c r="K21" s="483" t="s">
        <v>220</v>
      </c>
      <c r="L21" s="485" t="s">
        <v>382</v>
      </c>
    </row>
    <row r="22" spans="1:12" ht="58.5" customHeight="1" x14ac:dyDescent="0.25">
      <c r="A22" s="483"/>
      <c r="B22" s="483"/>
      <c r="C22" s="490" t="s">
        <v>1</v>
      </c>
      <c r="D22" s="490"/>
      <c r="E22" s="491" t="s">
        <v>610</v>
      </c>
      <c r="F22" s="492"/>
      <c r="G22" s="491" t="s">
        <v>637</v>
      </c>
      <c r="H22" s="492"/>
      <c r="I22" s="484"/>
      <c r="J22" s="487"/>
      <c r="K22" s="483"/>
      <c r="L22" s="485"/>
    </row>
    <row r="23" spans="1:12" ht="31.5" x14ac:dyDescent="0.25">
      <c r="A23" s="483"/>
      <c r="B23" s="483"/>
      <c r="C23" s="92" t="s">
        <v>219</v>
      </c>
      <c r="D23" s="92" t="s">
        <v>218</v>
      </c>
      <c r="E23" s="92" t="s">
        <v>219</v>
      </c>
      <c r="F23" s="92" t="s">
        <v>218</v>
      </c>
      <c r="G23" s="92" t="s">
        <v>219</v>
      </c>
      <c r="H23" s="92" t="s">
        <v>218</v>
      </c>
      <c r="I23" s="484"/>
      <c r="J23" s="488"/>
      <c r="K23" s="483"/>
      <c r="L23" s="485"/>
    </row>
    <row r="24" spans="1:12" x14ac:dyDescent="0.25">
      <c r="A24" s="73">
        <v>1</v>
      </c>
      <c r="B24" s="73">
        <v>2</v>
      </c>
      <c r="C24" s="92">
        <v>3</v>
      </c>
      <c r="D24" s="92">
        <v>4</v>
      </c>
      <c r="E24" s="92">
        <v>5</v>
      </c>
      <c r="F24" s="92">
        <v>6</v>
      </c>
      <c r="G24" s="92">
        <v>7</v>
      </c>
      <c r="H24" s="92">
        <v>8</v>
      </c>
      <c r="I24" s="92">
        <v>9</v>
      </c>
      <c r="J24" s="92">
        <v>10</v>
      </c>
      <c r="K24" s="92">
        <v>11</v>
      </c>
      <c r="L24" s="92">
        <v>12</v>
      </c>
    </row>
    <row r="25" spans="1:12" x14ac:dyDescent="0.25">
      <c r="A25" s="86">
        <v>1</v>
      </c>
      <c r="B25" s="87" t="s">
        <v>217</v>
      </c>
      <c r="C25" s="87"/>
      <c r="D25" s="90"/>
      <c r="E25" s="90"/>
      <c r="F25" s="90"/>
      <c r="G25" s="90"/>
      <c r="H25" s="90"/>
      <c r="I25" s="90"/>
      <c r="J25" s="90"/>
      <c r="K25" s="84"/>
      <c r="L25" s="97"/>
    </row>
    <row r="26" spans="1:12" ht="21.75" customHeight="1" x14ac:dyDescent="0.25">
      <c r="A26" s="86" t="s">
        <v>216</v>
      </c>
      <c r="B26" s="91" t="s">
        <v>388</v>
      </c>
      <c r="C26" s="303">
        <v>0</v>
      </c>
      <c r="D26" s="304">
        <v>0</v>
      </c>
      <c r="E26" s="305" t="s">
        <v>485</v>
      </c>
      <c r="F26" s="305" t="s">
        <v>485</v>
      </c>
      <c r="G26" s="305" t="s">
        <v>485</v>
      </c>
      <c r="H26" s="305" t="s">
        <v>485</v>
      </c>
      <c r="I26" s="305"/>
      <c r="J26" s="305"/>
      <c r="K26" s="84"/>
      <c r="L26" s="84"/>
    </row>
    <row r="27" spans="1:12" s="69" customFormat="1" ht="39" customHeight="1" x14ac:dyDescent="0.25">
      <c r="A27" s="86" t="s">
        <v>215</v>
      </c>
      <c r="B27" s="91" t="s">
        <v>390</v>
      </c>
      <c r="C27" s="303">
        <v>0</v>
      </c>
      <c r="D27" s="304">
        <v>0</v>
      </c>
      <c r="E27" s="305" t="s">
        <v>485</v>
      </c>
      <c r="F27" s="305" t="s">
        <v>485</v>
      </c>
      <c r="G27" s="305" t="s">
        <v>485</v>
      </c>
      <c r="H27" s="305" t="s">
        <v>485</v>
      </c>
      <c r="I27" s="305"/>
      <c r="J27" s="305"/>
      <c r="K27" s="84"/>
      <c r="L27" s="84"/>
    </row>
    <row r="28" spans="1:12" s="69" customFormat="1" ht="70.5" customHeight="1" x14ac:dyDescent="0.25">
      <c r="A28" s="86" t="s">
        <v>389</v>
      </c>
      <c r="B28" s="91" t="s">
        <v>394</v>
      </c>
      <c r="C28" s="303">
        <v>0</v>
      </c>
      <c r="D28" s="304">
        <v>0</v>
      </c>
      <c r="E28" s="305" t="s">
        <v>485</v>
      </c>
      <c r="F28" s="305" t="s">
        <v>485</v>
      </c>
      <c r="G28" s="305" t="s">
        <v>485</v>
      </c>
      <c r="H28" s="305" t="s">
        <v>485</v>
      </c>
      <c r="I28" s="305"/>
      <c r="J28" s="305"/>
      <c r="K28" s="84"/>
      <c r="L28" s="84"/>
    </row>
    <row r="29" spans="1:12" s="69" customFormat="1" ht="54" customHeight="1" x14ac:dyDescent="0.25">
      <c r="A29" s="86" t="s">
        <v>214</v>
      </c>
      <c r="B29" s="91" t="s">
        <v>393</v>
      </c>
      <c r="C29" s="303">
        <v>0</v>
      </c>
      <c r="D29" s="304">
        <v>0</v>
      </c>
      <c r="E29" s="305" t="s">
        <v>485</v>
      </c>
      <c r="F29" s="305" t="s">
        <v>485</v>
      </c>
      <c r="G29" s="305" t="s">
        <v>485</v>
      </c>
      <c r="H29" s="305" t="s">
        <v>485</v>
      </c>
      <c r="I29" s="305"/>
      <c r="J29" s="305"/>
      <c r="K29" s="84"/>
      <c r="L29" s="84"/>
    </row>
    <row r="30" spans="1:12" s="69" customFormat="1" ht="42" customHeight="1" x14ac:dyDescent="0.25">
      <c r="A30" s="86" t="s">
        <v>213</v>
      </c>
      <c r="B30" s="91" t="s">
        <v>395</v>
      </c>
      <c r="C30" s="303">
        <v>0</v>
      </c>
      <c r="D30" s="304">
        <v>0</v>
      </c>
      <c r="E30" s="305" t="s">
        <v>485</v>
      </c>
      <c r="F30" s="305" t="s">
        <v>485</v>
      </c>
      <c r="G30" s="305" t="s">
        <v>485</v>
      </c>
      <c r="H30" s="305" t="s">
        <v>485</v>
      </c>
      <c r="I30" s="305"/>
      <c r="J30" s="305"/>
      <c r="K30" s="84"/>
      <c r="L30" s="84"/>
    </row>
    <row r="31" spans="1:12" s="69" customFormat="1" ht="37.5" customHeight="1" x14ac:dyDescent="0.25">
      <c r="A31" s="86" t="s">
        <v>212</v>
      </c>
      <c r="B31" s="85" t="s">
        <v>391</v>
      </c>
      <c r="C31" s="303">
        <v>0</v>
      </c>
      <c r="D31" s="304">
        <v>0</v>
      </c>
      <c r="E31" s="305" t="s">
        <v>638</v>
      </c>
      <c r="F31" s="305" t="s">
        <v>638</v>
      </c>
      <c r="G31" s="305" t="s">
        <v>638</v>
      </c>
      <c r="H31" s="305" t="s">
        <v>638</v>
      </c>
      <c r="I31" s="305"/>
      <c r="J31" s="305"/>
      <c r="K31" s="84"/>
      <c r="L31" s="84"/>
    </row>
    <row r="32" spans="1:12" s="69" customFormat="1" ht="31.5" x14ac:dyDescent="0.25">
      <c r="A32" s="86" t="s">
        <v>210</v>
      </c>
      <c r="B32" s="85" t="s">
        <v>396</v>
      </c>
      <c r="C32" s="303">
        <v>0</v>
      </c>
      <c r="D32" s="304">
        <v>0</v>
      </c>
      <c r="E32" s="306">
        <v>42891</v>
      </c>
      <c r="F32" s="306">
        <v>42891</v>
      </c>
      <c r="G32" s="306">
        <v>42891</v>
      </c>
      <c r="H32" s="306">
        <v>42891</v>
      </c>
      <c r="I32" s="304">
        <v>100</v>
      </c>
      <c r="J32" s="336"/>
      <c r="K32" s="84"/>
      <c r="L32" s="84"/>
    </row>
    <row r="33" spans="1:12" s="69" customFormat="1" ht="37.5" customHeight="1" x14ac:dyDescent="0.25">
      <c r="A33" s="86" t="s">
        <v>407</v>
      </c>
      <c r="B33" s="85" t="s">
        <v>320</v>
      </c>
      <c r="C33" s="303">
        <v>0</v>
      </c>
      <c r="D33" s="304">
        <v>0</v>
      </c>
      <c r="E33" s="305" t="s">
        <v>485</v>
      </c>
      <c r="F33" s="305" t="s">
        <v>485</v>
      </c>
      <c r="G33" s="305" t="s">
        <v>485</v>
      </c>
      <c r="H33" s="305" t="s">
        <v>485</v>
      </c>
      <c r="I33" s="305"/>
      <c r="J33" s="305"/>
      <c r="K33" s="84"/>
      <c r="L33" s="84"/>
    </row>
    <row r="34" spans="1:12" s="69" customFormat="1" ht="47.25" customHeight="1" x14ac:dyDescent="0.25">
      <c r="A34" s="86" t="s">
        <v>408</v>
      </c>
      <c r="B34" s="85" t="s">
        <v>400</v>
      </c>
      <c r="C34" s="303">
        <v>0</v>
      </c>
      <c r="D34" s="304">
        <v>0</v>
      </c>
      <c r="E34" s="305" t="s">
        <v>485</v>
      </c>
      <c r="F34" s="305" t="s">
        <v>485</v>
      </c>
      <c r="G34" s="305" t="s">
        <v>485</v>
      </c>
      <c r="H34" s="305" t="s">
        <v>485</v>
      </c>
      <c r="I34" s="305"/>
      <c r="J34" s="305"/>
      <c r="K34" s="89"/>
      <c r="L34" s="84"/>
    </row>
    <row r="35" spans="1:12" s="69" customFormat="1" ht="49.5" customHeight="1" x14ac:dyDescent="0.25">
      <c r="A35" s="86" t="s">
        <v>409</v>
      </c>
      <c r="B35" s="85" t="s">
        <v>211</v>
      </c>
      <c r="C35" s="303">
        <v>0</v>
      </c>
      <c r="D35" s="304">
        <v>0</v>
      </c>
      <c r="E35" s="306">
        <v>42891</v>
      </c>
      <c r="F35" s="306">
        <v>42891</v>
      </c>
      <c r="G35" s="306">
        <v>42891</v>
      </c>
      <c r="H35" s="306">
        <v>42891</v>
      </c>
      <c r="I35" s="304">
        <v>100</v>
      </c>
      <c r="J35" s="336"/>
      <c r="K35" s="89"/>
      <c r="L35" s="84"/>
    </row>
    <row r="36" spans="1:12" ht="37.5" customHeight="1" x14ac:dyDescent="0.25">
      <c r="A36" s="86" t="s">
        <v>410</v>
      </c>
      <c r="B36" s="85" t="s">
        <v>392</v>
      </c>
      <c r="C36" s="303">
        <v>0</v>
      </c>
      <c r="D36" s="307">
        <v>0</v>
      </c>
      <c r="E36" s="305" t="s">
        <v>485</v>
      </c>
      <c r="F36" s="305" t="s">
        <v>485</v>
      </c>
      <c r="G36" s="305" t="s">
        <v>485</v>
      </c>
      <c r="H36" s="305" t="s">
        <v>485</v>
      </c>
      <c r="I36" s="305"/>
      <c r="J36" s="305"/>
      <c r="K36" s="84"/>
      <c r="L36" s="84"/>
    </row>
    <row r="37" spans="1:12" x14ac:dyDescent="0.25">
      <c r="A37" s="86" t="s">
        <v>411</v>
      </c>
      <c r="B37" s="85" t="s">
        <v>209</v>
      </c>
      <c r="C37" s="303">
        <v>0</v>
      </c>
      <c r="D37" s="307">
        <v>0</v>
      </c>
      <c r="E37" s="306">
        <v>42887</v>
      </c>
      <c r="F37" s="306" t="s">
        <v>627</v>
      </c>
      <c r="G37" s="306">
        <v>42887</v>
      </c>
      <c r="H37" s="306" t="s">
        <v>627</v>
      </c>
      <c r="I37" s="338">
        <v>100</v>
      </c>
      <c r="J37" s="88"/>
      <c r="K37" s="84"/>
      <c r="L37" s="84"/>
    </row>
    <row r="38" spans="1:12" x14ac:dyDescent="0.25">
      <c r="A38" s="86" t="s">
        <v>412</v>
      </c>
      <c r="B38" s="87" t="s">
        <v>208</v>
      </c>
      <c r="C38" s="303"/>
      <c r="D38" s="307"/>
      <c r="E38" s="309"/>
      <c r="F38" s="309"/>
      <c r="G38" s="305"/>
      <c r="H38" s="310"/>
      <c r="I38" s="308"/>
      <c r="J38" s="84"/>
      <c r="K38" s="84"/>
      <c r="L38" s="84"/>
    </row>
    <row r="39" spans="1:12" ht="63" x14ac:dyDescent="0.25">
      <c r="A39" s="86">
        <v>2</v>
      </c>
      <c r="B39" s="85" t="s">
        <v>397</v>
      </c>
      <c r="C39" s="303">
        <v>0</v>
      </c>
      <c r="D39" s="307">
        <v>0</v>
      </c>
      <c r="E39" s="305" t="s">
        <v>638</v>
      </c>
      <c r="F39" s="305" t="s">
        <v>638</v>
      </c>
      <c r="G39" s="305" t="s">
        <v>638</v>
      </c>
      <c r="H39" s="305" t="s">
        <v>638</v>
      </c>
      <c r="I39" s="305"/>
      <c r="J39" s="84"/>
      <c r="K39" s="84"/>
      <c r="L39" s="84"/>
    </row>
    <row r="40" spans="1:12" ht="33.75" customHeight="1" x14ac:dyDescent="0.25">
      <c r="A40" s="86" t="s">
        <v>207</v>
      </c>
      <c r="B40" s="85" t="s">
        <v>399</v>
      </c>
      <c r="C40" s="303">
        <v>0</v>
      </c>
      <c r="D40" s="307">
        <v>0</v>
      </c>
      <c r="E40" s="305" t="s">
        <v>485</v>
      </c>
      <c r="F40" s="305" t="s">
        <v>485</v>
      </c>
      <c r="G40" s="306" t="s">
        <v>485</v>
      </c>
      <c r="H40" s="306" t="s">
        <v>485</v>
      </c>
      <c r="I40" s="305"/>
      <c r="J40" s="305"/>
      <c r="K40" s="84"/>
      <c r="L40" s="84"/>
    </row>
    <row r="41" spans="1:12" ht="63" customHeight="1" x14ac:dyDescent="0.25">
      <c r="A41" s="86" t="s">
        <v>206</v>
      </c>
      <c r="B41" s="87" t="s">
        <v>480</v>
      </c>
      <c r="C41" s="303"/>
      <c r="D41" s="307"/>
      <c r="E41" s="309"/>
      <c r="F41" s="309"/>
      <c r="G41" s="306"/>
      <c r="H41" s="306"/>
      <c r="I41" s="309"/>
      <c r="J41" s="84"/>
      <c r="K41" s="84"/>
      <c r="L41" s="84"/>
    </row>
    <row r="42" spans="1:12" ht="58.5" customHeight="1" x14ac:dyDescent="0.25">
      <c r="A42" s="86">
        <v>3</v>
      </c>
      <c r="B42" s="85" t="s">
        <v>398</v>
      </c>
      <c r="C42" s="303">
        <v>0</v>
      </c>
      <c r="D42" s="307">
        <v>0</v>
      </c>
      <c r="E42" s="305" t="s">
        <v>485</v>
      </c>
      <c r="F42" s="305" t="s">
        <v>485</v>
      </c>
      <c r="G42" s="306">
        <v>42931</v>
      </c>
      <c r="H42" s="306">
        <v>42946</v>
      </c>
      <c r="I42" s="309"/>
      <c r="J42" s="84"/>
      <c r="K42" s="84"/>
      <c r="L42" s="84"/>
    </row>
    <row r="43" spans="1:12" ht="34.5" customHeight="1" x14ac:dyDescent="0.25">
      <c r="A43" s="86" t="s">
        <v>205</v>
      </c>
      <c r="B43" s="85" t="s">
        <v>203</v>
      </c>
      <c r="C43" s="303">
        <v>0</v>
      </c>
      <c r="D43" s="307">
        <v>0</v>
      </c>
      <c r="E43" s="305" t="s">
        <v>485</v>
      </c>
      <c r="F43" s="305" t="s">
        <v>485</v>
      </c>
      <c r="G43" s="305" t="s">
        <v>485</v>
      </c>
      <c r="H43" s="305" t="s">
        <v>485</v>
      </c>
      <c r="I43" s="305"/>
      <c r="J43" s="305"/>
      <c r="K43" s="84"/>
      <c r="L43" s="84"/>
    </row>
    <row r="44" spans="1:12" ht="24.75" customHeight="1" x14ac:dyDescent="0.25">
      <c r="A44" s="86" t="s">
        <v>204</v>
      </c>
      <c r="B44" s="85" t="s">
        <v>201</v>
      </c>
      <c r="C44" s="303">
        <v>0</v>
      </c>
      <c r="D44" s="307">
        <v>0</v>
      </c>
      <c r="E44" s="305" t="s">
        <v>485</v>
      </c>
      <c r="F44" s="305" t="s">
        <v>485</v>
      </c>
      <c r="G44" s="305" t="s">
        <v>485</v>
      </c>
      <c r="H44" s="305" t="s">
        <v>485</v>
      </c>
      <c r="I44" s="305"/>
      <c r="J44" s="305"/>
      <c r="K44" s="84"/>
      <c r="L44" s="84"/>
    </row>
    <row r="45" spans="1:12" ht="90.75" customHeight="1" x14ac:dyDescent="0.25">
      <c r="A45" s="86" t="s">
        <v>202</v>
      </c>
      <c r="B45" s="85" t="s">
        <v>403</v>
      </c>
      <c r="C45" s="303">
        <v>0</v>
      </c>
      <c r="D45" s="307">
        <v>0</v>
      </c>
      <c r="E45" s="305" t="s">
        <v>485</v>
      </c>
      <c r="F45" s="305" t="s">
        <v>485</v>
      </c>
      <c r="G45" s="305" t="s">
        <v>485</v>
      </c>
      <c r="H45" s="305" t="s">
        <v>485</v>
      </c>
      <c r="I45" s="305"/>
      <c r="J45" s="305"/>
      <c r="K45" s="84"/>
      <c r="L45" s="84"/>
    </row>
    <row r="46" spans="1:12" ht="167.25" customHeight="1" x14ac:dyDescent="0.25">
      <c r="A46" s="86" t="s">
        <v>200</v>
      </c>
      <c r="B46" s="85" t="s">
        <v>401</v>
      </c>
      <c r="C46" s="303">
        <v>0</v>
      </c>
      <c r="D46" s="307">
        <v>0</v>
      </c>
      <c r="E46" s="305" t="s">
        <v>485</v>
      </c>
      <c r="F46" s="305" t="s">
        <v>485</v>
      </c>
      <c r="G46" s="305" t="s">
        <v>485</v>
      </c>
      <c r="H46" s="305" t="s">
        <v>485</v>
      </c>
      <c r="I46" s="305"/>
      <c r="J46" s="305"/>
      <c r="K46" s="84"/>
      <c r="L46" s="84"/>
    </row>
    <row r="47" spans="1:12" ht="30.75" customHeight="1" x14ac:dyDescent="0.25">
      <c r="A47" s="86" t="s">
        <v>198</v>
      </c>
      <c r="B47" s="85" t="s">
        <v>199</v>
      </c>
      <c r="C47" s="303">
        <v>0</v>
      </c>
      <c r="D47" s="307">
        <v>0</v>
      </c>
      <c r="E47" s="306">
        <v>43160</v>
      </c>
      <c r="F47" s="306">
        <v>43160</v>
      </c>
      <c r="G47" s="306">
        <v>43008</v>
      </c>
      <c r="H47" s="306">
        <v>43038</v>
      </c>
      <c r="I47" s="338">
        <v>100</v>
      </c>
      <c r="J47" s="338">
        <v>100</v>
      </c>
      <c r="K47" s="84"/>
      <c r="L47" s="84"/>
    </row>
    <row r="48" spans="1:12" ht="37.5" customHeight="1" x14ac:dyDescent="0.25">
      <c r="A48" s="86" t="s">
        <v>413</v>
      </c>
      <c r="B48" s="87" t="s">
        <v>197</v>
      </c>
      <c r="C48" s="303"/>
      <c r="D48" s="307"/>
      <c r="E48" s="309"/>
      <c r="F48" s="309"/>
      <c r="G48" s="306"/>
      <c r="H48" s="312"/>
      <c r="I48" s="309"/>
      <c r="J48" s="84"/>
      <c r="K48" s="84"/>
      <c r="L48" s="84"/>
    </row>
    <row r="49" spans="1:12" ht="35.25" customHeight="1" x14ac:dyDescent="0.25">
      <c r="A49" s="86">
        <v>4</v>
      </c>
      <c r="B49" s="85" t="s">
        <v>195</v>
      </c>
      <c r="C49" s="311">
        <v>0</v>
      </c>
      <c r="D49" s="307">
        <v>0</v>
      </c>
      <c r="E49" s="306">
        <v>43160</v>
      </c>
      <c r="F49" s="306">
        <v>43160</v>
      </c>
      <c r="G49" s="306">
        <v>43008</v>
      </c>
      <c r="H49" s="306">
        <v>43038</v>
      </c>
      <c r="I49" s="338">
        <v>100</v>
      </c>
      <c r="J49" s="338">
        <v>100</v>
      </c>
      <c r="K49" s="84"/>
      <c r="L49" s="84"/>
    </row>
    <row r="50" spans="1:12" ht="86.25" customHeight="1" x14ac:dyDescent="0.25">
      <c r="A50" s="86" t="s">
        <v>196</v>
      </c>
      <c r="B50" s="85" t="s">
        <v>402</v>
      </c>
      <c r="C50" s="311">
        <v>0</v>
      </c>
      <c r="D50" s="307">
        <v>0</v>
      </c>
      <c r="E50" s="306">
        <v>43190</v>
      </c>
      <c r="F50" s="306">
        <v>43190</v>
      </c>
      <c r="G50" s="306">
        <v>43008</v>
      </c>
      <c r="H50" s="306">
        <v>43038</v>
      </c>
      <c r="I50" s="338">
        <v>100</v>
      </c>
      <c r="J50" s="338">
        <v>100</v>
      </c>
      <c r="K50" s="84"/>
      <c r="L50" s="84"/>
    </row>
    <row r="51" spans="1:12" ht="77.25" customHeight="1" x14ac:dyDescent="0.25">
      <c r="A51" s="86" t="s">
        <v>194</v>
      </c>
      <c r="B51" s="85" t="s">
        <v>404</v>
      </c>
      <c r="C51" s="303">
        <v>0</v>
      </c>
      <c r="D51" s="307">
        <v>0</v>
      </c>
      <c r="E51" s="305" t="s">
        <v>485</v>
      </c>
      <c r="F51" s="305" t="s">
        <v>485</v>
      </c>
      <c r="G51" s="306">
        <v>43008</v>
      </c>
      <c r="H51" s="306">
        <v>43038</v>
      </c>
      <c r="I51" s="309"/>
      <c r="J51" s="84"/>
      <c r="K51" s="84"/>
      <c r="L51" s="84"/>
    </row>
    <row r="52" spans="1:12" ht="71.25" customHeight="1" x14ac:dyDescent="0.25">
      <c r="A52" s="86" t="s">
        <v>192</v>
      </c>
      <c r="B52" s="85" t="s">
        <v>193</v>
      </c>
      <c r="C52" s="303">
        <v>0</v>
      </c>
      <c r="D52" s="307">
        <v>0</v>
      </c>
      <c r="E52" s="305" t="s">
        <v>485</v>
      </c>
      <c r="F52" s="305" t="s">
        <v>485</v>
      </c>
      <c r="G52" s="305" t="s">
        <v>485</v>
      </c>
      <c r="H52" s="305" t="s">
        <v>485</v>
      </c>
      <c r="I52" s="305"/>
      <c r="J52" s="84"/>
      <c r="K52" s="84"/>
      <c r="L52" s="84"/>
    </row>
    <row r="53" spans="1:12" ht="48" customHeight="1" x14ac:dyDescent="0.25">
      <c r="A53" s="86" t="s">
        <v>190</v>
      </c>
      <c r="B53" s="146" t="s">
        <v>405</v>
      </c>
      <c r="C53" s="303">
        <v>0</v>
      </c>
      <c r="D53" s="307">
        <v>0</v>
      </c>
      <c r="E53" s="306">
        <v>43190</v>
      </c>
      <c r="F53" s="306">
        <v>43190</v>
      </c>
      <c r="G53" s="306">
        <v>43008</v>
      </c>
      <c r="H53" s="306">
        <v>43038</v>
      </c>
      <c r="I53" s="338">
        <v>100</v>
      </c>
      <c r="J53" s="338">
        <v>100</v>
      </c>
      <c r="K53" s="84"/>
      <c r="L53" s="84"/>
    </row>
    <row r="54" spans="1:12" ht="46.5" customHeight="1" x14ac:dyDescent="0.25">
      <c r="A54" s="86" t="s">
        <v>406</v>
      </c>
      <c r="B54" s="85" t="s">
        <v>191</v>
      </c>
      <c r="C54" s="303">
        <v>0</v>
      </c>
      <c r="D54" s="307">
        <v>0</v>
      </c>
      <c r="E54" s="305" t="s">
        <v>485</v>
      </c>
      <c r="F54" s="305" t="s">
        <v>485</v>
      </c>
      <c r="G54" s="306">
        <v>43008</v>
      </c>
      <c r="H54" s="306">
        <v>43038</v>
      </c>
      <c r="I54" s="309"/>
      <c r="J54" s="84"/>
      <c r="K54" s="84"/>
      <c r="L54" s="8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2018-05-07T08:53:00Z</dcterms:modified>
</cp:coreProperties>
</file>