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6" r:id="rId10"/>
    <sheet name="6.2. Паспорт фин осв ввод" sheetId="28"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AG64" i="28" l="1"/>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D30" i="28"/>
  <c r="E30" i="28"/>
  <c r="F30" i="28"/>
  <c r="G30" i="28"/>
  <c r="H30" i="28"/>
  <c r="I30" i="28"/>
  <c r="J30" i="28"/>
  <c r="D31" i="28"/>
  <c r="E31" i="28"/>
  <c r="F31" i="28"/>
  <c r="G31" i="28"/>
  <c r="H31" i="28"/>
  <c r="I31" i="28"/>
  <c r="J31" i="28"/>
  <c r="D32" i="28"/>
  <c r="E32" i="28"/>
  <c r="F32" i="28"/>
  <c r="G32" i="28"/>
  <c r="H32" i="28"/>
  <c r="I32" i="28"/>
  <c r="J32" i="28"/>
  <c r="D33" i="28"/>
  <c r="E33" i="28"/>
  <c r="F33" i="28"/>
  <c r="G33" i="28"/>
  <c r="H33" i="28"/>
  <c r="I33" i="28"/>
  <c r="J33" i="28"/>
  <c r="D34" i="28"/>
  <c r="E34" i="28"/>
  <c r="F34" i="28"/>
  <c r="G34" i="28"/>
  <c r="H34" i="28"/>
  <c r="I34" i="28"/>
  <c r="J34" i="28"/>
  <c r="P64" i="28"/>
  <c r="L64" i="28"/>
  <c r="J64" i="28"/>
  <c r="K64" i="28"/>
  <c r="I64" i="28"/>
  <c r="H64" i="28"/>
  <c r="G64" i="28"/>
  <c r="C64" i="28"/>
  <c r="D64" i="28"/>
  <c r="E64" i="28"/>
  <c r="F64" i="28"/>
  <c r="P63" i="28"/>
  <c r="L63" i="28"/>
  <c r="J63" i="28"/>
  <c r="I63" i="28"/>
  <c r="H63" i="28"/>
  <c r="G63" i="28"/>
  <c r="C63" i="28"/>
  <c r="D63" i="28"/>
  <c r="E63" i="28"/>
  <c r="F63" i="28"/>
  <c r="P62" i="28"/>
  <c r="AF62" i="28"/>
  <c r="L62" i="28"/>
  <c r="J62" i="28"/>
  <c r="I62" i="28"/>
  <c r="H62" i="28"/>
  <c r="G62" i="28"/>
  <c r="C62" i="28"/>
  <c r="P61" i="28"/>
  <c r="L61" i="28"/>
  <c r="AF61" i="28"/>
  <c r="J61" i="28"/>
  <c r="I61" i="28"/>
  <c r="H61" i="28"/>
  <c r="G61" i="28"/>
  <c r="C61" i="28"/>
  <c r="P60" i="28"/>
  <c r="L60" i="28"/>
  <c r="J60" i="28"/>
  <c r="K60" i="28"/>
  <c r="I60" i="28"/>
  <c r="H60" i="28"/>
  <c r="G60" i="28"/>
  <c r="C60" i="28"/>
  <c r="D60" i="28"/>
  <c r="E60" i="28"/>
  <c r="F60" i="28"/>
  <c r="P59" i="28"/>
  <c r="L59" i="28"/>
  <c r="J59" i="28"/>
  <c r="I59" i="28"/>
  <c r="H59" i="28"/>
  <c r="G59" i="28"/>
  <c r="C59" i="28"/>
  <c r="D59" i="28"/>
  <c r="E59" i="28"/>
  <c r="F59" i="28"/>
  <c r="P58" i="28"/>
  <c r="AF58" i="28"/>
  <c r="L58" i="28"/>
  <c r="J58" i="28"/>
  <c r="I58" i="28"/>
  <c r="H58" i="28"/>
  <c r="G58" i="28"/>
  <c r="C58" i="28"/>
  <c r="P57" i="28"/>
  <c r="L57" i="28"/>
  <c r="AF57" i="28"/>
  <c r="C57" i="28"/>
  <c r="P56" i="28"/>
  <c r="L56" i="28"/>
  <c r="J56" i="28"/>
  <c r="K56" i="28"/>
  <c r="I56" i="28"/>
  <c r="H56" i="28"/>
  <c r="G56" i="28"/>
  <c r="C56" i="28"/>
  <c r="D56" i="28"/>
  <c r="E56" i="28"/>
  <c r="F56" i="28"/>
  <c r="P55" i="28"/>
  <c r="L55" i="28"/>
  <c r="J55" i="28"/>
  <c r="I55" i="28"/>
  <c r="H55" i="28"/>
  <c r="G55" i="28"/>
  <c r="C55" i="28"/>
  <c r="D55" i="28"/>
  <c r="E55" i="28"/>
  <c r="F55" i="28"/>
  <c r="P54" i="28"/>
  <c r="AF54" i="28"/>
  <c r="L54" i="28"/>
  <c r="J54" i="28"/>
  <c r="I54" i="28"/>
  <c r="H54" i="28"/>
  <c r="G54" i="28"/>
  <c r="C54" i="28"/>
  <c r="P53" i="28"/>
  <c r="L53" i="28"/>
  <c r="AF53" i="28"/>
  <c r="J53" i="28"/>
  <c r="I53" i="28"/>
  <c r="H53" i="28"/>
  <c r="G53" i="28"/>
  <c r="C53" i="28"/>
  <c r="P52" i="28"/>
  <c r="L52" i="28"/>
  <c r="J52" i="28"/>
  <c r="K52" i="28"/>
  <c r="I52" i="28"/>
  <c r="H52" i="28"/>
  <c r="G52" i="28"/>
  <c r="C52" i="28"/>
  <c r="D52" i="28"/>
  <c r="E52" i="28"/>
  <c r="F52" i="28"/>
  <c r="P51" i="28"/>
  <c r="L51" i="28"/>
  <c r="J51" i="28"/>
  <c r="I51" i="28"/>
  <c r="H51" i="28"/>
  <c r="G51" i="28"/>
  <c r="C51" i="28"/>
  <c r="D51" i="28"/>
  <c r="E51" i="28"/>
  <c r="F51" i="28"/>
  <c r="P50" i="28"/>
  <c r="AF50" i="28"/>
  <c r="L50" i="28"/>
  <c r="J50" i="28"/>
  <c r="I50" i="28"/>
  <c r="H50" i="28"/>
  <c r="G50" i="28"/>
  <c r="C50" i="28"/>
  <c r="P49" i="28"/>
  <c r="L49" i="28"/>
  <c r="J49" i="28"/>
  <c r="I49" i="28"/>
  <c r="H49" i="28"/>
  <c r="G49" i="28"/>
  <c r="C49" i="28"/>
  <c r="P48" i="28"/>
  <c r="L48" i="28"/>
  <c r="J48" i="28"/>
  <c r="K48" i="28"/>
  <c r="I48" i="28"/>
  <c r="H48" i="28"/>
  <c r="G48" i="28"/>
  <c r="C48" i="28"/>
  <c r="D48" i="28"/>
  <c r="E48" i="28"/>
  <c r="F48" i="28"/>
  <c r="P47" i="28"/>
  <c r="L47" i="28"/>
  <c r="J47" i="28"/>
  <c r="I47" i="28"/>
  <c r="H47" i="28"/>
  <c r="G47" i="28"/>
  <c r="C47" i="28"/>
  <c r="P46" i="28"/>
  <c r="L46" i="28"/>
  <c r="J46" i="28"/>
  <c r="I46" i="28"/>
  <c r="H46" i="28"/>
  <c r="G46" i="28"/>
  <c r="C46" i="28"/>
  <c r="P45" i="28"/>
  <c r="L45" i="28"/>
  <c r="J45" i="28"/>
  <c r="I45" i="28"/>
  <c r="H45" i="28"/>
  <c r="G45" i="28"/>
  <c r="C45" i="28"/>
  <c r="P44" i="28"/>
  <c r="L44" i="28"/>
  <c r="J44" i="28"/>
  <c r="K44" i="28"/>
  <c r="I44" i="28"/>
  <c r="H44" i="28"/>
  <c r="G44" i="28"/>
  <c r="C44" i="28"/>
  <c r="P43" i="28"/>
  <c r="L43" i="28"/>
  <c r="J43" i="28"/>
  <c r="K43" i="28"/>
  <c r="I43" i="28"/>
  <c r="H43" i="28"/>
  <c r="G43" i="28"/>
  <c r="C43" i="28"/>
  <c r="D43" i="28"/>
  <c r="E43" i="28"/>
  <c r="F43" i="28"/>
  <c r="P42" i="28"/>
  <c r="L42" i="28"/>
  <c r="J42" i="28"/>
  <c r="I42" i="28"/>
  <c r="H42" i="28"/>
  <c r="G42" i="28"/>
  <c r="C42" i="28"/>
  <c r="P41" i="28"/>
  <c r="L41" i="28"/>
  <c r="J41" i="28"/>
  <c r="I41" i="28"/>
  <c r="H41" i="28"/>
  <c r="G41" i="28"/>
  <c r="C41" i="28"/>
  <c r="P40" i="28"/>
  <c r="L40" i="28"/>
  <c r="J40" i="28"/>
  <c r="K40" i="28"/>
  <c r="I40" i="28"/>
  <c r="H40" i="28"/>
  <c r="G40" i="28"/>
  <c r="C40" i="28"/>
  <c r="D40" i="28"/>
  <c r="E40" i="28"/>
  <c r="F40" i="28"/>
  <c r="P39" i="28"/>
  <c r="L39" i="28"/>
  <c r="J39" i="28"/>
  <c r="I39" i="28"/>
  <c r="H39" i="28"/>
  <c r="G39" i="28"/>
  <c r="C39" i="28"/>
  <c r="P38" i="28"/>
  <c r="L38" i="28"/>
  <c r="J38" i="28"/>
  <c r="I38" i="28"/>
  <c r="H38" i="28"/>
  <c r="G38" i="28"/>
  <c r="C38" i="28"/>
  <c r="P37" i="28"/>
  <c r="L37" i="28"/>
  <c r="J37" i="28"/>
  <c r="I37" i="28"/>
  <c r="H37" i="28"/>
  <c r="G37" i="28"/>
  <c r="C37" i="28"/>
  <c r="P36" i="28"/>
  <c r="L36" i="28"/>
  <c r="J36" i="28"/>
  <c r="K36" i="28"/>
  <c r="I36" i="28"/>
  <c r="H36" i="28"/>
  <c r="G36" i="28"/>
  <c r="C36" i="28"/>
  <c r="P35" i="28"/>
  <c r="L35" i="28"/>
  <c r="J35" i="28"/>
  <c r="K35" i="28"/>
  <c r="I35" i="28"/>
  <c r="H35" i="28"/>
  <c r="G35" i="28"/>
  <c r="C35" i="28"/>
  <c r="D35" i="28"/>
  <c r="E35" i="28"/>
  <c r="F35" i="28"/>
  <c r="P34" i="28"/>
  <c r="L34" i="28"/>
  <c r="C34" i="28"/>
  <c r="P33" i="28"/>
  <c r="L33" i="28"/>
  <c r="C33" i="28"/>
  <c r="P32" i="28"/>
  <c r="L32" i="28"/>
  <c r="C32" i="28"/>
  <c r="P31" i="28"/>
  <c r="L31" i="28"/>
  <c r="C31" i="28"/>
  <c r="P30" i="28"/>
  <c r="L30" i="28"/>
  <c r="C30" i="28"/>
  <c r="P29" i="28"/>
  <c r="L29" i="28"/>
  <c r="J29" i="28"/>
  <c r="I29" i="28"/>
  <c r="H29" i="28"/>
  <c r="G29" i="28"/>
  <c r="C29" i="28"/>
  <c r="P28" i="28"/>
  <c r="L28" i="28"/>
  <c r="J28" i="28"/>
  <c r="I28" i="28"/>
  <c r="H28" i="28"/>
  <c r="G28" i="28"/>
  <c r="C28" i="28"/>
  <c r="P27" i="28"/>
  <c r="L27" i="28"/>
  <c r="J27" i="28"/>
  <c r="I27" i="28"/>
  <c r="H27" i="28"/>
  <c r="G27" i="28"/>
  <c r="C27" i="28"/>
  <c r="D27" i="28"/>
  <c r="E27" i="28"/>
  <c r="F27" i="28"/>
  <c r="P26" i="28"/>
  <c r="L26" i="28"/>
  <c r="J26" i="28"/>
  <c r="I26" i="28"/>
  <c r="H26" i="28"/>
  <c r="G26" i="28"/>
  <c r="C26" i="28"/>
  <c r="P25" i="28"/>
  <c r="L25" i="28"/>
  <c r="J25" i="28"/>
  <c r="I25" i="28"/>
  <c r="H25" i="28"/>
  <c r="G25" i="28"/>
  <c r="C25" i="28"/>
  <c r="P24" i="28"/>
  <c r="L24" i="28"/>
  <c r="J24" i="28"/>
  <c r="I24" i="28"/>
  <c r="H24" i="28"/>
  <c r="G24" i="28"/>
  <c r="C24" i="28"/>
  <c r="D24" i="28"/>
  <c r="E24" i="28"/>
  <c r="F24" i="28"/>
  <c r="A14" i="28"/>
  <c r="A11" i="28"/>
  <c r="A8" i="28"/>
  <c r="A4" i="28"/>
  <c r="AF63" i="28"/>
  <c r="K63" i="28"/>
  <c r="K62" i="28"/>
  <c r="D62" i="28"/>
  <c r="K61" i="28"/>
  <c r="D61" i="28"/>
  <c r="E61" i="28"/>
  <c r="F61" i="28"/>
  <c r="AF59" i="28"/>
  <c r="K59" i="28"/>
  <c r="K58" i="28"/>
  <c r="D58" i="28"/>
  <c r="AF55" i="28"/>
  <c r="K55" i="28"/>
  <c r="K54" i="28"/>
  <c r="D54" i="28"/>
  <c r="K53" i="28"/>
  <c r="D53" i="28"/>
  <c r="E53" i="28"/>
  <c r="F53" i="28"/>
  <c r="AF51" i="28"/>
  <c r="K51" i="28"/>
  <c r="K50" i="28"/>
  <c r="D50" i="28"/>
  <c r="K49" i="28"/>
  <c r="D49" i="28"/>
  <c r="AF48" i="28"/>
  <c r="K47" i="28"/>
  <c r="D47" i="28"/>
  <c r="E47" i="28"/>
  <c r="F47" i="28"/>
  <c r="K46" i="28"/>
  <c r="D46" i="28"/>
  <c r="K45" i="28"/>
  <c r="D45" i="28"/>
  <c r="E45" i="28"/>
  <c r="F45" i="28"/>
  <c r="D44" i="28"/>
  <c r="E44" i="28"/>
  <c r="F44" i="28"/>
  <c r="K42" i="28"/>
  <c r="D42" i="28"/>
  <c r="E42" i="28"/>
  <c r="F42" i="28"/>
  <c r="K41" i="28"/>
  <c r="D41" i="28"/>
  <c r="AF40" i="28"/>
  <c r="K39" i="28"/>
  <c r="D39" i="28"/>
  <c r="E39" i="28"/>
  <c r="F39" i="28"/>
  <c r="K38" i="28"/>
  <c r="D38" i="28"/>
  <c r="K37" i="28"/>
  <c r="D37" i="28"/>
  <c r="E37" i="28"/>
  <c r="F37" i="28"/>
  <c r="D36" i="28"/>
  <c r="E36" i="28"/>
  <c r="F36" i="28"/>
  <c r="AF32" i="28"/>
  <c r="C51" i="7"/>
  <c r="D29" i="28"/>
  <c r="E29" i="28"/>
  <c r="F29" i="28"/>
  <c r="D28" i="28"/>
  <c r="E28" i="28"/>
  <c r="F28" i="28"/>
  <c r="D26" i="28"/>
  <c r="E26" i="28"/>
  <c r="F26" i="28"/>
  <c r="D25" i="28"/>
  <c r="AC24" i="28"/>
  <c r="AB24" i="28"/>
  <c r="Y24" i="28"/>
  <c r="X24" i="28"/>
  <c r="U24" i="28"/>
  <c r="T24" i="28"/>
  <c r="S24" i="28"/>
  <c r="R24" i="28"/>
  <c r="Q24" i="28"/>
  <c r="O24" i="28"/>
  <c r="N24" i="28"/>
  <c r="M24" i="28"/>
  <c r="AF24" i="28"/>
  <c r="E25" i="28"/>
  <c r="F25" i="28"/>
  <c r="E41" i="28"/>
  <c r="F41" i="28"/>
  <c r="AF28" i="28"/>
  <c r="AF36" i="28"/>
  <c r="AF44" i="28"/>
  <c r="E49" i="28"/>
  <c r="F49" i="28"/>
  <c r="E38" i="28"/>
  <c r="F38" i="28"/>
  <c r="E46" i="28"/>
  <c r="F46" i="28"/>
  <c r="AF26" i="28"/>
  <c r="AF27" i="28"/>
  <c r="AF34" i="28"/>
  <c r="AF35" i="28"/>
  <c r="AF42" i="28"/>
  <c r="AF43" i="28"/>
  <c r="AF25" i="28"/>
  <c r="AF33" i="28"/>
  <c r="AF41" i="28"/>
  <c r="AF49" i="28"/>
  <c r="AF30" i="28"/>
  <c r="AF31" i="28"/>
  <c r="AF38" i="28"/>
  <c r="AF39" i="28"/>
  <c r="AF46" i="28"/>
  <c r="AF47" i="28"/>
  <c r="E50" i="28"/>
  <c r="F50" i="28"/>
  <c r="E54" i="28"/>
  <c r="F54" i="28"/>
  <c r="E58" i="28"/>
  <c r="F58" i="28"/>
  <c r="E62" i="28"/>
  <c r="F62" i="28"/>
  <c r="C50" i="7"/>
  <c r="AF29" i="28"/>
  <c r="AF37" i="28"/>
  <c r="AF45" i="28"/>
  <c r="AF52" i="28"/>
  <c r="AF56" i="28"/>
  <c r="AF60" i="28"/>
  <c r="AF64" i="28"/>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24" i="26"/>
  <c r="AA24" i="26"/>
  <c r="Z24" i="26"/>
  <c r="N24" i="26"/>
  <c r="J24" i="26"/>
  <c r="D26" i="5"/>
  <c r="AB64" i="26"/>
  <c r="F64" i="26"/>
  <c r="AB63" i="26"/>
  <c r="F63" i="26"/>
  <c r="AB62" i="26"/>
  <c r="F62" i="26"/>
  <c r="AB61" i="26"/>
  <c r="F61" i="26"/>
  <c r="AB60" i="26"/>
  <c r="F60" i="26"/>
  <c r="AB59" i="26"/>
  <c r="F59" i="26"/>
  <c r="AB58" i="26"/>
  <c r="F58" i="26"/>
  <c r="L57" i="26"/>
  <c r="AB57" i="26"/>
  <c r="C56" i="26"/>
  <c r="AB55" i="26"/>
  <c r="F55" i="26"/>
  <c r="C54" i="26"/>
  <c r="AB53" i="26"/>
  <c r="F53" i="26"/>
  <c r="C52" i="26"/>
  <c r="E52" i="26"/>
  <c r="AB51" i="26"/>
  <c r="F51" i="26"/>
  <c r="L50" i="26"/>
  <c r="AB50" i="26"/>
  <c r="F50" i="26"/>
  <c r="C49" i="26"/>
  <c r="C48" i="26"/>
  <c r="C47" i="26"/>
  <c r="C45" i="26"/>
  <c r="AB44" i="26"/>
  <c r="E44" i="26"/>
  <c r="AB43" i="26"/>
  <c r="F43" i="26"/>
  <c r="AB42" i="26"/>
  <c r="F42" i="26"/>
  <c r="L41" i="26"/>
  <c r="AB41" i="26"/>
  <c r="L40" i="26"/>
  <c r="L48" i="26"/>
  <c r="AB48" i="26"/>
  <c r="L39" i="26"/>
  <c r="L47" i="26"/>
  <c r="AB47" i="26"/>
  <c r="L38" i="26"/>
  <c r="L46" i="26"/>
  <c r="AB46" i="26"/>
  <c r="L37" i="26"/>
  <c r="L54" i="26"/>
  <c r="AB54" i="26"/>
  <c r="AB36" i="26"/>
  <c r="E36" i="26"/>
  <c r="AB35" i="26"/>
  <c r="F35" i="26"/>
  <c r="AB34" i="26"/>
  <c r="F34" i="26"/>
  <c r="AB33" i="26"/>
  <c r="F33" i="26"/>
  <c r="AB32" i="26"/>
  <c r="F32" i="26"/>
  <c r="AB31" i="26"/>
  <c r="F31" i="26"/>
  <c r="AB30" i="26"/>
  <c r="F30" i="26"/>
  <c r="AB29" i="26"/>
  <c r="F29" i="26"/>
  <c r="AB28" i="26"/>
  <c r="F28" i="26"/>
  <c r="AB27" i="26"/>
  <c r="F27" i="26"/>
  <c r="E27" i="26"/>
  <c r="AB26" i="26"/>
  <c r="F26" i="26"/>
  <c r="E26" i="26"/>
  <c r="AB25" i="26"/>
  <c r="F25" i="26"/>
  <c r="E25" i="26"/>
  <c r="Y24" i="26"/>
  <c r="X24" i="26"/>
  <c r="W24" i="26"/>
  <c r="V24" i="26"/>
  <c r="U24" i="26"/>
  <c r="T24" i="26"/>
  <c r="S24" i="26"/>
  <c r="R24" i="26"/>
  <c r="Q24" i="26"/>
  <c r="P24" i="26"/>
  <c r="O24" i="26"/>
  <c r="M24" i="26"/>
  <c r="L24" i="26"/>
  <c r="K24" i="26"/>
  <c r="I24" i="26"/>
  <c r="H24" i="26"/>
  <c r="G24" i="26"/>
  <c r="C24" i="26"/>
  <c r="B27" i="24"/>
  <c r="B23" i="26"/>
  <c r="C23" i="26"/>
  <c r="D23" i="26"/>
  <c r="E23" i="26"/>
  <c r="F23" i="26"/>
  <c r="G23" i="26"/>
  <c r="H23" i="26"/>
  <c r="I23" i="26"/>
  <c r="J23" i="26"/>
  <c r="K23" i="26"/>
  <c r="L23" i="26"/>
  <c r="M23" i="26"/>
  <c r="N23" i="26"/>
  <c r="O23" i="26"/>
  <c r="P23" i="26"/>
  <c r="Q23" i="26"/>
  <c r="R23" i="26"/>
  <c r="S23" i="26"/>
  <c r="T23" i="26"/>
  <c r="U23" i="26"/>
  <c r="V23" i="26"/>
  <c r="W23" i="26"/>
  <c r="X23" i="26"/>
  <c r="Y23" i="26"/>
  <c r="Z23" i="26"/>
  <c r="AA23" i="26"/>
  <c r="AB23" i="26"/>
  <c r="AC23" i="26"/>
  <c r="A14" i="26"/>
  <c r="A11" i="26"/>
  <c r="A8" i="26"/>
  <c r="A4" i="26"/>
  <c r="AB24" i="26"/>
  <c r="C48" i="7"/>
  <c r="AB38" i="26"/>
  <c r="F38" i="26"/>
  <c r="AB39" i="26"/>
  <c r="F39" i="26"/>
  <c r="F36" i="26"/>
  <c r="F44" i="26"/>
  <c r="F57" i="26"/>
  <c r="E57" i="26"/>
  <c r="E30" i="26"/>
  <c r="E31" i="26"/>
  <c r="E32" i="26"/>
  <c r="E33" i="26"/>
  <c r="E34" i="26"/>
  <c r="E42" i="26"/>
  <c r="E50" i="26"/>
  <c r="C49" i="7"/>
  <c r="E53" i="26"/>
  <c r="F24" i="26"/>
  <c r="F48" i="26"/>
  <c r="E48" i="26"/>
  <c r="F46" i="26"/>
  <c r="E46" i="26"/>
  <c r="F54" i="26"/>
  <c r="E54" i="26"/>
  <c r="E41" i="26"/>
  <c r="F41" i="26"/>
  <c r="E47" i="26"/>
  <c r="F47" i="26"/>
  <c r="E28" i="26"/>
  <c r="E24" i="26"/>
  <c r="L49" i="26"/>
  <c r="AB49" i="26"/>
  <c r="P52" i="26"/>
  <c r="AB52" i="26"/>
  <c r="F52" i="26"/>
  <c r="L56" i="26"/>
  <c r="AB56" i="26"/>
  <c r="AB40" i="26"/>
  <c r="L45" i="26"/>
  <c r="AB45" i="26"/>
  <c r="E55" i="26"/>
  <c r="AB37" i="26"/>
  <c r="E38" i="26"/>
  <c r="E39" i="26"/>
  <c r="F45" i="26"/>
  <c r="E45" i="26"/>
  <c r="E49" i="26"/>
  <c r="F49" i="26"/>
  <c r="F40" i="26"/>
  <c r="E40" i="26"/>
  <c r="E37" i="26"/>
  <c r="F37" i="26"/>
  <c r="E56" i="26"/>
  <c r="F56" i="26"/>
  <c r="A5" i="24"/>
  <c r="A5" i="25"/>
  <c r="B25" i="24"/>
  <c r="B22" i="24"/>
  <c r="A15" i="25"/>
  <c r="A12" i="25"/>
  <c r="A9" i="25"/>
  <c r="B140" i="25"/>
  <c r="C140" i="25"/>
  <c r="D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D137" i="25"/>
  <c r="E136" i="25"/>
  <c r="F136" i="25"/>
  <c r="G136" i="25"/>
  <c r="H136" i="25"/>
  <c r="I136" i="25"/>
  <c r="J136" i="25"/>
  <c r="K136" i="25"/>
  <c r="L136" i="25"/>
  <c r="M136" i="25"/>
  <c r="N136" i="25"/>
  <c r="O136" i="25"/>
  <c r="P136" i="25"/>
  <c r="Q136" i="25"/>
  <c r="R136" i="25"/>
  <c r="S136" i="25"/>
  <c r="T136" i="25"/>
  <c r="U136" i="25"/>
  <c r="V136" i="25"/>
  <c r="W136" i="25"/>
  <c r="X136" i="25"/>
  <c r="Y136" i="25"/>
  <c r="Z136" i="25"/>
  <c r="AA136" i="25"/>
  <c r="AB136" i="25"/>
  <c r="AC136" i="25"/>
  <c r="AD136" i="25"/>
  <c r="AE136" i="25"/>
  <c r="AF136" i="25"/>
  <c r="AG136" i="25"/>
  <c r="AH136" i="25"/>
  <c r="AI136" i="25"/>
  <c r="AJ136" i="25"/>
  <c r="AK136" i="25"/>
  <c r="AL136" i="25"/>
  <c r="AM136" i="25"/>
  <c r="AN136" i="25"/>
  <c r="AO136" i="25"/>
  <c r="AP136" i="25"/>
  <c r="AQ136" i="25"/>
  <c r="AR136" i="25"/>
  <c r="AS136" i="25"/>
  <c r="AT136" i="25"/>
  <c r="AU136" i="25"/>
  <c r="AV136" i="25"/>
  <c r="AW136" i="25"/>
  <c r="AX136" i="25"/>
  <c r="AY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B126" i="25"/>
  <c r="B81" i="25"/>
  <c r="AQ81" i="25"/>
  <c r="G119" i="25"/>
  <c r="G118" i="25"/>
  <c r="G120" i="25"/>
  <c r="D118" i="25"/>
  <c r="B118" i="25"/>
  <c r="B112"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C91" i="25"/>
  <c r="D91" i="25"/>
  <c r="E91" i="25"/>
  <c r="F91" i="25"/>
  <c r="G91" i="25"/>
  <c r="H91" i="25"/>
  <c r="I91" i="25"/>
  <c r="J91" i="25"/>
  <c r="K91" i="25"/>
  <c r="L91" i="25"/>
  <c r="M91" i="25"/>
  <c r="N91" i="25"/>
  <c r="O91" i="25"/>
  <c r="P91" i="25"/>
  <c r="Q91" i="25"/>
  <c r="R91" i="25"/>
  <c r="S91" i="25"/>
  <c r="T91" i="25"/>
  <c r="U91" i="25"/>
  <c r="V91" i="25"/>
  <c r="W91" i="25"/>
  <c r="X91" i="25"/>
  <c r="Y91" i="25"/>
  <c r="Z91" i="25"/>
  <c r="AA91" i="25"/>
  <c r="AB91" i="25"/>
  <c r="AC91" i="25"/>
  <c r="AD91" i="25"/>
  <c r="AE91" i="25"/>
  <c r="AF91" i="25"/>
  <c r="AG91" i="25"/>
  <c r="AH91" i="25"/>
  <c r="AI91" i="25"/>
  <c r="AJ91" i="25"/>
  <c r="AK91" i="25"/>
  <c r="AL91" i="25"/>
  <c r="AM91" i="25"/>
  <c r="AN91" i="25"/>
  <c r="AO91" i="25"/>
  <c r="AP91" i="25"/>
  <c r="B76" i="25"/>
  <c r="B74" i="25"/>
  <c r="A62" i="25"/>
  <c r="B60" i="25"/>
  <c r="C58" i="25"/>
  <c r="C74" i="25"/>
  <c r="B52" i="25"/>
  <c r="B50" i="25"/>
  <c r="B59" i="25"/>
  <c r="V48" i="25"/>
  <c r="B48" i="25"/>
  <c r="B47" i="25"/>
  <c r="B45" i="25"/>
  <c r="B44" i="25"/>
  <c r="B27" i="25"/>
  <c r="A7" i="25"/>
  <c r="F48" i="25"/>
  <c r="AA48" i="25"/>
  <c r="Q48" i="25"/>
  <c r="AL48" i="25"/>
  <c r="K48" i="25"/>
  <c r="AG48" i="25"/>
  <c r="G48" i="25"/>
  <c r="M48" i="25"/>
  <c r="R48" i="25"/>
  <c r="W48" i="25"/>
  <c r="AC48" i="25"/>
  <c r="AH48" i="25"/>
  <c r="AM48" i="25"/>
  <c r="C48" i="25"/>
  <c r="I48" i="25"/>
  <c r="N48" i="25"/>
  <c r="S48" i="25"/>
  <c r="Y48" i="25"/>
  <c r="AD48" i="25"/>
  <c r="AI48" i="25"/>
  <c r="AO48" i="25"/>
  <c r="E48" i="25"/>
  <c r="J48" i="25"/>
  <c r="O48" i="25"/>
  <c r="U48" i="25"/>
  <c r="Z48" i="25"/>
  <c r="AE48" i="25"/>
  <c r="AK48" i="25"/>
  <c r="AP48" i="25"/>
  <c r="C141" i="25"/>
  <c r="B29" i="25"/>
  <c r="C47" i="25"/>
  <c r="D48" i="25"/>
  <c r="H48" i="25"/>
  <c r="L48" i="25"/>
  <c r="P48" i="25"/>
  <c r="T48" i="25"/>
  <c r="X48" i="25"/>
  <c r="AB48" i="25"/>
  <c r="AF48" i="25"/>
  <c r="AJ48" i="25"/>
  <c r="AN48" i="25"/>
  <c r="B25" i="25"/>
  <c r="C67" i="25"/>
  <c r="C76" i="25"/>
  <c r="E137" i="25"/>
  <c r="C49" i="25"/>
  <c r="B49" i="25"/>
  <c r="I118" i="25"/>
  <c r="I120" i="25"/>
  <c r="C109" i="25"/>
  <c r="C52" i="25"/>
  <c r="B46" i="25"/>
  <c r="B79" i="25"/>
  <c r="B80" i="25"/>
  <c r="B66" i="25"/>
  <c r="B68" i="25"/>
  <c r="D58" i="25"/>
  <c r="E140" i="25"/>
  <c r="E141" i="25"/>
  <c r="C73" i="25"/>
  <c r="C85" i="25"/>
  <c r="C99" i="25"/>
  <c r="D141" i="25"/>
  <c r="B73" i="25"/>
  <c r="B85" i="25"/>
  <c r="B99" i="25"/>
  <c r="D67" i="25"/>
  <c r="E67" i="25"/>
  <c r="C61" i="25"/>
  <c r="C60" i="25"/>
  <c r="F137" i="25"/>
  <c r="G137" i="25"/>
  <c r="F76" i="25"/>
  <c r="B54" i="25"/>
  <c r="B55" i="25"/>
  <c r="B56" i="25"/>
  <c r="B69" i="25"/>
  <c r="B77" i="25"/>
  <c r="D109" i="25"/>
  <c r="C108" i="25"/>
  <c r="C50" i="25"/>
  <c r="C59" i="25"/>
  <c r="F140" i="25"/>
  <c r="F141" i="25"/>
  <c r="D73" i="25"/>
  <c r="D85" i="25"/>
  <c r="D99" i="25"/>
  <c r="E58" i="25"/>
  <c r="D74" i="25"/>
  <c r="D52" i="25"/>
  <c r="D47" i="25"/>
  <c r="B75" i="25"/>
  <c r="D76" i="25"/>
  <c r="D49" i="25"/>
  <c r="D61" i="25"/>
  <c r="D60" i="25"/>
  <c r="C66" i="25"/>
  <c r="C68" i="25"/>
  <c r="C75" i="25"/>
  <c r="C80" i="25"/>
  <c r="C79" i="25"/>
  <c r="E109" i="25"/>
  <c r="D108" i="25"/>
  <c r="D50" i="25"/>
  <c r="D59" i="25"/>
  <c r="B70" i="25"/>
  <c r="B71" i="25"/>
  <c r="B72" i="25"/>
  <c r="E76" i="25"/>
  <c r="F67" i="25"/>
  <c r="E74" i="25"/>
  <c r="F58" i="25"/>
  <c r="E52" i="25"/>
  <c r="E47" i="25"/>
  <c r="H137" i="25"/>
  <c r="E49" i="25"/>
  <c r="G140" i="25"/>
  <c r="C53" i="25"/>
  <c r="B82" i="25"/>
  <c r="D80" i="25"/>
  <c r="D79" i="25"/>
  <c r="D66" i="25"/>
  <c r="D68" i="25"/>
  <c r="D75" i="25"/>
  <c r="E108" i="25"/>
  <c r="E50" i="25"/>
  <c r="E59" i="25"/>
  <c r="E80" i="25"/>
  <c r="F109" i="25"/>
  <c r="H140" i="25"/>
  <c r="C55" i="25"/>
  <c r="D53" i="25"/>
  <c r="G141" i="25"/>
  <c r="E73" i="25"/>
  <c r="E85" i="25"/>
  <c r="E99" i="25"/>
  <c r="I137" i="25"/>
  <c r="F49" i="25"/>
  <c r="G67" i="25"/>
  <c r="B78" i="25"/>
  <c r="B83" i="25"/>
  <c r="E61" i="25"/>
  <c r="E60" i="25"/>
  <c r="G58" i="25"/>
  <c r="F74" i="25"/>
  <c r="F52" i="25"/>
  <c r="F47" i="25"/>
  <c r="F61" i="25"/>
  <c r="F60" i="25"/>
  <c r="E66" i="25"/>
  <c r="E68" i="25"/>
  <c r="F108" i="25"/>
  <c r="F50" i="25"/>
  <c r="F59" i="25"/>
  <c r="G109" i="25"/>
  <c r="D55" i="25"/>
  <c r="E53" i="25"/>
  <c r="E75" i="25"/>
  <c r="B88" i="25"/>
  <c r="B86" i="25"/>
  <c r="B84" i="25"/>
  <c r="B89" i="25"/>
  <c r="I140" i="25"/>
  <c r="I141" i="25"/>
  <c r="G73" i="25"/>
  <c r="G85" i="25"/>
  <c r="G99" i="25"/>
  <c r="G74" i="25"/>
  <c r="H58" i="25"/>
  <c r="G52" i="25"/>
  <c r="G47" i="25"/>
  <c r="E79" i="25"/>
  <c r="G76" i="25"/>
  <c r="H67" i="25"/>
  <c r="J137" i="25"/>
  <c r="G49" i="25"/>
  <c r="C82" i="25"/>
  <c r="C56" i="25"/>
  <c r="C69" i="25"/>
  <c r="H141" i="25"/>
  <c r="F73" i="25"/>
  <c r="F85" i="25"/>
  <c r="F99" i="25"/>
  <c r="F66" i="25"/>
  <c r="F68" i="25"/>
  <c r="F75" i="25"/>
  <c r="F80" i="25"/>
  <c r="F79" i="25"/>
  <c r="G108" i="25"/>
  <c r="G50" i="25"/>
  <c r="G59" i="25"/>
  <c r="G80" i="25"/>
  <c r="H109" i="25"/>
  <c r="G61" i="25"/>
  <c r="G60" i="25"/>
  <c r="E55" i="25"/>
  <c r="K137" i="25"/>
  <c r="H49" i="25"/>
  <c r="I58" i="25"/>
  <c r="H74" i="25"/>
  <c r="H52" i="25"/>
  <c r="H47" i="25"/>
  <c r="H61" i="25"/>
  <c r="H60" i="25"/>
  <c r="C77" i="25"/>
  <c r="C70" i="25"/>
  <c r="I67" i="25"/>
  <c r="H76" i="25"/>
  <c r="B87" i="25"/>
  <c r="B90" i="25"/>
  <c r="J140" i="25"/>
  <c r="J141" i="25"/>
  <c r="H73" i="25"/>
  <c r="H85" i="25"/>
  <c r="H99" i="25"/>
  <c r="D82" i="25"/>
  <c r="D56" i="25"/>
  <c r="D69" i="25"/>
  <c r="G66" i="25"/>
  <c r="G68" i="25"/>
  <c r="G75" i="25"/>
  <c r="G79" i="25"/>
  <c r="H108" i="25"/>
  <c r="H50" i="25"/>
  <c r="H59" i="25"/>
  <c r="I109" i="25"/>
  <c r="D77" i="25"/>
  <c r="D70" i="25"/>
  <c r="K140" i="25"/>
  <c r="K141" i="25"/>
  <c r="I73" i="25"/>
  <c r="I85" i="25"/>
  <c r="I99" i="25"/>
  <c r="C71" i="25"/>
  <c r="C72" i="25"/>
  <c r="E82" i="25"/>
  <c r="E56" i="25"/>
  <c r="E69" i="25"/>
  <c r="I76" i="25"/>
  <c r="J67" i="25"/>
  <c r="I74" i="25"/>
  <c r="J58" i="25"/>
  <c r="I52" i="25"/>
  <c r="I47" i="25"/>
  <c r="L137" i="25"/>
  <c r="I49" i="25"/>
  <c r="F53" i="25"/>
  <c r="H79" i="25"/>
  <c r="H66" i="25"/>
  <c r="H68" i="25"/>
  <c r="H75" i="25"/>
  <c r="H80" i="25"/>
  <c r="J109" i="25"/>
  <c r="I108" i="25"/>
  <c r="I50" i="25"/>
  <c r="I59" i="25"/>
  <c r="I80" i="25"/>
  <c r="F55" i="25"/>
  <c r="G53" i="25"/>
  <c r="M137" i="25"/>
  <c r="J49" i="25"/>
  <c r="K67" i="25"/>
  <c r="J76" i="25"/>
  <c r="E77" i="25"/>
  <c r="E70" i="25"/>
  <c r="I61" i="25"/>
  <c r="I60" i="25"/>
  <c r="K58" i="25"/>
  <c r="J74" i="25"/>
  <c r="J52" i="25"/>
  <c r="J47" i="25"/>
  <c r="C78" i="25"/>
  <c r="C83" i="25"/>
  <c r="L140" i="25"/>
  <c r="D71" i="25"/>
  <c r="J61" i="25"/>
  <c r="J60" i="25"/>
  <c r="J108" i="25"/>
  <c r="J50" i="25"/>
  <c r="J59" i="25"/>
  <c r="K109" i="25"/>
  <c r="I66" i="25"/>
  <c r="I68" i="25"/>
  <c r="I75" i="25"/>
  <c r="G55" i="25"/>
  <c r="H53" i="25"/>
  <c r="D78" i="25"/>
  <c r="D83" i="25"/>
  <c r="D86" i="25"/>
  <c r="C86" i="25"/>
  <c r="C84" i="25"/>
  <c r="C89" i="25"/>
  <c r="C88" i="25"/>
  <c r="I79" i="25"/>
  <c r="E71" i="25"/>
  <c r="M140" i="25"/>
  <c r="M141" i="25"/>
  <c r="K73" i="25"/>
  <c r="K85" i="25"/>
  <c r="K99" i="25"/>
  <c r="D72" i="25"/>
  <c r="L141" i="25"/>
  <c r="J73" i="25"/>
  <c r="J85" i="25"/>
  <c r="J99" i="25"/>
  <c r="K74" i="25"/>
  <c r="L58" i="25"/>
  <c r="K52" i="25"/>
  <c r="K47" i="25"/>
  <c r="K76" i="25"/>
  <c r="L67" i="25"/>
  <c r="N137" i="25"/>
  <c r="K49" i="25"/>
  <c r="F82" i="25"/>
  <c r="F56" i="25"/>
  <c r="F69" i="25"/>
  <c r="D84" i="25"/>
  <c r="D88" i="25"/>
  <c r="D89" i="25"/>
  <c r="J66" i="25"/>
  <c r="J68" i="25"/>
  <c r="J75" i="25"/>
  <c r="J80" i="25"/>
  <c r="J79" i="25"/>
  <c r="L109" i="25"/>
  <c r="K108" i="25"/>
  <c r="K50" i="25"/>
  <c r="K59" i="25"/>
  <c r="K80" i="25"/>
  <c r="H55" i="25"/>
  <c r="I53" i="25"/>
  <c r="D87" i="25"/>
  <c r="C87" i="25"/>
  <c r="C90" i="25"/>
  <c r="E78" i="25"/>
  <c r="E83" i="25"/>
  <c r="O137" i="25"/>
  <c r="L49" i="25"/>
  <c r="F77" i="25"/>
  <c r="F70" i="25"/>
  <c r="M67" i="25"/>
  <c r="L76" i="25"/>
  <c r="K61" i="25"/>
  <c r="K60" i="25"/>
  <c r="M58" i="25"/>
  <c r="L74" i="25"/>
  <c r="L52" i="25"/>
  <c r="L47" i="25"/>
  <c r="N140" i="25"/>
  <c r="N141" i="25"/>
  <c r="L73" i="25"/>
  <c r="L85" i="25"/>
  <c r="L99" i="25"/>
  <c r="E72" i="25"/>
  <c r="G82" i="25"/>
  <c r="G56" i="25"/>
  <c r="G69" i="25"/>
  <c r="L61" i="25"/>
  <c r="L60" i="25"/>
  <c r="K66" i="25"/>
  <c r="K68" i="25"/>
  <c r="K75" i="25"/>
  <c r="M109" i="25"/>
  <c r="L108" i="25"/>
  <c r="L50" i="25"/>
  <c r="L59" i="25"/>
  <c r="G77" i="25"/>
  <c r="G70" i="25"/>
  <c r="O140" i="25"/>
  <c r="O141" i="25"/>
  <c r="M73" i="25"/>
  <c r="M85" i="25"/>
  <c r="M99" i="25"/>
  <c r="M74" i="25"/>
  <c r="N58" i="25"/>
  <c r="M52" i="25"/>
  <c r="M47" i="25"/>
  <c r="F71" i="25"/>
  <c r="D90" i="25"/>
  <c r="H82" i="25"/>
  <c r="H56" i="25"/>
  <c r="H69" i="25"/>
  <c r="M76" i="25"/>
  <c r="N67" i="25"/>
  <c r="K79" i="25"/>
  <c r="P137" i="25"/>
  <c r="M49" i="25"/>
  <c r="E86" i="25"/>
  <c r="E84" i="25"/>
  <c r="E89" i="25"/>
  <c r="E88" i="25"/>
  <c r="I55" i="25"/>
  <c r="L80" i="25"/>
  <c r="L66" i="25"/>
  <c r="L68" i="25"/>
  <c r="L75" i="25"/>
  <c r="L79" i="25"/>
  <c r="M108" i="25"/>
  <c r="M50" i="25"/>
  <c r="M59" i="25"/>
  <c r="M80" i="25"/>
  <c r="N109" i="25"/>
  <c r="E87" i="25"/>
  <c r="E90" i="25"/>
  <c r="Q137" i="25"/>
  <c r="N49" i="25"/>
  <c r="F78" i="25"/>
  <c r="F83" i="25"/>
  <c r="G71" i="25"/>
  <c r="G72" i="25"/>
  <c r="I82" i="25"/>
  <c r="I56" i="25"/>
  <c r="I69" i="25"/>
  <c r="J53" i="25"/>
  <c r="O67" i="25"/>
  <c r="N76" i="25"/>
  <c r="H77" i="25"/>
  <c r="H70" i="25"/>
  <c r="F72" i="25"/>
  <c r="M61" i="25"/>
  <c r="M60" i="25"/>
  <c r="O58" i="25"/>
  <c r="N74" i="25"/>
  <c r="N52" i="25"/>
  <c r="N47" i="25"/>
  <c r="P140" i="25"/>
  <c r="P141" i="25"/>
  <c r="N73" i="25"/>
  <c r="N85" i="25"/>
  <c r="N99" i="25"/>
  <c r="N61" i="25"/>
  <c r="N60" i="25"/>
  <c r="M66" i="25"/>
  <c r="M68" i="25"/>
  <c r="M75" i="25"/>
  <c r="O109" i="25"/>
  <c r="N108" i="25"/>
  <c r="N50" i="25"/>
  <c r="N59" i="25"/>
  <c r="H71" i="25"/>
  <c r="I77" i="25"/>
  <c r="I70" i="25"/>
  <c r="F86" i="25"/>
  <c r="F88" i="25"/>
  <c r="F84" i="25"/>
  <c r="F89" i="25"/>
  <c r="G78" i="25"/>
  <c r="G83" i="25"/>
  <c r="G86" i="25"/>
  <c r="R137" i="25"/>
  <c r="O49" i="25"/>
  <c r="Q140" i="25"/>
  <c r="Q141" i="25"/>
  <c r="O73" i="25"/>
  <c r="O85" i="25"/>
  <c r="O99" i="25"/>
  <c r="O74" i="25"/>
  <c r="P58" i="25"/>
  <c r="O52" i="25"/>
  <c r="O47" i="25"/>
  <c r="O76" i="25"/>
  <c r="P67" i="25"/>
  <c r="M79" i="25"/>
  <c r="J55" i="25"/>
  <c r="O61" i="25"/>
  <c r="O60" i="25"/>
  <c r="N66" i="25"/>
  <c r="N68" i="25"/>
  <c r="N75" i="25"/>
  <c r="N80" i="25"/>
  <c r="N79" i="25"/>
  <c r="P109" i="25"/>
  <c r="O108" i="25"/>
  <c r="O50" i="25"/>
  <c r="O59" i="25"/>
  <c r="J82" i="25"/>
  <c r="J56" i="25"/>
  <c r="J69" i="25"/>
  <c r="Q67" i="25"/>
  <c r="P76" i="25"/>
  <c r="S137" i="25"/>
  <c r="P49" i="25"/>
  <c r="K53" i="25"/>
  <c r="Q58" i="25"/>
  <c r="P74" i="25"/>
  <c r="P52" i="25"/>
  <c r="P47" i="25"/>
  <c r="R140" i="25"/>
  <c r="G84" i="25"/>
  <c r="G89" i="25"/>
  <c r="G87" i="25"/>
  <c r="F87" i="25"/>
  <c r="F90" i="25"/>
  <c r="H78" i="25"/>
  <c r="H83" i="25"/>
  <c r="H86" i="25"/>
  <c r="G88" i="25"/>
  <c r="I71" i="25"/>
  <c r="H72" i="25"/>
  <c r="I78" i="25"/>
  <c r="I83" i="25"/>
  <c r="P61" i="25"/>
  <c r="P60" i="25"/>
  <c r="O80" i="25"/>
  <c r="O79" i="25"/>
  <c r="O66" i="25"/>
  <c r="O68" i="25"/>
  <c r="O75" i="25"/>
  <c r="P108" i="25"/>
  <c r="P50" i="25"/>
  <c r="P59" i="25"/>
  <c r="Q109" i="25"/>
  <c r="I86" i="25"/>
  <c r="I84" i="25"/>
  <c r="I88" i="25"/>
  <c r="I72" i="25"/>
  <c r="I87" i="25"/>
  <c r="S140" i="25"/>
  <c r="S141" i="25"/>
  <c r="Q73" i="25"/>
  <c r="Q85" i="25"/>
  <c r="Q99" i="25"/>
  <c r="Q74" i="25"/>
  <c r="R58" i="25"/>
  <c r="Q52" i="25"/>
  <c r="Q47" i="25"/>
  <c r="H88" i="25"/>
  <c r="J77" i="25"/>
  <c r="J70" i="25"/>
  <c r="H87" i="25"/>
  <c r="H90" i="25"/>
  <c r="G90" i="25"/>
  <c r="H84" i="25"/>
  <c r="H89" i="25"/>
  <c r="R141" i="25"/>
  <c r="P73" i="25"/>
  <c r="P85" i="25"/>
  <c r="P99" i="25"/>
  <c r="K55" i="25"/>
  <c r="L53" i="25"/>
  <c r="T137" i="25"/>
  <c r="Q49" i="25"/>
  <c r="Q76" i="25"/>
  <c r="R67" i="25"/>
  <c r="P79" i="25"/>
  <c r="P80" i="25"/>
  <c r="P66" i="25"/>
  <c r="P68" i="25"/>
  <c r="P75" i="25"/>
  <c r="R109" i="25"/>
  <c r="Q108" i="25"/>
  <c r="Q50" i="25"/>
  <c r="Q59" i="25"/>
  <c r="Q80" i="25"/>
  <c r="U137" i="25"/>
  <c r="R49" i="25"/>
  <c r="L55" i="25"/>
  <c r="M53" i="25"/>
  <c r="J71" i="25"/>
  <c r="J78" i="25"/>
  <c r="J83" i="25"/>
  <c r="S67" i="25"/>
  <c r="R76" i="25"/>
  <c r="K82" i="25"/>
  <c r="K56" i="25"/>
  <c r="K69" i="25"/>
  <c r="Q61" i="25"/>
  <c r="Q60" i="25"/>
  <c r="S58" i="25"/>
  <c r="R74" i="25"/>
  <c r="R52" i="25"/>
  <c r="R47" i="25"/>
  <c r="T140" i="25"/>
  <c r="I90" i="25"/>
  <c r="I89" i="25"/>
  <c r="R61" i="25"/>
  <c r="R60" i="25"/>
  <c r="Q66" i="25"/>
  <c r="Q68" i="25"/>
  <c r="Q75" i="25"/>
  <c r="S109" i="25"/>
  <c r="R108" i="25"/>
  <c r="R50" i="25"/>
  <c r="R59" i="25"/>
  <c r="U140" i="25"/>
  <c r="S74" i="25"/>
  <c r="T58" i="25"/>
  <c r="S52" i="25"/>
  <c r="S47" i="25"/>
  <c r="J86" i="25"/>
  <c r="J87" i="25"/>
  <c r="J90" i="25"/>
  <c r="J88" i="25"/>
  <c r="J84" i="25"/>
  <c r="J89" i="25"/>
  <c r="Q79" i="25"/>
  <c r="S76" i="25"/>
  <c r="T67" i="25"/>
  <c r="M55" i="25"/>
  <c r="T141" i="25"/>
  <c r="R73" i="25"/>
  <c r="R85" i="25"/>
  <c r="R99" i="25"/>
  <c r="K77" i="25"/>
  <c r="K70" i="25"/>
  <c r="J72" i="25"/>
  <c r="L82" i="25"/>
  <c r="L56" i="25"/>
  <c r="L69" i="25"/>
  <c r="V137" i="25"/>
  <c r="S49" i="25"/>
  <c r="R66" i="25"/>
  <c r="R68" i="25"/>
  <c r="R75" i="25"/>
  <c r="R79" i="25"/>
  <c r="R80" i="25"/>
  <c r="S108" i="25"/>
  <c r="S50" i="25"/>
  <c r="S59" i="25"/>
  <c r="S80" i="25"/>
  <c r="T109" i="25"/>
  <c r="S61" i="25"/>
  <c r="S60" i="25"/>
  <c r="U58" i="25"/>
  <c r="T74" i="25"/>
  <c r="T52" i="25"/>
  <c r="T47" i="25"/>
  <c r="V140" i="25"/>
  <c r="V141" i="25"/>
  <c r="T73" i="25"/>
  <c r="T85" i="25"/>
  <c r="T99" i="25"/>
  <c r="W137" i="25"/>
  <c r="T49" i="25"/>
  <c r="K71" i="25"/>
  <c r="K78" i="25"/>
  <c r="K83" i="25"/>
  <c r="M82" i="25"/>
  <c r="M56" i="25"/>
  <c r="M69" i="25"/>
  <c r="U67" i="25"/>
  <c r="T76" i="25"/>
  <c r="L77" i="25"/>
  <c r="L70" i="25"/>
  <c r="N53" i="25"/>
  <c r="U141" i="25"/>
  <c r="S73" i="25"/>
  <c r="S85" i="25"/>
  <c r="S99" i="25"/>
  <c r="S66" i="25"/>
  <c r="S68" i="25"/>
  <c r="S75" i="25"/>
  <c r="S79" i="25"/>
  <c r="T61" i="25"/>
  <c r="T60" i="25"/>
  <c r="T108" i="25"/>
  <c r="T50" i="25"/>
  <c r="T59" i="25"/>
  <c r="U109" i="25"/>
  <c r="K72" i="25"/>
  <c r="K86" i="25"/>
  <c r="K87" i="25"/>
  <c r="K90" i="25"/>
  <c r="K84" i="25"/>
  <c r="K89" i="25"/>
  <c r="K88" i="25"/>
  <c r="N55" i="25"/>
  <c r="L71" i="25"/>
  <c r="L78" i="25"/>
  <c r="L83" i="25"/>
  <c r="M77" i="25"/>
  <c r="M70" i="25"/>
  <c r="W140" i="25"/>
  <c r="U74" i="25"/>
  <c r="V58" i="25"/>
  <c r="U52" i="25"/>
  <c r="U47" i="25"/>
  <c r="U76" i="25"/>
  <c r="V67" i="25"/>
  <c r="X137" i="25"/>
  <c r="U49" i="25"/>
  <c r="T66" i="25"/>
  <c r="T68" i="25"/>
  <c r="T75" i="25"/>
  <c r="T80" i="25"/>
  <c r="T79" i="25"/>
  <c r="V109" i="25"/>
  <c r="U108" i="25"/>
  <c r="U50" i="25"/>
  <c r="U59" i="25"/>
  <c r="U80" i="25"/>
  <c r="L72" i="25"/>
  <c r="L86" i="25"/>
  <c r="L87" i="25"/>
  <c r="L88" i="25"/>
  <c r="B105" i="25"/>
  <c r="L84" i="25"/>
  <c r="L89" i="25"/>
  <c r="G28" i="25"/>
  <c r="C105" i="25"/>
  <c r="W67" i="25"/>
  <c r="V76" i="25"/>
  <c r="U61" i="25"/>
  <c r="U60" i="25"/>
  <c r="W58" i="25"/>
  <c r="V74" i="25"/>
  <c r="V52" i="25"/>
  <c r="V47" i="25"/>
  <c r="X140" i="25"/>
  <c r="X141" i="25"/>
  <c r="V73" i="25"/>
  <c r="V85" i="25"/>
  <c r="V99" i="25"/>
  <c r="M71" i="25"/>
  <c r="M78" i="25"/>
  <c r="M83" i="25"/>
  <c r="N82" i="25"/>
  <c r="N56" i="25"/>
  <c r="N69" i="25"/>
  <c r="Y137" i="25"/>
  <c r="V49" i="25"/>
  <c r="W141" i="25"/>
  <c r="U73" i="25"/>
  <c r="U85" i="25"/>
  <c r="U99" i="25"/>
  <c r="O53" i="25"/>
  <c r="V61" i="25"/>
  <c r="V60" i="25"/>
  <c r="U66" i="25"/>
  <c r="U68" i="25"/>
  <c r="U75" i="25"/>
  <c r="W109" i="25"/>
  <c r="V108" i="25"/>
  <c r="V50" i="25"/>
  <c r="V59" i="25"/>
  <c r="M86" i="25"/>
  <c r="M87" i="25"/>
  <c r="M90" i="25"/>
  <c r="M84" i="25"/>
  <c r="M89" i="25"/>
  <c r="M88" i="25"/>
  <c r="O55" i="25"/>
  <c r="Z137" i="25"/>
  <c r="W49" i="25"/>
  <c r="W76" i="25"/>
  <c r="X67" i="25"/>
  <c r="U79" i="25"/>
  <c r="N77" i="25"/>
  <c r="N70" i="25"/>
  <c r="M72" i="25"/>
  <c r="Y140" i="25"/>
  <c r="Y141" i="25"/>
  <c r="W73" i="25"/>
  <c r="W85" i="25"/>
  <c r="W99" i="25"/>
  <c r="W74" i="25"/>
  <c r="X58" i="25"/>
  <c r="W52" i="25"/>
  <c r="W47" i="25"/>
  <c r="L90" i="25"/>
  <c r="G29" i="25"/>
  <c r="D105" i="25"/>
  <c r="G30" i="25"/>
  <c r="A105" i="25"/>
  <c r="V66" i="25"/>
  <c r="V68" i="25"/>
  <c r="V75" i="25"/>
  <c r="V80" i="25"/>
  <c r="V79" i="25"/>
  <c r="W108" i="25"/>
  <c r="W50" i="25"/>
  <c r="W59" i="25"/>
  <c r="W80" i="25"/>
  <c r="X109" i="25"/>
  <c r="N71" i="25"/>
  <c r="N78" i="25"/>
  <c r="N83" i="25"/>
  <c r="Y67" i="25"/>
  <c r="X76" i="25"/>
  <c r="O82" i="25"/>
  <c r="O56" i="25"/>
  <c r="O69" i="25"/>
  <c r="W61" i="25"/>
  <c r="W60" i="25"/>
  <c r="Y58" i="25"/>
  <c r="X74" i="25"/>
  <c r="X52" i="25"/>
  <c r="X47" i="25"/>
  <c r="Z140" i="25"/>
  <c r="Z141" i="25"/>
  <c r="X73" i="25"/>
  <c r="X85" i="25"/>
  <c r="X99" i="25"/>
  <c r="AA137" i="25"/>
  <c r="X49" i="25"/>
  <c r="P53" i="25"/>
  <c r="W66" i="25"/>
  <c r="W68" i="25"/>
  <c r="W75" i="25"/>
  <c r="Y109" i="25"/>
  <c r="X108" i="25"/>
  <c r="X50" i="25"/>
  <c r="X59" i="25"/>
  <c r="AB137" i="25"/>
  <c r="Y49" i="25"/>
  <c r="X61" i="25"/>
  <c r="X60" i="25"/>
  <c r="O77" i="25"/>
  <c r="O70" i="25"/>
  <c r="N72" i="25"/>
  <c r="P55" i="25"/>
  <c r="N86" i="25"/>
  <c r="N87" i="25"/>
  <c r="N90" i="25"/>
  <c r="N88" i="25"/>
  <c r="N84" i="25"/>
  <c r="N89" i="25"/>
  <c r="AA140" i="25"/>
  <c r="AA141" i="25"/>
  <c r="Y73" i="25"/>
  <c r="Y85" i="25"/>
  <c r="Y99" i="25"/>
  <c r="Y74" i="25"/>
  <c r="Z58" i="25"/>
  <c r="Y52" i="25"/>
  <c r="Y47" i="25"/>
  <c r="W79" i="25"/>
  <c r="Y76" i="25"/>
  <c r="Z67" i="25"/>
  <c r="Y61" i="25"/>
  <c r="Y60" i="25"/>
  <c r="X66" i="25"/>
  <c r="X68" i="25"/>
  <c r="X80" i="25"/>
  <c r="X79" i="25"/>
  <c r="Z109" i="25"/>
  <c r="Y108" i="25"/>
  <c r="Y50" i="25"/>
  <c r="Y59" i="25"/>
  <c r="AA67" i="25"/>
  <c r="Z76" i="25"/>
  <c r="AA58" i="25"/>
  <c r="Z74" i="25"/>
  <c r="Z52" i="25"/>
  <c r="Z47" i="25"/>
  <c r="AB140" i="25"/>
  <c r="AB141" i="25"/>
  <c r="Z73" i="25"/>
  <c r="Z85" i="25"/>
  <c r="Z99" i="25"/>
  <c r="X75" i="25"/>
  <c r="P82" i="25"/>
  <c r="P56" i="25"/>
  <c r="P69" i="25"/>
  <c r="O71" i="25"/>
  <c r="O78" i="25"/>
  <c r="O83" i="25"/>
  <c r="Q53" i="25"/>
  <c r="AC137" i="25"/>
  <c r="Z49" i="25"/>
  <c r="Y79" i="25"/>
  <c r="Y66" i="25"/>
  <c r="Y68" i="25"/>
  <c r="Y75" i="25"/>
  <c r="Y80" i="25"/>
  <c r="AA109" i="25"/>
  <c r="Z108" i="25"/>
  <c r="Z50" i="25"/>
  <c r="Z59" i="25"/>
  <c r="AD137" i="25"/>
  <c r="AA49" i="25"/>
  <c r="Q55" i="25"/>
  <c r="P77" i="25"/>
  <c r="P70" i="25"/>
  <c r="Z61" i="25"/>
  <c r="Z60" i="25"/>
  <c r="O86" i="25"/>
  <c r="O87" i="25"/>
  <c r="O90" i="25"/>
  <c r="O88" i="25"/>
  <c r="O84" i="25"/>
  <c r="O89" i="25"/>
  <c r="O72" i="25"/>
  <c r="AC140" i="25"/>
  <c r="AC141" i="25"/>
  <c r="AA73" i="25"/>
  <c r="AA85" i="25"/>
  <c r="AA99" i="25"/>
  <c r="AA74" i="25"/>
  <c r="AB58" i="25"/>
  <c r="AA52" i="25"/>
  <c r="AA47" i="25"/>
  <c r="AA76" i="25"/>
  <c r="AB67" i="25"/>
  <c r="AQ67" i="25"/>
  <c r="AA61" i="25"/>
  <c r="AA60" i="25"/>
  <c r="Z66" i="25"/>
  <c r="Z68" i="25"/>
  <c r="Z80" i="25"/>
  <c r="Z79" i="25"/>
  <c r="AB109" i="25"/>
  <c r="AA108" i="25"/>
  <c r="AA50" i="25"/>
  <c r="AA59" i="25"/>
  <c r="AC67" i="25"/>
  <c r="AB76" i="25"/>
  <c r="AC58" i="25"/>
  <c r="AB74" i="25"/>
  <c r="AB52" i="25"/>
  <c r="AB47" i="25"/>
  <c r="AD140" i="25"/>
  <c r="AD141" i="25"/>
  <c r="AB73" i="25"/>
  <c r="AB85" i="25"/>
  <c r="AB99" i="25"/>
  <c r="Z75" i="25"/>
  <c r="P71" i="25"/>
  <c r="P78" i="25"/>
  <c r="P83" i="25"/>
  <c r="Q82" i="25"/>
  <c r="Q56" i="25"/>
  <c r="Q69" i="25"/>
  <c r="R53" i="25"/>
  <c r="AE137" i="25"/>
  <c r="AB49" i="25"/>
  <c r="AA80" i="25"/>
  <c r="AA79" i="25"/>
  <c r="AA66" i="25"/>
  <c r="AA68" i="25"/>
  <c r="AA75" i="25"/>
  <c r="AB108" i="25"/>
  <c r="AB50" i="25"/>
  <c r="AB59" i="25"/>
  <c r="AC109" i="25"/>
  <c r="P72" i="25"/>
  <c r="AB61" i="25"/>
  <c r="AB60" i="25"/>
  <c r="AF137" i="25"/>
  <c r="AC49" i="25"/>
  <c r="P86" i="25"/>
  <c r="P87" i="25"/>
  <c r="P90" i="25"/>
  <c r="P84" i="25"/>
  <c r="P89" i="25"/>
  <c r="P88" i="25"/>
  <c r="R55" i="25"/>
  <c r="S53" i="25"/>
  <c r="Q77" i="25"/>
  <c r="Q70" i="25"/>
  <c r="AE140" i="25"/>
  <c r="AE141" i="25"/>
  <c r="AC73" i="25"/>
  <c r="AC85" i="25"/>
  <c r="AC99" i="25"/>
  <c r="AC74" i="25"/>
  <c r="AD58" i="25"/>
  <c r="AC52" i="25"/>
  <c r="AC47" i="25"/>
  <c r="AC76" i="25"/>
  <c r="AD67" i="25"/>
  <c r="AC61" i="25"/>
  <c r="AC60" i="25"/>
  <c r="AB79" i="25"/>
  <c r="AB80" i="25"/>
  <c r="AB66" i="25"/>
  <c r="AB68" i="25"/>
  <c r="AD109" i="25"/>
  <c r="AC108" i="25"/>
  <c r="AC50" i="25"/>
  <c r="AC59" i="25"/>
  <c r="AG137" i="25"/>
  <c r="AD49" i="25"/>
  <c r="Q71" i="25"/>
  <c r="Q78" i="25"/>
  <c r="Q83" i="25"/>
  <c r="S55" i="25"/>
  <c r="T53" i="25"/>
  <c r="AE67" i="25"/>
  <c r="AD76" i="25"/>
  <c r="AE58" i="25"/>
  <c r="AD74" i="25"/>
  <c r="AD52" i="25"/>
  <c r="AD47" i="25"/>
  <c r="AD61" i="25"/>
  <c r="AD60" i="25"/>
  <c r="AF140" i="25"/>
  <c r="AF141" i="25"/>
  <c r="AD73" i="25"/>
  <c r="AD85" i="25"/>
  <c r="AD99" i="25"/>
  <c r="R82" i="25"/>
  <c r="R56" i="25"/>
  <c r="R69" i="25"/>
  <c r="AB75" i="25"/>
  <c r="AC66" i="25"/>
  <c r="AC68" i="25"/>
  <c r="AC80" i="25"/>
  <c r="AC79" i="25"/>
  <c r="AD108" i="25"/>
  <c r="AD50" i="25"/>
  <c r="AD59" i="25"/>
  <c r="AE109" i="25"/>
  <c r="S82" i="25"/>
  <c r="S56" i="25"/>
  <c r="S69" i="25"/>
  <c r="Q72" i="25"/>
  <c r="AC75" i="25"/>
  <c r="R77" i="25"/>
  <c r="R70" i="25"/>
  <c r="Q86" i="25"/>
  <c r="Q87" i="25"/>
  <c r="Q90" i="25"/>
  <c r="Q88" i="25"/>
  <c r="Q84" i="25"/>
  <c r="Q89" i="25"/>
  <c r="AG140" i="25"/>
  <c r="AG141" i="25"/>
  <c r="AE73" i="25"/>
  <c r="AE85" i="25"/>
  <c r="AE99" i="25"/>
  <c r="AE74" i="25"/>
  <c r="AF58" i="25"/>
  <c r="AE52" i="25"/>
  <c r="AE47" i="25"/>
  <c r="AE76" i="25"/>
  <c r="AF67" i="25"/>
  <c r="T55" i="25"/>
  <c r="AH137" i="25"/>
  <c r="AE49" i="25"/>
  <c r="AD80" i="25"/>
  <c r="AD66" i="25"/>
  <c r="AD68" i="25"/>
  <c r="AD75" i="25"/>
  <c r="AD79" i="25"/>
  <c r="AE108" i="25"/>
  <c r="AE50" i="25"/>
  <c r="AE59" i="25"/>
  <c r="AE80" i="25"/>
  <c r="AF109" i="25"/>
  <c r="R71" i="25"/>
  <c r="R78" i="25"/>
  <c r="R83" i="25"/>
  <c r="AI137" i="25"/>
  <c r="AF49" i="25"/>
  <c r="T82" i="25"/>
  <c r="T56" i="25"/>
  <c r="T69" i="25"/>
  <c r="U53" i="25"/>
  <c r="AG67" i="25"/>
  <c r="AF76" i="25"/>
  <c r="AR67" i="25"/>
  <c r="AE61" i="25"/>
  <c r="AE60" i="25"/>
  <c r="AG58" i="25"/>
  <c r="AF74" i="25"/>
  <c r="AF52" i="25"/>
  <c r="AF47" i="25"/>
  <c r="AH140" i="25"/>
  <c r="AH141" i="25"/>
  <c r="AF73" i="25"/>
  <c r="AF85" i="25"/>
  <c r="AF99" i="25"/>
  <c r="S77" i="25"/>
  <c r="S70" i="25"/>
  <c r="AF61" i="25"/>
  <c r="AF60" i="25"/>
  <c r="AE66" i="25"/>
  <c r="AE68" i="25"/>
  <c r="AE75" i="25"/>
  <c r="AG109" i="25"/>
  <c r="AF108" i="25"/>
  <c r="AF50" i="25"/>
  <c r="AF59" i="25"/>
  <c r="AE79" i="25"/>
  <c r="S71" i="25"/>
  <c r="S78" i="25"/>
  <c r="S83" i="25"/>
  <c r="R86" i="25"/>
  <c r="R87" i="25"/>
  <c r="R90" i="25"/>
  <c r="R84" i="25"/>
  <c r="R89" i="25"/>
  <c r="R88" i="25"/>
  <c r="AG74" i="25"/>
  <c r="AH58" i="25"/>
  <c r="AG52" i="25"/>
  <c r="AG47" i="25"/>
  <c r="U55" i="25"/>
  <c r="V53" i="25"/>
  <c r="T77" i="25"/>
  <c r="T70" i="25"/>
  <c r="R72" i="25"/>
  <c r="AI140" i="25"/>
  <c r="AG76" i="25"/>
  <c r="AH67" i="25"/>
  <c r="AJ137" i="25"/>
  <c r="AG49" i="25"/>
  <c r="AF66" i="25"/>
  <c r="AF68" i="25"/>
  <c r="AF75" i="25"/>
  <c r="AF80" i="25"/>
  <c r="AF79" i="25"/>
  <c r="AH109" i="25"/>
  <c r="AG108" i="25"/>
  <c r="AG50" i="25"/>
  <c r="AG59" i="25"/>
  <c r="AI67" i="25"/>
  <c r="AH76" i="25"/>
  <c r="AJ140" i="25"/>
  <c r="V55" i="25"/>
  <c r="W53" i="25"/>
  <c r="AG61" i="25"/>
  <c r="AG60" i="25"/>
  <c r="AI58" i="25"/>
  <c r="AH74" i="25"/>
  <c r="AH52" i="25"/>
  <c r="AH47" i="25"/>
  <c r="AK137" i="25"/>
  <c r="AH49" i="25"/>
  <c r="AI141" i="25"/>
  <c r="AG73" i="25"/>
  <c r="AG85" i="25"/>
  <c r="AG99" i="25"/>
  <c r="T71" i="25"/>
  <c r="T78" i="25"/>
  <c r="T83" i="25"/>
  <c r="U82" i="25"/>
  <c r="U56" i="25"/>
  <c r="U69" i="25"/>
  <c r="S86" i="25"/>
  <c r="S87" i="25"/>
  <c r="S90" i="25"/>
  <c r="S84" i="25"/>
  <c r="S89" i="25"/>
  <c r="S88" i="25"/>
  <c r="S72" i="25"/>
  <c r="AG80" i="25"/>
  <c r="AG66" i="25"/>
  <c r="AG68" i="25"/>
  <c r="AG75" i="25"/>
  <c r="AH108" i="25"/>
  <c r="AH50" i="25"/>
  <c r="AH59" i="25"/>
  <c r="AH80" i="25"/>
  <c r="AI109" i="25"/>
  <c r="T72" i="25"/>
  <c r="U77" i="25"/>
  <c r="U70" i="25"/>
  <c r="AL137" i="25"/>
  <c r="AI49" i="25"/>
  <c r="AI74" i="25"/>
  <c r="AJ58" i="25"/>
  <c r="AI52" i="25"/>
  <c r="AI47" i="25"/>
  <c r="AI61" i="25"/>
  <c r="AI60" i="25"/>
  <c r="W55" i="25"/>
  <c r="X53" i="25"/>
  <c r="T86" i="25"/>
  <c r="T87" i="25"/>
  <c r="T90" i="25"/>
  <c r="T88" i="25"/>
  <c r="T84" i="25"/>
  <c r="T89" i="25"/>
  <c r="AK140" i="25"/>
  <c r="AK141" i="25"/>
  <c r="AI73" i="25"/>
  <c r="AI85" i="25"/>
  <c r="AI99" i="25"/>
  <c r="AI76" i="25"/>
  <c r="AJ67" i="25"/>
  <c r="AH61" i="25"/>
  <c r="AH60" i="25"/>
  <c r="V82" i="25"/>
  <c r="V56" i="25"/>
  <c r="V69" i="25"/>
  <c r="AJ141" i="25"/>
  <c r="AH73" i="25"/>
  <c r="AH85" i="25"/>
  <c r="AH99" i="25"/>
  <c r="AG79" i="25"/>
  <c r="AH66" i="25"/>
  <c r="AH68" i="25"/>
  <c r="AH75" i="25"/>
  <c r="AI108" i="25"/>
  <c r="AI50" i="25"/>
  <c r="AI59" i="25"/>
  <c r="AJ109" i="25"/>
  <c r="V77" i="25"/>
  <c r="V70" i="25"/>
  <c r="AH79" i="25"/>
  <c r="AK67" i="25"/>
  <c r="AJ76" i="25"/>
  <c r="AL140" i="25"/>
  <c r="X55" i="25"/>
  <c r="AK58" i="25"/>
  <c r="AJ74" i="25"/>
  <c r="AJ52" i="25"/>
  <c r="AJ47" i="25"/>
  <c r="U71" i="25"/>
  <c r="U78" i="25"/>
  <c r="U83" i="25"/>
  <c r="W82" i="25"/>
  <c r="W56" i="25"/>
  <c r="W69" i="25"/>
  <c r="AM137" i="25"/>
  <c r="AJ49" i="25"/>
  <c r="AI80" i="25"/>
  <c r="AI66" i="25"/>
  <c r="AI68" i="25"/>
  <c r="AI79" i="25"/>
  <c r="AJ108" i="25"/>
  <c r="AJ50" i="25"/>
  <c r="AJ59" i="25"/>
  <c r="AJ80" i="25"/>
  <c r="AK109" i="25"/>
  <c r="U86" i="25"/>
  <c r="U87" i="25"/>
  <c r="U90" i="25"/>
  <c r="U88" i="25"/>
  <c r="U84" i="25"/>
  <c r="U89" i="25"/>
  <c r="W77" i="25"/>
  <c r="W70" i="25"/>
  <c r="AK74" i="25"/>
  <c r="AL58" i="25"/>
  <c r="AK52" i="25"/>
  <c r="AK47" i="25"/>
  <c r="X82" i="25"/>
  <c r="X56" i="25"/>
  <c r="X69" i="25"/>
  <c r="AM140" i="25"/>
  <c r="AK76" i="25"/>
  <c r="AL67" i="25"/>
  <c r="V71" i="25"/>
  <c r="V78" i="25"/>
  <c r="V83" i="25"/>
  <c r="AN137" i="25"/>
  <c r="AK49" i="25"/>
  <c r="U72" i="25"/>
  <c r="AI75" i="25"/>
  <c r="AJ61" i="25"/>
  <c r="AJ60" i="25"/>
  <c r="Y53" i="25"/>
  <c r="AL141" i="25"/>
  <c r="AJ73" i="25"/>
  <c r="AJ85" i="25"/>
  <c r="AJ99" i="25"/>
  <c r="AJ66" i="25"/>
  <c r="AJ68" i="25"/>
  <c r="AL109" i="25"/>
  <c r="AK108" i="25"/>
  <c r="AK50" i="25"/>
  <c r="AK59" i="25"/>
  <c r="V72" i="25"/>
  <c r="AJ75" i="25"/>
  <c r="V86" i="25"/>
  <c r="V87" i="25"/>
  <c r="V90" i="25"/>
  <c r="V84" i="25"/>
  <c r="V89" i="25"/>
  <c r="V88" i="25"/>
  <c r="AM67" i="25"/>
  <c r="AL76" i="25"/>
  <c r="AN140" i="25"/>
  <c r="AN141" i="25"/>
  <c r="AL73" i="25"/>
  <c r="AL85" i="25"/>
  <c r="AL99" i="25"/>
  <c r="X77" i="25"/>
  <c r="X70" i="25"/>
  <c r="AK61" i="25"/>
  <c r="AK60" i="25"/>
  <c r="AM58" i="25"/>
  <c r="AL74" i="25"/>
  <c r="AL52" i="25"/>
  <c r="AL47" i="25"/>
  <c r="W71" i="25"/>
  <c r="W78" i="25"/>
  <c r="W83" i="25"/>
  <c r="AJ79" i="25"/>
  <c r="Y55" i="25"/>
  <c r="AO137" i="25"/>
  <c r="AL49" i="25"/>
  <c r="AM141" i="25"/>
  <c r="AK73" i="25"/>
  <c r="AK85" i="25"/>
  <c r="AK99" i="25"/>
  <c r="W72" i="25"/>
  <c r="AK80" i="25"/>
  <c r="AK66" i="25"/>
  <c r="AK68" i="25"/>
  <c r="AK75" i="25"/>
  <c r="AL108" i="25"/>
  <c r="AL50" i="25"/>
  <c r="AL59" i="25"/>
  <c r="AL80" i="25"/>
  <c r="AM109" i="25"/>
  <c r="AP137" i="25"/>
  <c r="AM49" i="25"/>
  <c r="Y82" i="25"/>
  <c r="Y56" i="25"/>
  <c r="Y69" i="25"/>
  <c r="AM74" i="25"/>
  <c r="AN58" i="25"/>
  <c r="AM52" i="25"/>
  <c r="AM47" i="25"/>
  <c r="X71" i="25"/>
  <c r="X78" i="25"/>
  <c r="X83" i="25"/>
  <c r="W86" i="25"/>
  <c r="W87" i="25"/>
  <c r="W90" i="25"/>
  <c r="W84" i="25"/>
  <c r="W89" i="25"/>
  <c r="W88" i="25"/>
  <c r="Z53" i="25"/>
  <c r="AL61" i="25"/>
  <c r="AL60" i="25"/>
  <c r="AO140" i="25"/>
  <c r="AO141" i="25"/>
  <c r="AM73" i="25"/>
  <c r="AM85" i="25"/>
  <c r="AM99" i="25"/>
  <c r="AM76" i="25"/>
  <c r="AN67" i="25"/>
  <c r="AK79" i="25"/>
  <c r="AM61" i="25"/>
  <c r="AM60" i="25"/>
  <c r="AL66" i="25"/>
  <c r="AL68" i="25"/>
  <c r="X72" i="25"/>
  <c r="AM108" i="25"/>
  <c r="AM50" i="25"/>
  <c r="AM59" i="25"/>
  <c r="AN109" i="25"/>
  <c r="AL75" i="25"/>
  <c r="AL79" i="25"/>
  <c r="AO67" i="25"/>
  <c r="AN76" i="25"/>
  <c r="AP140" i="25"/>
  <c r="X86" i="25"/>
  <c r="X87" i="25"/>
  <c r="X90" i="25"/>
  <c r="X84" i="25"/>
  <c r="X89" i="25"/>
  <c r="X88" i="25"/>
  <c r="Z55" i="25"/>
  <c r="AA53" i="25"/>
  <c r="AO58" i="25"/>
  <c r="AN74" i="25"/>
  <c r="AN52" i="25"/>
  <c r="AN47" i="25"/>
  <c r="Y77" i="25"/>
  <c r="Y70" i="25"/>
  <c r="AQ137" i="25"/>
  <c r="AN49" i="25"/>
  <c r="AM80" i="25"/>
  <c r="AM66" i="25"/>
  <c r="AM68" i="25"/>
  <c r="AM75" i="25"/>
  <c r="AM79" i="25"/>
  <c r="AN108" i="25"/>
  <c r="AN50" i="25"/>
  <c r="AN59" i="25"/>
  <c r="AN80" i="25"/>
  <c r="AO109" i="25"/>
  <c r="AR137" i="25"/>
  <c r="AO49" i="25"/>
  <c r="AO74" i="25"/>
  <c r="AP58" i="25"/>
  <c r="AO52" i="25"/>
  <c r="AO47" i="25"/>
  <c r="AA55" i="25"/>
  <c r="AB53" i="25"/>
  <c r="AQ140" i="25"/>
  <c r="AQ141" i="25"/>
  <c r="AO73" i="25"/>
  <c r="AO85" i="25"/>
  <c r="AO99" i="25"/>
  <c r="AO76" i="25"/>
  <c r="AP67" i="25"/>
  <c r="Y71" i="25"/>
  <c r="Y78" i="25"/>
  <c r="Y83" i="25"/>
  <c r="AN61" i="25"/>
  <c r="AN60" i="25"/>
  <c r="Z82" i="25"/>
  <c r="Z56" i="25"/>
  <c r="Z69" i="25"/>
  <c r="AP141" i="25"/>
  <c r="AN73" i="25"/>
  <c r="AN85" i="25"/>
  <c r="AN99" i="25"/>
  <c r="AN79" i="25"/>
  <c r="AN66" i="25"/>
  <c r="AN68" i="25"/>
  <c r="AN75" i="25"/>
  <c r="AO108" i="25"/>
  <c r="AO50" i="25"/>
  <c r="AO59" i="25"/>
  <c r="AO80" i="25"/>
  <c r="AP109" i="25"/>
  <c r="AP108" i="25"/>
  <c r="Y86" i="25"/>
  <c r="Y87" i="25"/>
  <c r="Y90" i="25"/>
  <c r="Y88" i="25"/>
  <c r="Y84" i="25"/>
  <c r="Y89" i="25"/>
  <c r="AB55" i="25"/>
  <c r="AC53" i="25"/>
  <c r="Z77" i="25"/>
  <c r="Z70" i="25"/>
  <c r="Y72" i="25"/>
  <c r="AP76" i="25"/>
  <c r="AS67" i="25"/>
  <c r="AR140" i="25"/>
  <c r="AR141" i="25"/>
  <c r="AP73" i="25"/>
  <c r="AP85" i="25"/>
  <c r="AP99" i="25"/>
  <c r="AQ99" i="25"/>
  <c r="A100" i="25"/>
  <c r="AA82" i="25"/>
  <c r="AA56" i="25"/>
  <c r="AA69" i="25"/>
  <c r="AO61" i="25"/>
  <c r="AO60" i="25"/>
  <c r="AP74" i="25"/>
  <c r="AP52" i="25"/>
  <c r="AP47" i="25"/>
  <c r="AS137" i="25"/>
  <c r="AT137" i="25"/>
  <c r="AU137" i="25"/>
  <c r="AV137" i="25"/>
  <c r="AW137" i="25"/>
  <c r="AX137" i="25"/>
  <c r="AY137" i="25"/>
  <c r="AP49" i="25"/>
  <c r="AP50" i="25"/>
  <c r="AP59" i="25"/>
  <c r="AP80" i="25"/>
  <c r="AO66" i="25"/>
  <c r="AO68" i="25"/>
  <c r="AO75" i="25"/>
  <c r="AP61" i="25"/>
  <c r="AP60" i="25"/>
  <c r="AA77" i="25"/>
  <c r="AA70" i="25"/>
  <c r="AC55" i="25"/>
  <c r="AD53" i="25"/>
  <c r="AS140" i="25"/>
  <c r="Z71" i="25"/>
  <c r="Z78" i="25"/>
  <c r="Z83" i="25"/>
  <c r="AO79" i="25"/>
  <c r="AB82" i="25"/>
  <c r="AB56" i="25"/>
  <c r="AB69" i="25"/>
  <c r="AP66" i="25"/>
  <c r="AP68" i="25"/>
  <c r="AP75" i="25"/>
  <c r="Z72" i="25"/>
  <c r="Z86" i="25"/>
  <c r="Z87" i="25"/>
  <c r="Z90" i="25"/>
  <c r="Z88" i="25"/>
  <c r="Z84" i="25"/>
  <c r="Z89" i="25"/>
  <c r="AT140" i="25"/>
  <c r="AD55" i="25"/>
  <c r="AA71" i="25"/>
  <c r="AA78" i="25"/>
  <c r="AA83" i="25"/>
  <c r="AB77" i="25"/>
  <c r="AB70" i="25"/>
  <c r="AS141" i="25"/>
  <c r="AC82" i="25"/>
  <c r="AC56" i="25"/>
  <c r="AC69" i="25"/>
  <c r="AP79" i="25"/>
  <c r="AA72" i="25"/>
  <c r="AA86" i="25"/>
  <c r="AA87" i="25"/>
  <c r="AA90" i="25"/>
  <c r="AA88" i="25"/>
  <c r="AA84" i="25"/>
  <c r="AA89" i="25"/>
  <c r="AC77" i="25"/>
  <c r="AC70" i="25"/>
  <c r="AD82" i="25"/>
  <c r="AD56" i="25"/>
  <c r="AD69" i="25"/>
  <c r="AU140" i="25"/>
  <c r="AB71" i="25"/>
  <c r="AB78" i="25"/>
  <c r="AB83" i="25"/>
  <c r="AE53" i="25"/>
  <c r="AT141" i="25"/>
  <c r="AB72" i="25"/>
  <c r="AV140" i="25"/>
  <c r="AV141" i="25"/>
  <c r="AD77" i="25"/>
  <c r="AD70" i="25"/>
  <c r="AB86" i="25"/>
  <c r="AB87" i="25"/>
  <c r="AB90" i="25"/>
  <c r="AB84" i="25"/>
  <c r="AB89" i="25"/>
  <c r="AB88" i="25"/>
  <c r="AE55" i="25"/>
  <c r="AF53" i="25"/>
  <c r="AU141" i="25"/>
  <c r="AC71" i="25"/>
  <c r="AC78" i="25"/>
  <c r="AC83" i="25"/>
  <c r="AC86" i="25"/>
  <c r="AC87" i="25"/>
  <c r="AC90" i="25"/>
  <c r="AC88" i="25"/>
  <c r="AC84" i="25"/>
  <c r="AC89" i="25"/>
  <c r="AF55" i="25"/>
  <c r="AC72" i="25"/>
  <c r="AE82" i="25"/>
  <c r="AE56" i="25"/>
  <c r="AE69" i="25"/>
  <c r="AD71" i="25"/>
  <c r="AD78" i="25"/>
  <c r="AD83" i="25"/>
  <c r="AW140" i="25"/>
  <c r="AW141" i="25"/>
  <c r="AD72" i="25"/>
  <c r="AE77" i="25"/>
  <c r="AE70" i="25"/>
  <c r="AF82" i="25"/>
  <c r="AF56" i="25"/>
  <c r="AF69" i="25"/>
  <c r="AX140" i="25"/>
  <c r="AX141" i="25"/>
  <c r="AD86" i="25"/>
  <c r="AD87" i="25"/>
  <c r="AD90" i="25"/>
  <c r="AD88" i="25"/>
  <c r="AD84" i="25"/>
  <c r="AD89" i="25"/>
  <c r="AG53" i="25"/>
  <c r="AG55" i="25"/>
  <c r="AH53" i="25"/>
  <c r="AF77" i="25"/>
  <c r="AF70" i="25"/>
  <c r="AE71" i="25"/>
  <c r="AE78" i="25"/>
  <c r="AE83" i="25"/>
  <c r="AY140" i="25"/>
  <c r="AY141" i="25"/>
  <c r="AE86" i="25"/>
  <c r="AE87" i="25"/>
  <c r="AE90" i="25"/>
  <c r="AE88" i="25"/>
  <c r="AE84" i="25"/>
  <c r="AE89" i="25"/>
  <c r="AF71" i="25"/>
  <c r="AF78" i="25"/>
  <c r="AF83" i="25"/>
  <c r="AH55" i="25"/>
  <c r="AE72" i="25"/>
  <c r="AG82" i="25"/>
  <c r="AG56" i="25"/>
  <c r="AG69" i="25"/>
  <c r="AF86" i="25"/>
  <c r="AF87" i="25"/>
  <c r="AF90" i="25"/>
  <c r="AF84" i="25"/>
  <c r="AF89" i="25"/>
  <c r="AF88" i="25"/>
  <c r="AH82" i="25"/>
  <c r="AH56" i="25"/>
  <c r="AH69" i="25"/>
  <c r="AG77" i="25"/>
  <c r="AG70" i="25"/>
  <c r="AI53" i="25"/>
  <c r="AF72" i="25"/>
  <c r="AG71" i="25"/>
  <c r="AG78" i="25"/>
  <c r="AG83" i="25"/>
  <c r="AH77" i="25"/>
  <c r="AH70" i="25"/>
  <c r="AI55" i="25"/>
  <c r="AJ53" i="25"/>
  <c r="AG86" i="25"/>
  <c r="AG87" i="25"/>
  <c r="AG90" i="25"/>
  <c r="AG88" i="25"/>
  <c r="AG84" i="25"/>
  <c r="AG89" i="25"/>
  <c r="AJ55" i="25"/>
  <c r="AH71" i="25"/>
  <c r="AH78" i="25"/>
  <c r="AH83" i="25"/>
  <c r="AI82" i="25"/>
  <c r="AI56" i="25"/>
  <c r="AI69" i="25"/>
  <c r="AG72" i="25"/>
  <c r="AH86" i="25"/>
  <c r="AH87" i="25"/>
  <c r="AH90" i="25"/>
  <c r="AH84" i="25"/>
  <c r="AH89" i="25"/>
  <c r="AH88" i="25"/>
  <c r="AJ82" i="25"/>
  <c r="AJ56" i="25"/>
  <c r="AJ69" i="25"/>
  <c r="AI77" i="25"/>
  <c r="AI70" i="25"/>
  <c r="AH72" i="25"/>
  <c r="AK53" i="25"/>
  <c r="AK55" i="25"/>
  <c r="AL53" i="25"/>
  <c r="AI71" i="25"/>
  <c r="AI78" i="25"/>
  <c r="AI83" i="25"/>
  <c r="AJ77" i="25"/>
  <c r="AJ70" i="25"/>
  <c r="AI86" i="25"/>
  <c r="AI87" i="25"/>
  <c r="AI90" i="25"/>
  <c r="AI88" i="25"/>
  <c r="AI84" i="25"/>
  <c r="AI89" i="25"/>
  <c r="AJ71" i="25"/>
  <c r="AJ78" i="25"/>
  <c r="AJ83" i="25"/>
  <c r="AL55" i="25"/>
  <c r="AI72" i="25"/>
  <c r="AK82" i="25"/>
  <c r="AK56" i="25"/>
  <c r="AK69" i="25"/>
  <c r="AJ86" i="25"/>
  <c r="AJ87" i="25"/>
  <c r="AJ90" i="25"/>
  <c r="AJ84" i="25"/>
  <c r="AJ89" i="25"/>
  <c r="AJ88" i="25"/>
  <c r="AL82" i="25"/>
  <c r="AL56" i="25"/>
  <c r="AL69" i="25"/>
  <c r="AK77" i="25"/>
  <c r="AK70" i="25"/>
  <c r="AM53" i="25"/>
  <c r="AJ72" i="25"/>
  <c r="AM55" i="25"/>
  <c r="AN53" i="25"/>
  <c r="AK71" i="25"/>
  <c r="AK78" i="25"/>
  <c r="AK83" i="25"/>
  <c r="AL77" i="25"/>
  <c r="AL70" i="25"/>
  <c r="AK72" i="25"/>
  <c r="AK86" i="25"/>
  <c r="AK87" i="25"/>
  <c r="AK90" i="25"/>
  <c r="AK88" i="25"/>
  <c r="AK84" i="25"/>
  <c r="AK89" i="25"/>
  <c r="AN55" i="25"/>
  <c r="AO53" i="25"/>
  <c r="AL71" i="25"/>
  <c r="AL78" i="25"/>
  <c r="AL83" i="25"/>
  <c r="AM82" i="25"/>
  <c r="AM56" i="25"/>
  <c r="AM69" i="25"/>
  <c r="AL72" i="25"/>
  <c r="AM77" i="25"/>
  <c r="AM70" i="25"/>
  <c r="AO55" i="25"/>
  <c r="AP53" i="25"/>
  <c r="AP55" i="25"/>
  <c r="AL86" i="25"/>
  <c r="AL87" i="25"/>
  <c r="AL90" i="25"/>
  <c r="AL84" i="25"/>
  <c r="AL89" i="25"/>
  <c r="AL88" i="25"/>
  <c r="AN82" i="25"/>
  <c r="AN56" i="25"/>
  <c r="AN69" i="25"/>
  <c r="AP82" i="25"/>
  <c r="AP56" i="25"/>
  <c r="AP69" i="25"/>
  <c r="AM71" i="25"/>
  <c r="AM78" i="25"/>
  <c r="AM83" i="25"/>
  <c r="AN77" i="25"/>
  <c r="AN70" i="25"/>
  <c r="AO82" i="25"/>
  <c r="AO56" i="25"/>
  <c r="AO69" i="25"/>
  <c r="AM72" i="25"/>
  <c r="AM86" i="25"/>
  <c r="AM87" i="25"/>
  <c r="AM90" i="25"/>
  <c r="AM84" i="25"/>
  <c r="AM89" i="25"/>
  <c r="AM88" i="25"/>
  <c r="AO77" i="25"/>
  <c r="AO70" i="25"/>
  <c r="AN71" i="25"/>
  <c r="AN78" i="25"/>
  <c r="AN83" i="25"/>
  <c r="AP77" i="25"/>
  <c r="AP70" i="25"/>
  <c r="AN86" i="25"/>
  <c r="AN87" i="25"/>
  <c r="AN90" i="25"/>
  <c r="AN88" i="25"/>
  <c r="AN84" i="25"/>
  <c r="AN89" i="25"/>
  <c r="AP71" i="25"/>
  <c r="AP72" i="25"/>
  <c r="AN72" i="25"/>
  <c r="AO71" i="25"/>
  <c r="AO78" i="25"/>
  <c r="AO83" i="25"/>
  <c r="AO72" i="25"/>
  <c r="AO86" i="25"/>
  <c r="AO87" i="25"/>
  <c r="AO90" i="25"/>
  <c r="AO84" i="25"/>
  <c r="AO89" i="25"/>
  <c r="AO88" i="25"/>
  <c r="AP78" i="25"/>
  <c r="AP83" i="25"/>
  <c r="AP86" i="25"/>
  <c r="AP87" i="25"/>
  <c r="AP84" i="25"/>
  <c r="AP89" i="25"/>
  <c r="AP88" i="25"/>
  <c r="A101" i="25"/>
  <c r="B102" i="25"/>
  <c r="AP90" i="25"/>
  <c r="A15" i="24"/>
  <c r="A12" i="24"/>
  <c r="A9" i="24"/>
  <c r="B83" i="24"/>
  <c r="B81" i="24"/>
  <c r="B58" i="24"/>
  <c r="B41" i="24"/>
  <c r="B32" i="24"/>
  <c r="B21" i="24"/>
  <c r="B30" i="24"/>
  <c r="B72" i="24"/>
  <c r="A8" i="17"/>
  <c r="E9" i="14"/>
  <c r="B82" i="24"/>
  <c r="B55" i="24"/>
  <c r="B80" i="24"/>
  <c r="B68" i="24"/>
  <c r="B34" i="24"/>
  <c r="B38" i="24"/>
  <c r="B47" i="24"/>
  <c r="B43" i="24"/>
  <c r="B60" i="24"/>
  <c r="B64" i="24"/>
  <c r="B51" i="24"/>
  <c r="A14" i="12"/>
  <c r="A15" i="5"/>
  <c r="A12" i="5"/>
  <c r="A9" i="5"/>
  <c r="B26" i="5"/>
  <c r="A5" i="5"/>
  <c r="A15" i="16"/>
  <c r="A12" i="16"/>
  <c r="A9" i="16"/>
  <c r="A15" i="10"/>
  <c r="A12" i="10"/>
  <c r="A9" i="10"/>
  <c r="A5" i="10"/>
  <c r="A4" i="17"/>
  <c r="A14" i="17"/>
  <c r="A11" i="17"/>
  <c r="A6" i="13"/>
  <c r="A5" i="14"/>
  <c r="A4" i="12"/>
  <c r="A5" i="16"/>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<sst xmlns="http://schemas.openxmlformats.org/spreadsheetml/2006/main" count="1478" uniqueCount="630">
  <si>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</si>
  <si>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</si>
  <si>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</si>
  <si>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</si>
  <si>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</si>
  <si>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</si>
  <si>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</si>
  <si>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</si>
  <si>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</si>
  <si>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</si>
  <si>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</si>
  <si>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</si>
  <si>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</si>
  <si>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</si>
  <si>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</si>
  <si>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</si>
  <si>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</si>
  <si>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</si>
  <si>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</si>
  <si>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</si>
  <si>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</si>
  <si>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</si>
  <si>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</si>
  <si>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</si>
  <si>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</si>
  <si>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</si>
  <si>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</si>
  <si>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</si>
  <si>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</si>
  <si>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</si>
  <si>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</si>
  <si>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</si>
  <si>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</si>
  <si>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</si>
  <si>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</si>
  <si>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</si>
  <si>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</si>
  <si>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</si>
  <si>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</si>
  <si>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</si>
  <si>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</si>
  <si>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</si>
  <si>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</si>
  <si>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</si>
  <si>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</si>
  <si>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</si>
  <si>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</si>
  <si>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</si>
  <si>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</si>
  <si>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</si>
  <si>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</si>
  <si>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</si>
  <si>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</si>
  <si>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</si>
  <si>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</si>
  <si>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</si>
  <si>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</si>
  <si>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</si>
  <si>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</si>
  <si>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</si>
  <si>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</si>
  <si>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</si>
  <si>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</si>
  <si>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</si>
  <si>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</si>
  <si>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</si>
  <si>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</si>
  <si>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</si>
  <si>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</si>
  <si>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</si>
  <si>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</si>
  <si>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</si>
  <si>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</si>
  <si>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</si>
  <si>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</si>
  <si>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</si>
  <si>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</si>
  <si>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</si>
  <si>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</si>
  <si>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</si>
  <si>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</si>
  <si>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</si>
  <si>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</si>
  <si>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</si>
  <si>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</si>
  <si>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</si>
  <si>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</si>
  <si>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</si>
  <si>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</si>
  <si>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</si>
  <si>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</si>
  <si>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</si>
  <si>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</si>
  <si>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</si>
  <si>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</si>
  <si>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</si>
  <si>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</si>
  <si>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</si>
  <si>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</si>
  <si>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</si>
  <si>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</si>
  <si>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</si>
  <si>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</si>
  <si>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</si>
  <si>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</si>
  <si>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</si>
  <si>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</si>
  <si>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</si>
  <si>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</si>
  <si>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</si>
  <si>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</si>
  <si>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</si>
  <si>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</si>
  <si>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</si>
  <si>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</si>
  <si>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</si>
  <si>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</si>
  <si>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</si>
  <si>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</si>
  <si>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</si>
  <si>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</si>
  <si>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</si>
  <si>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</si>
  <si>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</si>
  <si>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</si>
  <si>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</si>
  <si>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</si>
  <si>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</si>
  <si>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</si>
  <si>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</si>
  <si>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</si>
  <si>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</si>
  <si>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</si>
  <si>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</si>
  <si>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</si>
  <si>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</si>
  <si>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</si>
  <si>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</si>
  <si>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</si>
  <si>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</si>
  <si>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</si>
  <si>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</si>
  <si>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</si>
  <si>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</si>
  <si>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</si>
  <si>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</si>
  <si>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</si>
  <si>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</si>
  <si>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</si>
  <si>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</si>
  <si>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</si>
  <si>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</si>
  <si>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</si>
  <si>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</si>
  <si>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</si>
  <si>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</si>
  <si>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</si>
  <si>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</si>
  <si>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</si>
  <si>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</si>
  <si>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</si>
  <si>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</si>
  <si>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</si>
  <si>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</si>
  <si>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</si>
  <si>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</si>
  <si>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</si>
  <si>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</si>
  <si>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</si>
  <si>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</si>
  <si>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</si>
  <si>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</si>
  <si>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</si>
  <si>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</si>
  <si>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</si>
  <si>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</si>
  <si>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</si>
  <si>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</si>
  <si>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</si>
  <si>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</si>
  <si>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</si>
  <si>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</si>
  <si>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</si>
  <si>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</si>
  <si>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</si>
  <si>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</si>
  <si>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</si>
  <si>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</si>
  <si>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</si>
  <si>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</si>
  <si>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</si>
  <si>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</si>
  <si>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</si>
  <si>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</si>
  <si>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</si>
  <si>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</si>
  <si>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</si>
  <si>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</si>
  <si>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</si>
  <si>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</si>
  <si>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</si>
  <si>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</si>
  <si>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</si>
  <si>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</si>
  <si>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</si>
  <si>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</si>
  <si>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</si>
  <si>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</si>
  <si>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</si>
  <si>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</si>
  <si>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</si>
  <si>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</si>
  <si>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</si>
  <si>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</si>
  <si>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</si>
  <si>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</si>
  <si>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</si>
  <si>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</si>
  <si>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</si>
  <si>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</si>
  <si>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</si>
  <si>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</si>
  <si>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</si>
  <si>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</si>
  <si>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</si>
  <si>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</si>
  <si>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</si>
  <si>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</si>
  <si>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</si>
  <si>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</si>
  <si>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</si>
  <si>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</si>
  <si>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</si>
  <si>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</si>
  <si>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</si>
  <si>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</si>
  <si>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</si>
  <si>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</si>
  <si>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</si>
  <si>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</si>
  <si>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</si>
  <si>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</si>
  <si>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</si>
  <si>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</si>
  <si>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</si>
  <si>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</si>
  <si>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</si>
  <si>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</si>
  <si>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</si>
  <si>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</si>
  <si>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</si>
  <si>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</si>
  <si>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</si>
  <si>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</si>
  <si>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</si>
  <si>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</si>
  <si>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</si>
  <si>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</si>
  <si>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</si>
  <si>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</si>
  <si>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</si>
  <si>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</si>
  <si>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</si>
  <si>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</si>
  <si>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</si>
  <si>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</si>
  <si>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</si>
  <si>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</si>
  <si>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</si>
  <si>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</si>
  <si>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</si>
  <si>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</si>
  <si>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</si>
  <si>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</si>
  <si>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</si>
  <si>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</si>
  <si>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</si>
  <si>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</si>
  <si>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</si>
  <si>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</si>
  <si>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</si>
  <si>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</si>
  <si>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</si>
  <si>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</si>
  <si>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</si>
  <si>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</si>
  <si>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</si>
  <si>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</si>
  <si>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</si>
  <si>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</si>
  <si>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</si>
  <si>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</si>
  <si>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</si>
  <si>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</si>
  <si>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</si>
  <si>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</si>
  <si>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</si>
  <si>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</si>
  <si>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</si>
  <si>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</si>
  <si>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</si>
  <si>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</si>
  <si>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</si>
  <si>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</si>
  <si>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</si>
  <si>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</si>
  <si>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</si>
  <si>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</si>
  <si>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</si>
  <si>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</si>
  <si>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</si>
  <si>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</si>
  <si>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</si>
  <si>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</si>
  <si>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</si>
  <si>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</si>
  <si>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</si>
  <si>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</si>
  <si>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</si>
  <si>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</si>
  <si>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</si>
  <si>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</si>
  <si>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</si>
  <si>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</si>
  <si>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</si>
  <si>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</si>
  <si>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</si>
  <si>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</si>
  <si>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</si>
  <si>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</si>
  <si>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</si>
  <si>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</si>
  <si>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</si>
  <si>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</si>
  <si>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</si>
  <si>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</si>
  <si>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</si>
  <si>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</si>
  <si>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</si>
  <si>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</si>
  <si>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</si>
  <si>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</si>
  <si>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</si>
  <si>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</si>
  <si>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</si>
  <si>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</si>
  <si>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</si>
  <si>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</si>
  <si>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</si>
  <si>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</si>
  <si>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</si>
  <si>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</si>
  <si>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</si>
  <si>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</si>
  <si>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</si>
  <si>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</si>
  <si>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</si>
  <si>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</si>
  <si>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</si>
  <si>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</si>
  <si>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</si>
  <si>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</si>
  <si>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</si>
  <si>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</si>
  <si>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</si>
  <si>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</si>
  <si>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</si>
  <si>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</si>
  <si>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</si>
  <si>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</si>
  <si>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</si>
  <si>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</si>
  <si>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</si>
  <si>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</si>
  <si>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</si>
  <si>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</si>
  <si>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</si>
  <si>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</si>
  <si>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</si>
  <si>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</si>
  <si>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</si>
  <si>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</si>
  <si>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</si>
  <si>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</si>
  <si>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</si>
  <si>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</si>
  <si>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</si>
  <si>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</si>
  <si>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</si>
  <si>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</si>
  <si>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</si>
  <si>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</si>
  <si>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</si>
  <si>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</si>
  <si>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</si>
  <si>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</si>
  <si>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</si>
  <si>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</si>
  <si>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</si>
  <si>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</si>
  <si>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</si>
  <si>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</si>
  <si>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</si>
  <si>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</si>
  <si>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</si>
  <si>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</si>
  <si>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</si>
  <si>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</si>
  <si>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</si>
  <si>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</si>
  <si>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</si>
  <si>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</si>
  <si>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</si>
  <si>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</si>
  <si>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</si>
  <si>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</si>
  <si>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</si>
  <si>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</si>
  <si>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</si>
  <si>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</si>
  <si>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</si>
  <si>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</si>
  <si>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</si>
  <si>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</si>
  <si>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</si>
  <si>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</si>
  <si>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</si>
  <si>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</si>
  <si>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</si>
  <si>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</si>
  <si>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</si>
  <si>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</si>
  <si>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</si>
  <si>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</si>
  <si>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</si>
  <si>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</si>
  <si>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</si>
  <si>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</si>
  <si>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</si>
  <si>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</si>
  <si>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</si>
  <si>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</si>
  <si>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</si>
  <si>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</si>
  <si>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</si>
  <si>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</si>
  <si>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</si>
  <si>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</si>
  <si>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</si>
  <si>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</si>
  <si>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</si>
  <si>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</si>
  <si>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</si>
  <si>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</si>
  <si>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</si>
  <si>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</si>
  <si>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</si>
  <si>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</si>
  <si>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</si>
  <si>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</si>
  <si>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</si>
  <si>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</si>
  <si>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</si>
  <si>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</si>
  <si>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</si>
  <si>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</si>
  <si>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</si>
  <si>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</si>
  <si>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</si>
  <si>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</si>
  <si>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</si>
  <si>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</si>
  <si>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</si>
  <si>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</si>
  <si>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</si>
  <si>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</si>
  <si>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</si>
  <si>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</si>
  <si>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</si>
  <si>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</si>
  <si>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</si>
  <si>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</si>
  <si>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</si>
  <si>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</si>
  <si>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</si>
  <si>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</si>
  <si>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</si>
  <si>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</si>
  <si>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</si>
  <si>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</si>
  <si>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</si>
  <si>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</si>
  <si>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</si>
  <si>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</si>
  <si>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</si>
  <si>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</si>
  <si>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</si>
  <si>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</si>
  <si>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</si>
  <si>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</si>
  <si>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</si>
  <si>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</si>
  <si>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</si>
  <si>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</si>
  <si>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</si>
  <si>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</si>
  <si>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</si>
  <si>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</si>
  <si>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</si>
  <si>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</si>
  <si>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</si>
  <si>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</si>
  <si>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</si>
  <si>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</si>
  <si>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</si>
  <si>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</si>
  <si>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</si>
  <si>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</si>
  <si>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</si>
  <si>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</si>
  <si>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</si>
  <si>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</si>
  <si>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</si>
  <si>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</si>
  <si>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</si>
  <si>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</si>
  <si>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</si>
  <si>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</si>
  <si>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</si>
  <si>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</si>
  <si>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</si>
  <si>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</si>
  <si>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</si>
  <si>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</si>
  <si>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</si>
  <si>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</si>
  <si>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</si>
  <si>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</si>
  <si>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</si>
  <si>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</si>
  <si>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обеспечение управляемости и повышение наблюдаемости энергосистемой</t>
  </si>
  <si>
    <t xml:space="preserve">модернизация </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</si>
  <si>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</si>
  <si>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</si>
  <si>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</si>
  <si>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</si>
  <si>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</si>
  <si>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</si>
  <si>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</si>
  <si>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</si>
  <si>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</si>
  <si>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</si>
  <si>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</si>
  <si>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</si>
  <si>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</si>
  <si>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</si>
  <si>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</si>
  <si>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</si>
  <si>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</si>
  <si>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</si>
  <si>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</si>
  <si>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</si>
  <si>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</si>
  <si>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</si>
  <si>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</si>
  <si>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</si>
  <si>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</si>
  <si>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</si>
  <si>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</si>
  <si>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</si>
  <si>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</si>
  <si>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</si>
  <si>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</si>
  <si>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</si>
  <si>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</si>
  <si>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</si>
  <si>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</si>
  <si>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</si>
  <si>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</si>
  <si>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</si>
  <si>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</si>
  <si>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</si>
  <si>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</si>
  <si>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</si>
  <si>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</si>
  <si>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</si>
  <si>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</si>
  <si>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</si>
  <si>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</si>
  <si>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</si>
  <si>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</si>
  <si>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</si>
  <si>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</si>
  <si>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</si>
  <si>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г. Знаменск</t>
  </si>
  <si>
    <t>Модернизация, техническое перевооружение прочих объектов основных средств</t>
  </si>
  <si>
    <t>П</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</si>
  <si>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</si>
  <si>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</si>
  <si>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</si>
  <si>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</si>
  <si>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</si>
  <si>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 xml:space="preserve">Факт </t>
  </si>
  <si>
    <t>по состоянию на 01.01.2017</t>
  </si>
  <si>
    <t>нд</t>
  </si>
  <si>
    <t>проектирование</t>
  </si>
  <si>
    <t>корр</t>
  </si>
  <si>
    <t>1 комплект</t>
  </si>
  <si>
    <t>F_obj_111001_3081</t>
  </si>
  <si>
    <t>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</si>
  <si>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Сметная стоимость проекта в ценах 2018 года с НДС, млн. руб.</t>
  </si>
  <si>
    <t>6,08 МВт 21.12.2016</t>
  </si>
  <si>
    <t>DПsaidi=-0,0007, DПsaifi=-0,0007</t>
  </si>
  <si>
    <t>не относится</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</si>
  <si>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</si>
  <si>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</si>
  <si>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</si>
  <si>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</si>
  <si>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</si>
  <si>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</si>
  <si>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</si>
  <si>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</si>
  <si>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</si>
  <si>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</si>
  <si>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</si>
  <si>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</si>
  <si>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</si>
  <si>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</si>
  <si>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</si>
  <si>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Укрупненный расчет стоимости с использованием Справочника базовых цен на проектные работы для строительства. Объекты энергетики; Справочника базовых цен на проектные работы для строительства. Объекты связи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</si>
</sst>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8"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2" fillId="0" borderId="37" xfId="62" applyNumberFormat="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8"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174"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4" fontId="7"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11" fillId="0" borderId="1" xfId="2" applyNumberFormat="1" applyFont="1" applyFill="1" applyBorder="1" applyAlignment="1">
      <alignment horizontal="center" vertical="center" wrapText="1"/>
    </xf>
    <xf numFmtId="174" fontId="42" fillId="0" borderId="1" xfId="0" applyNumberFormat="1"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 fillId="0" borderId="4" xfId="2" applyFont="1" applyFill="1" applyBorder="1" applyAlignment="1">
      <alignment vertical="center" wrapText="1"/>
    </xf>
    <xf numFmtId="2" fontId="37" fillId="0" borderId="1" xfId="49" applyNumberFormat="1" applyFont="1" applyBorder="1" applyAlignment="1">
      <alignment horizontal="center" vertical="center" wrapText="1"/>
    </xf>
    <xf numFmtId="0" fontId="11" fillId="0" borderId="1" xfId="2" applyFont="1" applyFill="1" applyBorder="1" applyAlignment="1">
      <alignment vertical="center"/>
    </xf>
    <xf numFmtId="4" fontId="11" fillId="0" borderId="1" xfId="1" applyNumberFormat="1" applyFont="1" applyBorder="1" applyAlignment="1">
      <alignment horizontal="left"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174" fontId="11" fillId="0" borderId="6" xfId="2" applyNumberFormat="1" applyFont="1" applyFill="1" applyBorder="1" applyAlignment="1">
      <alignment horizontal="center" vertical="center" wrapText="1"/>
    </xf>
    <xf numFmtId="0" fontId="42" fillId="0" borderId="0" xfId="2" applyFont="1"/>
    <xf numFmtId="174"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4"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4" fontId="11" fillId="0" borderId="2" xfId="45" applyNumberFormat="1" applyFont="1" applyFill="1" applyBorder="1" applyAlignment="1">
      <alignment horizontal="center" vertical="center" wrapText="1"/>
    </xf>
    <xf numFmtId="0" fontId="40" fillId="0" borderId="30"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277792"/>
        <c:axId val="665277400"/>
      </c:lineChart>
      <c:catAx>
        <c:axId val="665277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277400"/>
        <c:crosses val="autoZero"/>
        <c:auto val="1"/>
        <c:lblAlgn val="ctr"/>
        <c:lblOffset val="100"/>
        <c:noMultiLvlLbl val="0"/>
      </c:catAx>
      <c:valAx>
        <c:axId val="665277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2777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4"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78" t="s">
        <v>615</v>
      </c>
      <c r="B5" s="378"/>
      <c r="C5" s="378"/>
      <c r="D5" s="176"/>
      <c r="E5" s="176"/>
      <c r="F5" s="176"/>
      <c r="G5" s="176"/>
      <c r="H5" s="176"/>
      <c r="I5" s="176"/>
      <c r="J5" s="176"/>
    </row>
    <row r="6" spans="1:22" s="12" customFormat="1" ht="18.75" x14ac:dyDescent="0.3">
      <c r="A6" s="17"/>
      <c r="F6" s="16"/>
      <c r="G6" s="16"/>
      <c r="H6" s="15"/>
    </row>
    <row r="7" spans="1:22" s="12" customFormat="1" ht="18.75" x14ac:dyDescent="0.2">
      <c r="A7" s="382" t="s">
        <v>9</v>
      </c>
      <c r="B7" s="382"/>
      <c r="C7" s="3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3" t="s">
        <v>542</v>
      </c>
      <c r="B9" s="383"/>
      <c r="C9" s="383"/>
      <c r="D9" s="8"/>
      <c r="E9" s="8"/>
      <c r="F9" s="8"/>
      <c r="G9" s="8"/>
      <c r="H9" s="8"/>
      <c r="I9" s="13"/>
      <c r="J9" s="13"/>
      <c r="K9" s="13"/>
      <c r="L9" s="13"/>
      <c r="M9" s="13"/>
      <c r="N9" s="13"/>
      <c r="O9" s="13"/>
      <c r="P9" s="13"/>
      <c r="Q9" s="13"/>
      <c r="R9" s="13"/>
      <c r="S9" s="13"/>
      <c r="T9" s="13"/>
      <c r="U9" s="13"/>
      <c r="V9" s="13"/>
    </row>
    <row r="10" spans="1:22" s="12" customFormat="1" ht="18.75" x14ac:dyDescent="0.2">
      <c r="A10" s="379" t="s">
        <v>8</v>
      </c>
      <c r="B10" s="379"/>
      <c r="C10" s="3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1" t="s">
        <v>608</v>
      </c>
      <c r="B12" s="381"/>
      <c r="C12" s="381"/>
      <c r="D12" s="8"/>
      <c r="E12" s="8"/>
      <c r="F12" s="8"/>
      <c r="G12" s="8"/>
      <c r="H12" s="8"/>
      <c r="I12" s="13"/>
      <c r="J12" s="13"/>
      <c r="K12" s="13"/>
      <c r="L12" s="13"/>
      <c r="M12" s="13"/>
      <c r="N12" s="13"/>
      <c r="O12" s="13"/>
      <c r="P12" s="13"/>
      <c r="Q12" s="13"/>
      <c r="R12" s="13"/>
      <c r="S12" s="13"/>
      <c r="T12" s="13"/>
      <c r="U12" s="13"/>
      <c r="V12" s="13"/>
    </row>
    <row r="13" spans="1:22" s="12" customFormat="1" ht="18.75" x14ac:dyDescent="0.2">
      <c r="A13" s="379" t="s">
        <v>7</v>
      </c>
      <c r="B13" s="379"/>
      <c r="C13" s="3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3.25" customHeight="1" x14ac:dyDescent="0.2">
      <c r="A15" s="384" t="s">
        <v>609</v>
      </c>
      <c r="B15" s="384"/>
      <c r="C15" s="384"/>
      <c r="D15" s="8"/>
      <c r="E15" s="8"/>
      <c r="F15" s="8"/>
      <c r="G15" s="8"/>
      <c r="H15" s="8"/>
      <c r="I15" s="8"/>
      <c r="J15" s="8"/>
      <c r="K15" s="8"/>
      <c r="L15" s="8"/>
      <c r="M15" s="8"/>
      <c r="N15" s="8"/>
      <c r="O15" s="8"/>
      <c r="P15" s="8"/>
      <c r="Q15" s="8"/>
      <c r="R15" s="8"/>
      <c r="S15" s="8"/>
      <c r="T15" s="8"/>
      <c r="U15" s="8"/>
      <c r="V15" s="8"/>
    </row>
    <row r="16" spans="1:22" s="3" customFormat="1" ht="15" customHeight="1" x14ac:dyDescent="0.2">
      <c r="A16" s="379" t="s">
        <v>6</v>
      </c>
      <c r="B16" s="379"/>
      <c r="C16" s="3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0" t="s">
        <v>519</v>
      </c>
      <c r="B18" s="381"/>
      <c r="C18" s="3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352</v>
      </c>
      <c r="C22" s="44" t="s">
        <v>595</v>
      </c>
      <c r="D22" s="33"/>
      <c r="E22" s="33"/>
      <c r="F22" s="33"/>
      <c r="G22" s="33"/>
      <c r="H22" s="33"/>
      <c r="I22" s="32"/>
      <c r="J22" s="32"/>
      <c r="K22" s="32"/>
      <c r="L22" s="32"/>
      <c r="M22" s="32"/>
      <c r="N22" s="32"/>
      <c r="O22" s="32"/>
      <c r="P22" s="32"/>
      <c r="Q22" s="32"/>
      <c r="R22" s="32"/>
      <c r="S22" s="32"/>
      <c r="T22" s="31"/>
      <c r="U22" s="31"/>
      <c r="V22" s="31"/>
    </row>
    <row r="23" spans="1:22" s="3" customFormat="1" ht="47.25" x14ac:dyDescent="0.2">
      <c r="A23" s="28" t="s">
        <v>63</v>
      </c>
      <c r="B23" s="40" t="s">
        <v>614</v>
      </c>
      <c r="C23" s="44" t="s">
        <v>628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5"/>
      <c r="B24" s="376"/>
      <c r="C24" s="37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3" t="s">
        <v>468</v>
      </c>
      <c r="C25" s="39" t="s">
        <v>538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3" t="s">
        <v>74</v>
      </c>
      <c r="C26" s="39" t="s">
        <v>537</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3" t="s">
        <v>73</v>
      </c>
      <c r="C27" s="39" t="s">
        <v>594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3" t="s">
        <v>469</v>
      </c>
      <c r="C28" s="39" t="s">
        <v>539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3" t="s">
        <v>470</v>
      </c>
      <c r="C29" s="39" t="s">
        <v>539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3" t="s">
        <v>471</v>
      </c>
      <c r="C30" s="39" t="s">
        <v>539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472</v>
      </c>
      <c r="C31" s="39" t="s">
        <v>539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473</v>
      </c>
      <c r="C32" s="39" t="s">
        <v>539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474</v>
      </c>
      <c r="C33" s="39" t="s">
        <v>613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488</v>
      </c>
      <c r="B34" s="44" t="s">
        <v>475</v>
      </c>
      <c r="C34" s="39" t="s">
        <v>539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478</v>
      </c>
      <c r="B35" s="44" t="s">
        <v>71</v>
      </c>
      <c r="C35" s="29" t="s">
        <v>539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489</v>
      </c>
      <c r="B36" s="44" t="s">
        <v>476</v>
      </c>
      <c r="C36" s="29" t="s">
        <v>539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479</v>
      </c>
      <c r="B37" s="44" t="s">
        <v>477</v>
      </c>
      <c r="C37" s="29" t="s">
        <v>597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490</v>
      </c>
      <c r="B38" s="44" t="s">
        <v>233</v>
      </c>
      <c r="C38" s="29" t="s">
        <v>539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5"/>
      <c r="B39" s="376"/>
      <c r="C39" s="377"/>
      <c r="D39" s="27"/>
      <c r="E39" s="27"/>
      <c r="F39" s="27"/>
      <c r="G39" s="27"/>
      <c r="H39" s="27"/>
      <c r="I39" s="27"/>
      <c r="J39" s="27"/>
      <c r="K39" s="27"/>
      <c r="L39" s="27"/>
      <c r="M39" s="27"/>
      <c r="N39" s="27"/>
      <c r="O39" s="27"/>
      <c r="P39" s="27"/>
      <c r="Q39" s="27"/>
      <c r="R39" s="27"/>
      <c r="S39" s="27"/>
      <c r="T39" s="27"/>
      <c r="U39" s="27"/>
      <c r="V39" s="27"/>
    </row>
    <row r="40" spans="1:22" ht="63" x14ac:dyDescent="0.25">
      <c r="A40" s="28" t="s">
        <v>480</v>
      </c>
      <c r="B40" s="44" t="s">
        <v>532</v>
      </c>
      <c r="C40" s="44" t="s">
        <v>612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491</v>
      </c>
      <c r="B41" s="44" t="s">
        <v>514</v>
      </c>
      <c r="C41" s="44" t="s">
        <v>604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481</v>
      </c>
      <c r="B42" s="44" t="s">
        <v>529</v>
      </c>
      <c r="C42" s="44" t="s">
        <v>604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494</v>
      </c>
      <c r="B43" s="44" t="s">
        <v>495</v>
      </c>
      <c r="C43" s="44" t="s">
        <v>604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482</v>
      </c>
      <c r="B44" s="44" t="s">
        <v>520</v>
      </c>
      <c r="C44" s="44" t="s">
        <v>604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515</v>
      </c>
      <c r="B45" s="44" t="s">
        <v>521</v>
      </c>
      <c r="C45" s="44" t="s">
        <v>604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483</v>
      </c>
      <c r="B46" s="44" t="s">
        <v>522</v>
      </c>
      <c r="C46" s="44" t="s">
        <v>611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5"/>
      <c r="B47" s="376"/>
      <c r="C47" s="37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516</v>
      </c>
      <c r="B48" s="44" t="s">
        <v>530</v>
      </c>
      <c r="C48" s="357">
        <f>'6.2. Паспорт фин осв ввод факт'!AB24</f>
        <v>8.0820559999999997</v>
      </c>
      <c r="D48" s="27"/>
      <c r="E48" s="27" t="s">
        <v>627</v>
      </c>
      <c r="F48" s="27"/>
      <c r="G48" s="27"/>
      <c r="H48" s="27"/>
      <c r="I48" s="27"/>
      <c r="J48" s="27"/>
      <c r="K48" s="27"/>
      <c r="L48" s="27"/>
      <c r="M48" s="27"/>
      <c r="N48" s="27"/>
      <c r="O48" s="27"/>
      <c r="P48" s="27"/>
      <c r="Q48" s="27"/>
      <c r="R48" s="27"/>
      <c r="S48" s="27"/>
      <c r="T48" s="27"/>
      <c r="U48" s="27"/>
      <c r="V48" s="27"/>
    </row>
    <row r="49" spans="1:22" ht="71.25" customHeight="1" x14ac:dyDescent="0.25">
      <c r="A49" s="28" t="s">
        <v>484</v>
      </c>
      <c r="B49" s="44" t="s">
        <v>531</v>
      </c>
      <c r="C49" s="357">
        <f>'6.2. Паспорт фин осв ввод факт'!AB30</f>
        <v>6.8491999999999997</v>
      </c>
      <c r="D49" s="27"/>
      <c r="E49" s="27" t="s">
        <v>627</v>
      </c>
      <c r="F49" s="27"/>
      <c r="G49" s="27"/>
      <c r="H49" s="27"/>
      <c r="I49" s="27"/>
      <c r="J49" s="27"/>
      <c r="K49" s="27"/>
      <c r="L49" s="27"/>
      <c r="M49" s="27"/>
      <c r="N49" s="27"/>
      <c r="O49" s="27"/>
      <c r="P49" s="27"/>
      <c r="Q49" s="27"/>
      <c r="R49" s="27"/>
      <c r="S49" s="27"/>
      <c r="T49" s="27"/>
      <c r="U49" s="27"/>
      <c r="V49" s="27"/>
    </row>
    <row r="50" spans="1:22" ht="75.75" hidden="1" customHeight="1" x14ac:dyDescent="0.25">
      <c r="A50" s="28" t="s">
        <v>516</v>
      </c>
      <c r="B50" s="44" t="s">
        <v>530</v>
      </c>
      <c r="C50" s="357">
        <f>'6.2. Паспорт фин осв ввод'!AG24</f>
        <v>0</v>
      </c>
      <c r="D50" s="27"/>
      <c r="E50" s="27" t="s">
        <v>606</v>
      </c>
      <c r="F50" s="27"/>
      <c r="G50" s="27"/>
      <c r="H50" s="27"/>
      <c r="I50" s="27"/>
      <c r="J50" s="27"/>
      <c r="K50" s="27"/>
      <c r="L50" s="27"/>
      <c r="M50" s="27"/>
      <c r="N50" s="27"/>
      <c r="O50" s="27"/>
      <c r="P50" s="27"/>
      <c r="Q50" s="27"/>
      <c r="R50" s="27"/>
      <c r="S50" s="27"/>
      <c r="T50" s="27"/>
      <c r="U50" s="27"/>
      <c r="V50" s="27"/>
    </row>
    <row r="51" spans="1:22" ht="71.25" hidden="1" customHeight="1" x14ac:dyDescent="0.25">
      <c r="A51" s="28" t="s">
        <v>484</v>
      </c>
      <c r="B51" s="44" t="s">
        <v>531</v>
      </c>
      <c r="C51" s="357">
        <f>'6.2. Паспорт фин осв ввод'!AG30</f>
        <v>0</v>
      </c>
      <c r="D51" s="27"/>
      <c r="E51" s="27" t="s">
        <v>606</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80" workbookViewId="0">
      <pane xSplit="4" ySplit="4" topLeftCell="E24" activePane="bottomRight" state="frozen"/>
      <selection activeCell="G43" sqref="G43:H43"/>
      <selection pane="topRight" activeCell="G43" sqref="G43:H43"/>
      <selection pane="bottomLeft" activeCell="G43" sqref="G43:H43"/>
      <selection pane="bottomRight" activeCell="J31" sqref="J31"/>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5703125" style="71" customWidth="1"/>
    <col min="12" max="27" width="7.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78" t="str">
        <f>'1. паспорт местоположение'!A5:C5</f>
        <v>Год раскрытия информации: 2018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71"/>
      <c r="B5" s="71"/>
      <c r="C5" s="71"/>
      <c r="D5" s="71"/>
      <c r="E5" s="71"/>
      <c r="F5" s="71"/>
      <c r="L5" s="71"/>
      <c r="M5" s="71"/>
      <c r="AC5" s="15"/>
    </row>
    <row r="6" spans="1:29"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29" ht="18.75" x14ac:dyDescent="0.25">
      <c r="A7" s="337"/>
      <c r="B7" s="337"/>
      <c r="C7" s="337"/>
      <c r="D7" s="337"/>
      <c r="E7" s="337"/>
      <c r="F7" s="337"/>
      <c r="G7" s="337"/>
      <c r="H7" s="337"/>
      <c r="I7" s="337"/>
      <c r="J7" s="338"/>
      <c r="K7" s="338"/>
      <c r="L7" s="338"/>
      <c r="M7" s="338"/>
      <c r="N7" s="338"/>
      <c r="O7" s="338"/>
      <c r="P7" s="338"/>
      <c r="Q7" s="338"/>
      <c r="R7" s="338"/>
      <c r="S7" s="338"/>
      <c r="T7" s="338"/>
      <c r="U7" s="338"/>
      <c r="V7" s="338"/>
      <c r="W7" s="338"/>
      <c r="X7" s="338"/>
      <c r="Y7" s="338"/>
      <c r="Z7" s="338"/>
      <c r="AA7" s="338"/>
      <c r="AB7" s="338"/>
      <c r="AC7" s="338"/>
    </row>
    <row r="8" spans="1:29" x14ac:dyDescent="0.25">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448" t="s">
        <v>8</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row>
    <row r="10" spans="1:29" ht="18.75" x14ac:dyDescent="0.25">
      <c r="A10" s="337"/>
      <c r="B10" s="337"/>
      <c r="C10" s="337"/>
      <c r="D10" s="337"/>
      <c r="E10" s="337"/>
      <c r="F10" s="337"/>
      <c r="G10" s="337"/>
      <c r="H10" s="337"/>
      <c r="I10" s="337"/>
      <c r="J10" s="338"/>
      <c r="K10" s="338"/>
      <c r="L10" s="338"/>
      <c r="M10" s="338"/>
      <c r="N10" s="338"/>
      <c r="O10" s="338"/>
      <c r="P10" s="338"/>
      <c r="Q10" s="338"/>
      <c r="R10" s="338"/>
      <c r="S10" s="338"/>
      <c r="T10" s="338"/>
      <c r="U10" s="338"/>
      <c r="V10" s="338"/>
      <c r="W10" s="338"/>
      <c r="X10" s="338"/>
      <c r="Y10" s="338"/>
      <c r="Z10" s="338"/>
      <c r="AA10" s="338"/>
      <c r="AB10" s="338"/>
      <c r="AC10" s="338"/>
    </row>
    <row r="11" spans="1:29" x14ac:dyDescent="0.25">
      <c r="A11" s="450" t="str">
        <f>'1. паспорт местоположение'!A12:C12</f>
        <v>F_obj_111001_3081</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448" t="s">
        <v>7</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row>
    <row r="13" spans="1:29" ht="16.5" customHeight="1" x14ac:dyDescent="0.3">
      <c r="A13" s="339"/>
      <c r="B13" s="339"/>
      <c r="C13" s="339"/>
      <c r="D13" s="339"/>
      <c r="E13" s="339"/>
      <c r="F13" s="339"/>
      <c r="G13" s="339"/>
      <c r="H13" s="339"/>
      <c r="I13" s="339"/>
      <c r="J13" s="88"/>
      <c r="K13" s="88"/>
      <c r="L13" s="88"/>
      <c r="M13" s="88"/>
      <c r="N13" s="88"/>
      <c r="O13" s="88"/>
      <c r="P13" s="88"/>
      <c r="Q13" s="88"/>
      <c r="R13" s="88"/>
      <c r="S13" s="88"/>
      <c r="T13" s="88"/>
      <c r="U13" s="88"/>
      <c r="V13" s="88"/>
      <c r="W13" s="88"/>
      <c r="X13" s="88"/>
      <c r="Y13" s="88"/>
      <c r="Z13" s="88"/>
      <c r="AA13" s="88"/>
      <c r="AB13" s="88"/>
      <c r="AC13" s="88"/>
    </row>
    <row r="14" spans="1:29" x14ac:dyDescent="0.25">
      <c r="A14" s="451" t="str">
        <f>'1. паспорт местоположение'!A15:C15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3" t="s">
        <v>504</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4" t="s">
        <v>188</v>
      </c>
      <c r="B20" s="454" t="s">
        <v>187</v>
      </c>
      <c r="C20" s="440" t="s">
        <v>186</v>
      </c>
      <c r="D20" s="440"/>
      <c r="E20" s="457" t="s">
        <v>185</v>
      </c>
      <c r="F20" s="457"/>
      <c r="G20" s="458" t="s">
        <v>543</v>
      </c>
      <c r="H20" s="461" t="s">
        <v>544</v>
      </c>
      <c r="I20" s="462"/>
      <c r="J20" s="462"/>
      <c r="K20" s="462"/>
      <c r="L20" s="461" t="s">
        <v>545</v>
      </c>
      <c r="M20" s="462"/>
      <c r="N20" s="462"/>
      <c r="O20" s="462"/>
      <c r="P20" s="461" t="s">
        <v>546</v>
      </c>
      <c r="Q20" s="462"/>
      <c r="R20" s="462"/>
      <c r="S20" s="462"/>
      <c r="T20" s="461" t="s">
        <v>547</v>
      </c>
      <c r="U20" s="462"/>
      <c r="V20" s="462"/>
      <c r="W20" s="462"/>
      <c r="X20" s="461" t="s">
        <v>548</v>
      </c>
      <c r="Y20" s="462"/>
      <c r="Z20" s="462"/>
      <c r="AA20" s="462"/>
      <c r="AB20" s="463" t="s">
        <v>184</v>
      </c>
      <c r="AC20" s="463"/>
      <c r="AD20" s="87"/>
      <c r="AE20" s="87"/>
      <c r="AF20" s="87"/>
    </row>
    <row r="21" spans="1:32" ht="99.75" customHeight="1" x14ac:dyDescent="0.25">
      <c r="A21" s="455"/>
      <c r="B21" s="455"/>
      <c r="C21" s="440"/>
      <c r="D21" s="440"/>
      <c r="E21" s="457"/>
      <c r="F21" s="457"/>
      <c r="G21" s="459"/>
      <c r="H21" s="464" t="s">
        <v>2</v>
      </c>
      <c r="I21" s="464"/>
      <c r="J21" s="464" t="s">
        <v>602</v>
      </c>
      <c r="K21" s="464"/>
      <c r="L21" s="464" t="s">
        <v>2</v>
      </c>
      <c r="M21" s="464"/>
      <c r="N21" s="464" t="s">
        <v>602</v>
      </c>
      <c r="O21" s="464"/>
      <c r="P21" s="464" t="s">
        <v>2</v>
      </c>
      <c r="Q21" s="464"/>
      <c r="R21" s="464" t="s">
        <v>602</v>
      </c>
      <c r="S21" s="464"/>
      <c r="T21" s="464" t="s">
        <v>2</v>
      </c>
      <c r="U21" s="464"/>
      <c r="V21" s="464" t="s">
        <v>602</v>
      </c>
      <c r="W21" s="464"/>
      <c r="X21" s="464" t="s">
        <v>2</v>
      </c>
      <c r="Y21" s="464"/>
      <c r="Z21" s="464" t="s">
        <v>602</v>
      </c>
      <c r="AA21" s="464"/>
      <c r="AB21" s="463"/>
      <c r="AC21" s="463"/>
    </row>
    <row r="22" spans="1:32" ht="89.25" customHeight="1" x14ac:dyDescent="0.25">
      <c r="A22" s="456"/>
      <c r="B22" s="456"/>
      <c r="C22" s="353" t="s">
        <v>2</v>
      </c>
      <c r="D22" s="353" t="s">
        <v>183</v>
      </c>
      <c r="E22" s="190" t="s">
        <v>549</v>
      </c>
      <c r="F22" s="86" t="s">
        <v>603</v>
      </c>
      <c r="G22" s="460"/>
      <c r="H22" s="191" t="s">
        <v>485</v>
      </c>
      <c r="I22" s="191" t="s">
        <v>486</v>
      </c>
      <c r="J22" s="191" t="s">
        <v>485</v>
      </c>
      <c r="K22" s="191" t="s">
        <v>486</v>
      </c>
      <c r="L22" s="191" t="s">
        <v>485</v>
      </c>
      <c r="M22" s="191" t="s">
        <v>486</v>
      </c>
      <c r="N22" s="191" t="s">
        <v>485</v>
      </c>
      <c r="O22" s="191" t="s">
        <v>486</v>
      </c>
      <c r="P22" s="191" t="s">
        <v>485</v>
      </c>
      <c r="Q22" s="191" t="s">
        <v>486</v>
      </c>
      <c r="R22" s="191" t="s">
        <v>485</v>
      </c>
      <c r="S22" s="191" t="s">
        <v>486</v>
      </c>
      <c r="T22" s="191" t="s">
        <v>485</v>
      </c>
      <c r="U22" s="191" t="s">
        <v>486</v>
      </c>
      <c r="V22" s="191" t="s">
        <v>485</v>
      </c>
      <c r="W22" s="191" t="s">
        <v>486</v>
      </c>
      <c r="X22" s="191" t="s">
        <v>485</v>
      </c>
      <c r="Y22" s="191" t="s">
        <v>486</v>
      </c>
      <c r="Z22" s="191" t="s">
        <v>485</v>
      </c>
      <c r="AA22" s="191" t="s">
        <v>486</v>
      </c>
      <c r="AB22" s="353" t="s">
        <v>2</v>
      </c>
      <c r="AC22" s="353" t="s">
        <v>11</v>
      </c>
    </row>
    <row r="23" spans="1:32" ht="19.5" customHeight="1" x14ac:dyDescent="0.25">
      <c r="A23" s="348">
        <v>1</v>
      </c>
      <c r="B23" s="348">
        <f>A23+1</f>
        <v>2</v>
      </c>
      <c r="C23" s="348">
        <f t="shared" ref="C23:AC23" si="0">B23+1</f>
        <v>3</v>
      </c>
      <c r="D23" s="348">
        <f t="shared" si="0"/>
        <v>4</v>
      </c>
      <c r="E23" s="348">
        <f t="shared" si="0"/>
        <v>5</v>
      </c>
      <c r="F23" s="348">
        <f t="shared" si="0"/>
        <v>6</v>
      </c>
      <c r="G23" s="348">
        <f t="shared" si="0"/>
        <v>7</v>
      </c>
      <c r="H23" s="348">
        <f t="shared" si="0"/>
        <v>8</v>
      </c>
      <c r="I23" s="348">
        <f t="shared" si="0"/>
        <v>9</v>
      </c>
      <c r="J23" s="348">
        <f t="shared" si="0"/>
        <v>10</v>
      </c>
      <c r="K23" s="348">
        <f t="shared" si="0"/>
        <v>11</v>
      </c>
      <c r="L23" s="348">
        <f t="shared" si="0"/>
        <v>12</v>
      </c>
      <c r="M23" s="348">
        <f t="shared" si="0"/>
        <v>13</v>
      </c>
      <c r="N23" s="348">
        <f t="shared" si="0"/>
        <v>14</v>
      </c>
      <c r="O23" s="348">
        <f t="shared" si="0"/>
        <v>15</v>
      </c>
      <c r="P23" s="348">
        <f t="shared" si="0"/>
        <v>16</v>
      </c>
      <c r="Q23" s="348">
        <f t="shared" si="0"/>
        <v>17</v>
      </c>
      <c r="R23" s="348">
        <f t="shared" si="0"/>
        <v>18</v>
      </c>
      <c r="S23" s="348">
        <f t="shared" si="0"/>
        <v>19</v>
      </c>
      <c r="T23" s="348">
        <f t="shared" si="0"/>
        <v>20</v>
      </c>
      <c r="U23" s="348">
        <f t="shared" si="0"/>
        <v>21</v>
      </c>
      <c r="V23" s="348">
        <f t="shared" si="0"/>
        <v>22</v>
      </c>
      <c r="W23" s="348">
        <f t="shared" si="0"/>
        <v>23</v>
      </c>
      <c r="X23" s="348">
        <f t="shared" si="0"/>
        <v>24</v>
      </c>
      <c r="Y23" s="348">
        <f t="shared" si="0"/>
        <v>25</v>
      </c>
      <c r="Z23" s="348">
        <f t="shared" si="0"/>
        <v>26</v>
      </c>
      <c r="AA23" s="348">
        <f t="shared" si="0"/>
        <v>27</v>
      </c>
      <c r="AB23" s="348">
        <f>AA23+1</f>
        <v>28</v>
      </c>
      <c r="AC23" s="348">
        <f t="shared" si="0"/>
        <v>29</v>
      </c>
    </row>
    <row r="24" spans="1:32" ht="47.25" customHeight="1" x14ac:dyDescent="0.25">
      <c r="A24" s="84">
        <v>1</v>
      </c>
      <c r="B24" s="83" t="s">
        <v>182</v>
      </c>
      <c r="C24" s="341">
        <f>SUM(C25:C29)</f>
        <v>8.0820000000000007</v>
      </c>
      <c r="D24" s="341">
        <v>0</v>
      </c>
      <c r="E24" s="341">
        <f t="shared" ref="E24:G24" si="1">SUM(E25:E29)</f>
        <v>8.0820559999999997</v>
      </c>
      <c r="F24" s="341">
        <f t="shared" si="1"/>
        <v>8.0820559999999997</v>
      </c>
      <c r="G24" s="341">
        <f t="shared" si="1"/>
        <v>0</v>
      </c>
      <c r="H24" s="341">
        <f>SUM(H25:H29)</f>
        <v>0</v>
      </c>
      <c r="I24" s="341">
        <f>SUM(I25:I29)</f>
        <v>0</v>
      </c>
      <c r="J24" s="341">
        <f t="shared" ref="J24" si="2">SUM(J25:J29)</f>
        <v>0</v>
      </c>
      <c r="K24" s="341">
        <f>SUM(K25:K29)</f>
        <v>0</v>
      </c>
      <c r="L24" s="341">
        <f>SUM(L25:L29)</f>
        <v>0.41417999999999994</v>
      </c>
      <c r="M24" s="341">
        <f>SUM(M25:M29)</f>
        <v>0</v>
      </c>
      <c r="N24" s="341">
        <f t="shared" ref="N24" si="3">SUM(N25:N29)</f>
        <v>0</v>
      </c>
      <c r="O24" s="341">
        <f t="shared" ref="O24:AA24" si="4">SUM(O25:O29)</f>
        <v>0</v>
      </c>
      <c r="P24" s="341">
        <f t="shared" si="4"/>
        <v>7.6678759999999997</v>
      </c>
      <c r="Q24" s="341">
        <f t="shared" si="4"/>
        <v>0</v>
      </c>
      <c r="R24" s="341">
        <f t="shared" si="4"/>
        <v>0</v>
      </c>
      <c r="S24" s="341">
        <f t="shared" si="4"/>
        <v>0</v>
      </c>
      <c r="T24" s="341">
        <f t="shared" si="4"/>
        <v>0</v>
      </c>
      <c r="U24" s="341">
        <f t="shared" si="4"/>
        <v>0</v>
      </c>
      <c r="V24" s="341">
        <f t="shared" si="4"/>
        <v>0</v>
      </c>
      <c r="W24" s="341">
        <f t="shared" si="4"/>
        <v>0</v>
      </c>
      <c r="X24" s="341">
        <f t="shared" si="4"/>
        <v>0</v>
      </c>
      <c r="Y24" s="341">
        <f t="shared" si="4"/>
        <v>0</v>
      </c>
      <c r="Z24" s="341">
        <f t="shared" si="4"/>
        <v>0</v>
      </c>
      <c r="AA24" s="341">
        <f t="shared" si="4"/>
        <v>0</v>
      </c>
      <c r="AB24" s="341">
        <f t="shared" ref="AB24:AB64" si="5">H24+L24+P24+T24+X24</f>
        <v>8.0820559999999997</v>
      </c>
      <c r="AC24" s="341">
        <f>J24+N24+R24+V24+Z24</f>
        <v>0</v>
      </c>
    </row>
    <row r="25" spans="1:32" ht="24" customHeight="1" x14ac:dyDescent="0.25">
      <c r="A25" s="81" t="s">
        <v>181</v>
      </c>
      <c r="B25" s="55" t="s">
        <v>180</v>
      </c>
      <c r="C25" s="340">
        <v>0</v>
      </c>
      <c r="D25" s="340">
        <v>0</v>
      </c>
      <c r="E25" s="342">
        <f>G25+H25+L25+P25+T25+X25</f>
        <v>0</v>
      </c>
      <c r="F25" s="341">
        <f t="shared" ref="F25:F64" si="6">AB25-H25</f>
        <v>0</v>
      </c>
      <c r="G25" s="343">
        <v>0</v>
      </c>
      <c r="H25" s="343">
        <v>0</v>
      </c>
      <c r="I25" s="343">
        <v>0</v>
      </c>
      <c r="J25" s="343">
        <v>0</v>
      </c>
      <c r="K25" s="343">
        <v>0</v>
      </c>
      <c r="L25" s="343">
        <v>0</v>
      </c>
      <c r="M25" s="343">
        <v>0</v>
      </c>
      <c r="N25" s="343">
        <v>0</v>
      </c>
      <c r="O25" s="343">
        <v>0</v>
      </c>
      <c r="P25" s="343">
        <v>0</v>
      </c>
      <c r="Q25" s="343">
        <v>0</v>
      </c>
      <c r="R25" s="343">
        <v>0</v>
      </c>
      <c r="S25" s="343">
        <v>0</v>
      </c>
      <c r="T25" s="343">
        <v>0</v>
      </c>
      <c r="U25" s="343">
        <v>0</v>
      </c>
      <c r="V25" s="343">
        <v>0</v>
      </c>
      <c r="W25" s="343">
        <v>0</v>
      </c>
      <c r="X25" s="343">
        <v>0</v>
      </c>
      <c r="Y25" s="343">
        <v>0</v>
      </c>
      <c r="Z25" s="343">
        <v>0</v>
      </c>
      <c r="AA25" s="343">
        <v>0</v>
      </c>
      <c r="AB25" s="341">
        <f t="shared" si="5"/>
        <v>0</v>
      </c>
      <c r="AC25" s="341">
        <f t="shared" ref="AC25:AC64" si="7">J25+N25+R25+V25+Z25</f>
        <v>0</v>
      </c>
    </row>
    <row r="26" spans="1:32" x14ac:dyDescent="0.25">
      <c r="A26" s="81" t="s">
        <v>179</v>
      </c>
      <c r="B26" s="55" t="s">
        <v>178</v>
      </c>
      <c r="C26" s="340">
        <v>0</v>
      </c>
      <c r="D26" s="340">
        <v>0</v>
      </c>
      <c r="E26" s="342">
        <f>G26+H26+L26+P26+T26+X26</f>
        <v>0</v>
      </c>
      <c r="F26" s="341">
        <f t="shared" si="6"/>
        <v>0</v>
      </c>
      <c r="G26" s="343">
        <v>0</v>
      </c>
      <c r="H26" s="343">
        <v>0</v>
      </c>
      <c r="I26" s="343">
        <v>0</v>
      </c>
      <c r="J26" s="343">
        <v>0</v>
      </c>
      <c r="K26" s="343">
        <v>0</v>
      </c>
      <c r="L26" s="343">
        <v>0</v>
      </c>
      <c r="M26" s="343">
        <v>0</v>
      </c>
      <c r="N26" s="343">
        <v>0</v>
      </c>
      <c r="O26" s="343">
        <v>0</v>
      </c>
      <c r="P26" s="343">
        <v>0</v>
      </c>
      <c r="Q26" s="343">
        <v>0</v>
      </c>
      <c r="R26" s="343">
        <v>0</v>
      </c>
      <c r="S26" s="343">
        <v>0</v>
      </c>
      <c r="T26" s="343">
        <v>0</v>
      </c>
      <c r="U26" s="343">
        <v>0</v>
      </c>
      <c r="V26" s="343">
        <v>0</v>
      </c>
      <c r="W26" s="343">
        <v>0</v>
      </c>
      <c r="X26" s="343">
        <v>0</v>
      </c>
      <c r="Y26" s="343">
        <v>0</v>
      </c>
      <c r="Z26" s="343">
        <v>0</v>
      </c>
      <c r="AA26" s="343">
        <v>0</v>
      </c>
      <c r="AB26" s="341">
        <f t="shared" si="5"/>
        <v>0</v>
      </c>
      <c r="AC26" s="341">
        <f t="shared" si="7"/>
        <v>0</v>
      </c>
    </row>
    <row r="27" spans="1:32" ht="31.5" x14ac:dyDescent="0.25">
      <c r="A27" s="81" t="s">
        <v>177</v>
      </c>
      <c r="B27" s="55" t="s">
        <v>441</v>
      </c>
      <c r="C27" s="340">
        <v>8.0820000000000007</v>
      </c>
      <c r="D27" s="340">
        <v>0</v>
      </c>
      <c r="E27" s="342">
        <f>G27+H27+L27+P27+T27+X27</f>
        <v>8.0820559999999997</v>
      </c>
      <c r="F27" s="341">
        <f t="shared" si="6"/>
        <v>8.0820559999999997</v>
      </c>
      <c r="G27" s="343">
        <v>0</v>
      </c>
      <c r="H27" s="343">
        <v>0</v>
      </c>
      <c r="I27" s="343">
        <v>0</v>
      </c>
      <c r="J27" s="343">
        <v>0</v>
      </c>
      <c r="K27" s="343">
        <v>0</v>
      </c>
      <c r="L27" s="343">
        <v>0.41417999999999994</v>
      </c>
      <c r="M27" s="343">
        <v>0</v>
      </c>
      <c r="N27" s="343">
        <v>0</v>
      </c>
      <c r="O27" s="343">
        <v>0</v>
      </c>
      <c r="P27" s="343">
        <v>7.6678759999999997</v>
      </c>
      <c r="Q27" s="343">
        <v>0</v>
      </c>
      <c r="R27" s="343">
        <v>0</v>
      </c>
      <c r="S27" s="343">
        <v>0</v>
      </c>
      <c r="T27" s="343">
        <v>0</v>
      </c>
      <c r="U27" s="343">
        <v>0</v>
      </c>
      <c r="V27" s="343">
        <v>0</v>
      </c>
      <c r="W27" s="343">
        <v>0</v>
      </c>
      <c r="X27" s="343">
        <v>0</v>
      </c>
      <c r="Y27" s="343">
        <v>0</v>
      </c>
      <c r="Z27" s="343">
        <v>0</v>
      </c>
      <c r="AA27" s="343">
        <v>0</v>
      </c>
      <c r="AB27" s="341">
        <f t="shared" si="5"/>
        <v>8.0820559999999997</v>
      </c>
      <c r="AC27" s="341">
        <f t="shared" si="7"/>
        <v>0</v>
      </c>
    </row>
    <row r="28" spans="1:32" x14ac:dyDescent="0.25">
      <c r="A28" s="81" t="s">
        <v>176</v>
      </c>
      <c r="B28" s="55" t="s">
        <v>550</v>
      </c>
      <c r="C28" s="340">
        <v>0</v>
      </c>
      <c r="D28" s="340">
        <v>0</v>
      </c>
      <c r="E28" s="342">
        <f>G28+AB28</f>
        <v>0</v>
      </c>
      <c r="F28" s="341">
        <f t="shared" si="6"/>
        <v>0</v>
      </c>
      <c r="G28" s="343">
        <v>0</v>
      </c>
      <c r="H28" s="343">
        <v>0</v>
      </c>
      <c r="I28" s="343">
        <v>0</v>
      </c>
      <c r="J28" s="343">
        <v>0</v>
      </c>
      <c r="K28" s="343">
        <v>0</v>
      </c>
      <c r="L28" s="343">
        <v>0</v>
      </c>
      <c r="M28" s="343">
        <v>0</v>
      </c>
      <c r="N28" s="343">
        <v>0</v>
      </c>
      <c r="O28" s="343">
        <v>0</v>
      </c>
      <c r="P28" s="343">
        <v>0</v>
      </c>
      <c r="Q28" s="343">
        <v>0</v>
      </c>
      <c r="R28" s="343">
        <v>0</v>
      </c>
      <c r="S28" s="343">
        <v>0</v>
      </c>
      <c r="T28" s="343">
        <v>0</v>
      </c>
      <c r="U28" s="343">
        <v>0</v>
      </c>
      <c r="V28" s="343">
        <v>0</v>
      </c>
      <c r="W28" s="343">
        <v>0</v>
      </c>
      <c r="X28" s="343">
        <v>0</v>
      </c>
      <c r="Y28" s="343">
        <v>0</v>
      </c>
      <c r="Z28" s="343">
        <v>0</v>
      </c>
      <c r="AA28" s="343">
        <v>0</v>
      </c>
      <c r="AB28" s="341">
        <f t="shared" si="5"/>
        <v>0</v>
      </c>
      <c r="AC28" s="341">
        <f t="shared" si="7"/>
        <v>0</v>
      </c>
    </row>
    <row r="29" spans="1:32" x14ac:dyDescent="0.25">
      <c r="A29" s="81" t="s">
        <v>175</v>
      </c>
      <c r="B29" s="85" t="s">
        <v>174</v>
      </c>
      <c r="C29" s="340">
        <v>0</v>
      </c>
      <c r="D29" s="340">
        <v>0</v>
      </c>
      <c r="E29" s="342">
        <v>0</v>
      </c>
      <c r="F29" s="341">
        <f t="shared" si="6"/>
        <v>0</v>
      </c>
      <c r="G29" s="343">
        <v>0</v>
      </c>
      <c r="H29" s="343">
        <v>0</v>
      </c>
      <c r="I29" s="343">
        <v>0</v>
      </c>
      <c r="J29" s="343">
        <v>0</v>
      </c>
      <c r="K29" s="343">
        <v>0</v>
      </c>
      <c r="L29" s="343">
        <v>0</v>
      </c>
      <c r="M29" s="343">
        <v>0</v>
      </c>
      <c r="N29" s="343">
        <v>0</v>
      </c>
      <c r="O29" s="343">
        <v>0</v>
      </c>
      <c r="P29" s="343">
        <v>0</v>
      </c>
      <c r="Q29" s="343">
        <v>0</v>
      </c>
      <c r="R29" s="343">
        <v>0</v>
      </c>
      <c r="S29" s="343">
        <v>0</v>
      </c>
      <c r="T29" s="343">
        <v>0</v>
      </c>
      <c r="U29" s="343">
        <v>0</v>
      </c>
      <c r="V29" s="343">
        <v>0</v>
      </c>
      <c r="W29" s="343">
        <v>0</v>
      </c>
      <c r="X29" s="343">
        <v>0</v>
      </c>
      <c r="Y29" s="343">
        <v>0</v>
      </c>
      <c r="Z29" s="343">
        <v>0</v>
      </c>
      <c r="AA29" s="343">
        <v>0</v>
      </c>
      <c r="AB29" s="341">
        <f t="shared" si="5"/>
        <v>0</v>
      </c>
      <c r="AC29" s="341">
        <f t="shared" si="7"/>
        <v>0</v>
      </c>
    </row>
    <row r="30" spans="1:32" ht="47.25" x14ac:dyDescent="0.25">
      <c r="A30" s="84" t="s">
        <v>63</v>
      </c>
      <c r="B30" s="83" t="s">
        <v>173</v>
      </c>
      <c r="C30" s="340">
        <v>6.8491525423728827</v>
      </c>
      <c r="D30" s="340">
        <v>0</v>
      </c>
      <c r="E30" s="341">
        <f>G30+AB30</f>
        <v>6.8491999999999997</v>
      </c>
      <c r="F30" s="341">
        <f t="shared" si="6"/>
        <v>6.8491999999999997</v>
      </c>
      <c r="G30" s="340">
        <v>0</v>
      </c>
      <c r="H30" s="340">
        <v>0</v>
      </c>
      <c r="I30" s="340">
        <v>0</v>
      </c>
      <c r="J30" s="340">
        <v>0</v>
      </c>
      <c r="K30" s="340">
        <v>0</v>
      </c>
      <c r="L30" s="340">
        <v>0.35099999999999998</v>
      </c>
      <c r="M30" s="340">
        <v>0</v>
      </c>
      <c r="N30" s="340">
        <v>0.25</v>
      </c>
      <c r="O30" s="340">
        <v>0</v>
      </c>
      <c r="P30" s="340">
        <v>6.4981999999999998</v>
      </c>
      <c r="Q30" s="340">
        <v>0</v>
      </c>
      <c r="R30" s="340">
        <v>0</v>
      </c>
      <c r="S30" s="340">
        <v>0</v>
      </c>
      <c r="T30" s="340">
        <v>0</v>
      </c>
      <c r="U30" s="340">
        <v>0</v>
      </c>
      <c r="V30" s="340">
        <v>0</v>
      </c>
      <c r="W30" s="340">
        <v>0</v>
      </c>
      <c r="X30" s="340">
        <v>0</v>
      </c>
      <c r="Y30" s="340">
        <v>0</v>
      </c>
      <c r="Z30" s="340">
        <v>0</v>
      </c>
      <c r="AA30" s="340">
        <v>0</v>
      </c>
      <c r="AB30" s="341">
        <f t="shared" si="5"/>
        <v>6.8491999999999997</v>
      </c>
      <c r="AC30" s="341">
        <f t="shared" si="7"/>
        <v>0.25</v>
      </c>
    </row>
    <row r="31" spans="1:32" x14ac:dyDescent="0.25">
      <c r="A31" s="84" t="s">
        <v>172</v>
      </c>
      <c r="B31" s="55" t="s">
        <v>171</v>
      </c>
      <c r="C31" s="340">
        <v>0.35099999999999998</v>
      </c>
      <c r="D31" s="340">
        <v>0</v>
      </c>
      <c r="E31" s="341">
        <f>G31+AB31</f>
        <v>0.35099999999999998</v>
      </c>
      <c r="F31" s="341">
        <f t="shared" si="6"/>
        <v>0.35099999999999998</v>
      </c>
      <c r="G31" s="343">
        <v>0</v>
      </c>
      <c r="H31" s="343">
        <v>0</v>
      </c>
      <c r="I31" s="343">
        <v>0</v>
      </c>
      <c r="J31" s="343">
        <v>0</v>
      </c>
      <c r="K31" s="343">
        <v>0</v>
      </c>
      <c r="L31" s="343">
        <v>0.35099999999999998</v>
      </c>
      <c r="M31" s="343">
        <v>0</v>
      </c>
      <c r="N31" s="343">
        <v>0.25</v>
      </c>
      <c r="O31" s="343">
        <v>0</v>
      </c>
      <c r="P31" s="343">
        <v>0</v>
      </c>
      <c r="Q31" s="343">
        <v>0</v>
      </c>
      <c r="R31" s="343">
        <v>0</v>
      </c>
      <c r="S31" s="343">
        <v>0</v>
      </c>
      <c r="T31" s="343">
        <v>0</v>
      </c>
      <c r="U31" s="343">
        <v>0</v>
      </c>
      <c r="V31" s="343">
        <v>0</v>
      </c>
      <c r="W31" s="343">
        <v>0</v>
      </c>
      <c r="X31" s="343">
        <v>0</v>
      </c>
      <c r="Y31" s="343">
        <v>0</v>
      </c>
      <c r="Z31" s="343">
        <v>0</v>
      </c>
      <c r="AA31" s="343">
        <v>0</v>
      </c>
      <c r="AB31" s="341">
        <f t="shared" si="5"/>
        <v>0.35099999999999998</v>
      </c>
      <c r="AC31" s="341">
        <f t="shared" si="7"/>
        <v>0.25</v>
      </c>
    </row>
    <row r="32" spans="1:32" ht="31.5" x14ac:dyDescent="0.25">
      <c r="A32" s="84" t="s">
        <v>170</v>
      </c>
      <c r="B32" s="55" t="s">
        <v>169</v>
      </c>
      <c r="C32" s="340">
        <v>0.34245762711864414</v>
      </c>
      <c r="D32" s="340">
        <v>0</v>
      </c>
      <c r="E32" s="341">
        <f>G32+AB32</f>
        <v>0.34245762711864414</v>
      </c>
      <c r="F32" s="341">
        <f t="shared" si="6"/>
        <v>0.34245762711864414</v>
      </c>
      <c r="G32" s="343">
        <v>0</v>
      </c>
      <c r="H32" s="343">
        <v>0</v>
      </c>
      <c r="I32" s="343">
        <v>0</v>
      </c>
      <c r="J32" s="343">
        <v>0</v>
      </c>
      <c r="K32" s="343">
        <v>0</v>
      </c>
      <c r="L32" s="343">
        <v>0</v>
      </c>
      <c r="M32" s="343">
        <v>0</v>
      </c>
      <c r="N32" s="343">
        <v>0</v>
      </c>
      <c r="O32" s="343">
        <v>0</v>
      </c>
      <c r="P32" s="343">
        <v>0.34245762711864414</v>
      </c>
      <c r="Q32" s="343">
        <v>0</v>
      </c>
      <c r="R32" s="343">
        <v>0</v>
      </c>
      <c r="S32" s="343">
        <v>0</v>
      </c>
      <c r="T32" s="343">
        <v>0</v>
      </c>
      <c r="U32" s="343">
        <v>0</v>
      </c>
      <c r="V32" s="343">
        <v>0</v>
      </c>
      <c r="W32" s="343">
        <v>0</v>
      </c>
      <c r="X32" s="343">
        <v>0</v>
      </c>
      <c r="Y32" s="343">
        <v>0</v>
      </c>
      <c r="Z32" s="343">
        <v>0</v>
      </c>
      <c r="AA32" s="343">
        <v>0</v>
      </c>
      <c r="AB32" s="341">
        <f t="shared" si="5"/>
        <v>0.34245762711864414</v>
      </c>
      <c r="AC32" s="341">
        <f t="shared" si="7"/>
        <v>0</v>
      </c>
    </row>
    <row r="33" spans="1:29" x14ac:dyDescent="0.25">
      <c r="A33" s="84" t="s">
        <v>168</v>
      </c>
      <c r="B33" s="55" t="s">
        <v>167</v>
      </c>
      <c r="C33" s="340">
        <v>5.6163050847457638</v>
      </c>
      <c r="D33" s="340">
        <v>0</v>
      </c>
      <c r="E33" s="341">
        <f>G33+AB33</f>
        <v>5.6163050847457638</v>
      </c>
      <c r="F33" s="341">
        <f t="shared" si="6"/>
        <v>5.6163050847457638</v>
      </c>
      <c r="G33" s="343">
        <v>0</v>
      </c>
      <c r="H33" s="343">
        <v>0</v>
      </c>
      <c r="I33" s="343">
        <v>0</v>
      </c>
      <c r="J33" s="343">
        <v>0</v>
      </c>
      <c r="K33" s="343">
        <v>0</v>
      </c>
      <c r="L33" s="343">
        <v>0</v>
      </c>
      <c r="M33" s="343">
        <v>0</v>
      </c>
      <c r="N33" s="343">
        <v>0</v>
      </c>
      <c r="O33" s="343">
        <v>0</v>
      </c>
      <c r="P33" s="343">
        <v>5.6163050847457638</v>
      </c>
      <c r="Q33" s="343">
        <v>0</v>
      </c>
      <c r="R33" s="343">
        <v>0</v>
      </c>
      <c r="S33" s="343">
        <v>0</v>
      </c>
      <c r="T33" s="343">
        <v>0</v>
      </c>
      <c r="U33" s="343">
        <v>0</v>
      </c>
      <c r="V33" s="343">
        <v>0</v>
      </c>
      <c r="W33" s="343">
        <v>0</v>
      </c>
      <c r="X33" s="343">
        <v>0</v>
      </c>
      <c r="Y33" s="343">
        <v>0</v>
      </c>
      <c r="Z33" s="343">
        <v>0</v>
      </c>
      <c r="AA33" s="343">
        <v>0</v>
      </c>
      <c r="AB33" s="341">
        <f t="shared" si="5"/>
        <v>5.6163050847457638</v>
      </c>
      <c r="AC33" s="341">
        <f t="shared" si="7"/>
        <v>0</v>
      </c>
    </row>
    <row r="34" spans="1:29" x14ac:dyDescent="0.25">
      <c r="A34" s="84" t="s">
        <v>166</v>
      </c>
      <c r="B34" s="55" t="s">
        <v>165</v>
      </c>
      <c r="C34" s="340">
        <v>0.53938983050847522</v>
      </c>
      <c r="D34" s="340">
        <v>0</v>
      </c>
      <c r="E34" s="341">
        <f>G34+AB34</f>
        <v>0.53938983050847522</v>
      </c>
      <c r="F34" s="341">
        <f t="shared" si="6"/>
        <v>0.53938983050847522</v>
      </c>
      <c r="G34" s="343">
        <v>0</v>
      </c>
      <c r="H34" s="343">
        <v>0</v>
      </c>
      <c r="I34" s="343">
        <v>0</v>
      </c>
      <c r="J34" s="343">
        <v>0</v>
      </c>
      <c r="K34" s="343">
        <v>0</v>
      </c>
      <c r="L34" s="343">
        <v>0</v>
      </c>
      <c r="M34" s="343">
        <v>0</v>
      </c>
      <c r="N34" s="343">
        <v>0</v>
      </c>
      <c r="O34" s="343">
        <v>0</v>
      </c>
      <c r="P34" s="343">
        <v>0.53938983050847522</v>
      </c>
      <c r="Q34" s="343">
        <v>0</v>
      </c>
      <c r="R34" s="343">
        <v>0</v>
      </c>
      <c r="S34" s="343">
        <v>0</v>
      </c>
      <c r="T34" s="343">
        <v>0</v>
      </c>
      <c r="U34" s="343">
        <v>0</v>
      </c>
      <c r="V34" s="343">
        <v>0</v>
      </c>
      <c r="W34" s="343">
        <v>0</v>
      </c>
      <c r="X34" s="343">
        <v>0</v>
      </c>
      <c r="Y34" s="343">
        <v>0</v>
      </c>
      <c r="Z34" s="343">
        <v>0</v>
      </c>
      <c r="AA34" s="343">
        <v>0</v>
      </c>
      <c r="AB34" s="341">
        <f t="shared" si="5"/>
        <v>0.53938983050847522</v>
      </c>
      <c r="AC34" s="341">
        <f t="shared" si="7"/>
        <v>0</v>
      </c>
    </row>
    <row r="35" spans="1:29" ht="31.5" x14ac:dyDescent="0.25">
      <c r="A35" s="84" t="s">
        <v>62</v>
      </c>
      <c r="B35" s="83" t="s">
        <v>164</v>
      </c>
      <c r="C35" s="340">
        <v>0</v>
      </c>
      <c r="D35" s="340">
        <v>0</v>
      </c>
      <c r="E35" s="341">
        <v>0</v>
      </c>
      <c r="F35" s="341">
        <f t="shared" si="6"/>
        <v>0</v>
      </c>
      <c r="G35" s="340">
        <v>0</v>
      </c>
      <c r="H35" s="340">
        <v>0</v>
      </c>
      <c r="I35" s="340">
        <v>0</v>
      </c>
      <c r="J35" s="340">
        <v>0</v>
      </c>
      <c r="K35" s="340">
        <v>0</v>
      </c>
      <c r="L35" s="340">
        <v>0</v>
      </c>
      <c r="M35" s="340">
        <v>0</v>
      </c>
      <c r="N35" s="340">
        <v>0</v>
      </c>
      <c r="O35" s="340">
        <v>0</v>
      </c>
      <c r="P35" s="340">
        <v>0</v>
      </c>
      <c r="Q35" s="340">
        <v>0</v>
      </c>
      <c r="R35" s="340">
        <v>0</v>
      </c>
      <c r="S35" s="340">
        <v>0</v>
      </c>
      <c r="T35" s="340">
        <v>0</v>
      </c>
      <c r="U35" s="340">
        <v>0</v>
      </c>
      <c r="V35" s="340">
        <v>0</v>
      </c>
      <c r="W35" s="340">
        <v>0</v>
      </c>
      <c r="X35" s="340">
        <v>0</v>
      </c>
      <c r="Y35" s="340">
        <v>0</v>
      </c>
      <c r="Z35" s="340">
        <v>0</v>
      </c>
      <c r="AA35" s="340">
        <v>0</v>
      </c>
      <c r="AB35" s="341">
        <f t="shared" si="5"/>
        <v>0</v>
      </c>
      <c r="AC35" s="341">
        <f t="shared" si="7"/>
        <v>0</v>
      </c>
    </row>
    <row r="36" spans="1:29" ht="31.5" x14ac:dyDescent="0.25">
      <c r="A36" s="81" t="s">
        <v>163</v>
      </c>
      <c r="B36" s="80" t="s">
        <v>162</v>
      </c>
      <c r="C36" s="340">
        <v>0</v>
      </c>
      <c r="D36" s="340">
        <v>0</v>
      </c>
      <c r="E36" s="341">
        <f t="shared" ref="E36:E42" si="8">G36+AB36</f>
        <v>0</v>
      </c>
      <c r="F36" s="341">
        <f t="shared" si="6"/>
        <v>0</v>
      </c>
      <c r="G36" s="343">
        <v>0</v>
      </c>
      <c r="H36" s="343">
        <v>0</v>
      </c>
      <c r="I36" s="343">
        <v>0</v>
      </c>
      <c r="J36" s="343">
        <v>0</v>
      </c>
      <c r="K36" s="343">
        <v>0</v>
      </c>
      <c r="L36" s="343">
        <v>0</v>
      </c>
      <c r="M36" s="343">
        <v>0</v>
      </c>
      <c r="N36" s="343">
        <v>0</v>
      </c>
      <c r="O36" s="343">
        <v>0</v>
      </c>
      <c r="P36" s="343">
        <v>0</v>
      </c>
      <c r="Q36" s="343">
        <v>0</v>
      </c>
      <c r="R36" s="343">
        <v>0</v>
      </c>
      <c r="S36" s="343">
        <v>0</v>
      </c>
      <c r="T36" s="343">
        <v>0</v>
      </c>
      <c r="U36" s="343">
        <v>0</v>
      </c>
      <c r="V36" s="343">
        <v>0</v>
      </c>
      <c r="W36" s="343">
        <v>0</v>
      </c>
      <c r="X36" s="343">
        <v>0</v>
      </c>
      <c r="Y36" s="343">
        <v>0</v>
      </c>
      <c r="Z36" s="343">
        <v>0</v>
      </c>
      <c r="AA36" s="343">
        <v>0</v>
      </c>
      <c r="AB36" s="341">
        <f t="shared" si="5"/>
        <v>0</v>
      </c>
      <c r="AC36" s="341">
        <f t="shared" si="7"/>
        <v>0</v>
      </c>
    </row>
    <row r="37" spans="1:29" x14ac:dyDescent="0.25">
      <c r="A37" s="81" t="s">
        <v>161</v>
      </c>
      <c r="B37" s="80" t="s">
        <v>151</v>
      </c>
      <c r="C37" s="340">
        <v>0</v>
      </c>
      <c r="D37" s="340">
        <v>0</v>
      </c>
      <c r="E37" s="341">
        <f t="shared" si="8"/>
        <v>0</v>
      </c>
      <c r="F37" s="341">
        <f t="shared" si="6"/>
        <v>0</v>
      </c>
      <c r="G37" s="343">
        <v>0</v>
      </c>
      <c r="H37" s="343">
        <v>0</v>
      </c>
      <c r="I37" s="343">
        <v>0</v>
      </c>
      <c r="J37" s="343">
        <v>0</v>
      </c>
      <c r="K37" s="343">
        <v>0</v>
      </c>
      <c r="L37" s="344">
        <f>C37</f>
        <v>0</v>
      </c>
      <c r="M37" s="343">
        <v>0</v>
      </c>
      <c r="N37" s="343">
        <v>0</v>
      </c>
      <c r="O37" s="343">
        <v>0</v>
      </c>
      <c r="P37" s="343">
        <v>0</v>
      </c>
      <c r="Q37" s="343">
        <v>0</v>
      </c>
      <c r="R37" s="343">
        <v>0</v>
      </c>
      <c r="S37" s="343">
        <v>0</v>
      </c>
      <c r="T37" s="343">
        <v>0</v>
      </c>
      <c r="U37" s="343">
        <v>0</v>
      </c>
      <c r="V37" s="343">
        <v>0</v>
      </c>
      <c r="W37" s="343">
        <v>0</v>
      </c>
      <c r="X37" s="343">
        <v>0</v>
      </c>
      <c r="Y37" s="343">
        <v>0</v>
      </c>
      <c r="Z37" s="343">
        <v>0</v>
      </c>
      <c r="AA37" s="343">
        <v>0</v>
      </c>
      <c r="AB37" s="341">
        <f t="shared" si="5"/>
        <v>0</v>
      </c>
      <c r="AC37" s="341">
        <f t="shared" si="7"/>
        <v>0</v>
      </c>
    </row>
    <row r="38" spans="1:29" x14ac:dyDescent="0.25">
      <c r="A38" s="81" t="s">
        <v>160</v>
      </c>
      <c r="B38" s="80" t="s">
        <v>149</v>
      </c>
      <c r="C38" s="340">
        <v>0</v>
      </c>
      <c r="D38" s="340">
        <v>0</v>
      </c>
      <c r="E38" s="341">
        <f t="shared" si="8"/>
        <v>0</v>
      </c>
      <c r="F38" s="341">
        <f t="shared" si="6"/>
        <v>0</v>
      </c>
      <c r="G38" s="343">
        <v>0</v>
      </c>
      <c r="H38" s="343">
        <v>0</v>
      </c>
      <c r="I38" s="343">
        <v>0</v>
      </c>
      <c r="J38" s="343">
        <v>0</v>
      </c>
      <c r="K38" s="343">
        <v>0</v>
      </c>
      <c r="L38" s="344">
        <f>C38</f>
        <v>0</v>
      </c>
      <c r="M38" s="343">
        <v>0</v>
      </c>
      <c r="N38" s="343">
        <v>0</v>
      </c>
      <c r="O38" s="343">
        <v>0</v>
      </c>
      <c r="P38" s="343">
        <v>0</v>
      </c>
      <c r="Q38" s="343">
        <v>0</v>
      </c>
      <c r="R38" s="343">
        <v>0</v>
      </c>
      <c r="S38" s="343">
        <v>0</v>
      </c>
      <c r="T38" s="343">
        <v>0</v>
      </c>
      <c r="U38" s="343">
        <v>0</v>
      </c>
      <c r="V38" s="343">
        <v>0</v>
      </c>
      <c r="W38" s="343">
        <v>0</v>
      </c>
      <c r="X38" s="343">
        <v>0</v>
      </c>
      <c r="Y38" s="343">
        <v>0</v>
      </c>
      <c r="Z38" s="343">
        <v>0</v>
      </c>
      <c r="AA38" s="343">
        <v>0</v>
      </c>
      <c r="AB38" s="341">
        <f t="shared" si="5"/>
        <v>0</v>
      </c>
      <c r="AC38" s="341">
        <f t="shared" si="7"/>
        <v>0</v>
      </c>
    </row>
    <row r="39" spans="1:29" ht="31.5" x14ac:dyDescent="0.25">
      <c r="A39" s="81" t="s">
        <v>159</v>
      </c>
      <c r="B39" s="55" t="s">
        <v>147</v>
      </c>
      <c r="C39" s="340">
        <v>0</v>
      </c>
      <c r="D39" s="340">
        <v>0</v>
      </c>
      <c r="E39" s="341">
        <f t="shared" si="8"/>
        <v>0</v>
      </c>
      <c r="F39" s="341">
        <f t="shared" si="6"/>
        <v>0</v>
      </c>
      <c r="G39" s="343">
        <v>0</v>
      </c>
      <c r="H39" s="343">
        <v>0</v>
      </c>
      <c r="I39" s="343">
        <v>0</v>
      </c>
      <c r="J39" s="343">
        <v>0</v>
      </c>
      <c r="K39" s="343">
        <v>0</v>
      </c>
      <c r="L39" s="344">
        <f>C39</f>
        <v>0</v>
      </c>
      <c r="M39" s="343">
        <v>0</v>
      </c>
      <c r="N39" s="343">
        <v>0</v>
      </c>
      <c r="O39" s="343">
        <v>0</v>
      </c>
      <c r="P39" s="343">
        <v>0</v>
      </c>
      <c r="Q39" s="343">
        <v>0</v>
      </c>
      <c r="R39" s="343">
        <v>0</v>
      </c>
      <c r="S39" s="343">
        <v>0</v>
      </c>
      <c r="T39" s="343">
        <v>0</v>
      </c>
      <c r="U39" s="343">
        <v>0</v>
      </c>
      <c r="V39" s="343">
        <v>0</v>
      </c>
      <c r="W39" s="343">
        <v>0</v>
      </c>
      <c r="X39" s="343">
        <v>0</v>
      </c>
      <c r="Y39" s="343">
        <v>0</v>
      </c>
      <c r="Z39" s="343">
        <v>0</v>
      </c>
      <c r="AA39" s="343">
        <v>0</v>
      </c>
      <c r="AB39" s="341">
        <f t="shared" si="5"/>
        <v>0</v>
      </c>
      <c r="AC39" s="341">
        <f t="shared" si="7"/>
        <v>0</v>
      </c>
    </row>
    <row r="40" spans="1:29" ht="31.5" x14ac:dyDescent="0.25">
      <c r="A40" s="81" t="s">
        <v>158</v>
      </c>
      <c r="B40" s="55" t="s">
        <v>145</v>
      </c>
      <c r="C40" s="340">
        <v>0</v>
      </c>
      <c r="D40" s="340">
        <v>0</v>
      </c>
      <c r="E40" s="341">
        <f t="shared" si="8"/>
        <v>0</v>
      </c>
      <c r="F40" s="341">
        <f t="shared" si="6"/>
        <v>0</v>
      </c>
      <c r="G40" s="343">
        <v>0</v>
      </c>
      <c r="H40" s="343">
        <v>0</v>
      </c>
      <c r="I40" s="343">
        <v>0</v>
      </c>
      <c r="J40" s="343">
        <v>0</v>
      </c>
      <c r="K40" s="343">
        <v>0</v>
      </c>
      <c r="L40" s="344">
        <f>C40</f>
        <v>0</v>
      </c>
      <c r="M40" s="343">
        <v>0</v>
      </c>
      <c r="N40" s="343">
        <v>0</v>
      </c>
      <c r="O40" s="343">
        <v>0</v>
      </c>
      <c r="P40" s="343">
        <v>0</v>
      </c>
      <c r="Q40" s="343">
        <v>0</v>
      </c>
      <c r="R40" s="343">
        <v>0</v>
      </c>
      <c r="S40" s="343">
        <v>0</v>
      </c>
      <c r="T40" s="343">
        <v>0</v>
      </c>
      <c r="U40" s="343">
        <v>0</v>
      </c>
      <c r="V40" s="343">
        <v>0</v>
      </c>
      <c r="W40" s="343">
        <v>0</v>
      </c>
      <c r="X40" s="343">
        <v>0</v>
      </c>
      <c r="Y40" s="343">
        <v>0</v>
      </c>
      <c r="Z40" s="343">
        <v>0</v>
      </c>
      <c r="AA40" s="343">
        <v>0</v>
      </c>
      <c r="AB40" s="341">
        <f t="shared" si="5"/>
        <v>0</v>
      </c>
      <c r="AC40" s="341">
        <f t="shared" si="7"/>
        <v>0</v>
      </c>
    </row>
    <row r="41" spans="1:29" x14ac:dyDescent="0.25">
      <c r="A41" s="81" t="s">
        <v>157</v>
      </c>
      <c r="B41" s="55" t="s">
        <v>143</v>
      </c>
      <c r="C41" s="340">
        <v>0</v>
      </c>
      <c r="D41" s="340">
        <v>0</v>
      </c>
      <c r="E41" s="341">
        <f t="shared" si="8"/>
        <v>0</v>
      </c>
      <c r="F41" s="341">
        <f t="shared" si="6"/>
        <v>0</v>
      </c>
      <c r="G41" s="343">
        <v>0</v>
      </c>
      <c r="H41" s="343">
        <v>0</v>
      </c>
      <c r="I41" s="343">
        <v>0</v>
      </c>
      <c r="J41" s="343">
        <v>0</v>
      </c>
      <c r="K41" s="343">
        <v>0</v>
      </c>
      <c r="L41" s="344">
        <f>C41</f>
        <v>0</v>
      </c>
      <c r="M41" s="343">
        <v>0</v>
      </c>
      <c r="N41" s="343">
        <v>0</v>
      </c>
      <c r="O41" s="343">
        <v>0</v>
      </c>
      <c r="P41" s="343">
        <v>0</v>
      </c>
      <c r="Q41" s="343">
        <v>0</v>
      </c>
      <c r="R41" s="343">
        <v>0</v>
      </c>
      <c r="S41" s="343">
        <v>0</v>
      </c>
      <c r="T41" s="343">
        <v>0</v>
      </c>
      <c r="U41" s="343">
        <v>0</v>
      </c>
      <c r="V41" s="343">
        <v>0</v>
      </c>
      <c r="W41" s="343">
        <v>0</v>
      </c>
      <c r="X41" s="343">
        <v>0</v>
      </c>
      <c r="Y41" s="343">
        <v>0</v>
      </c>
      <c r="Z41" s="343">
        <v>0</v>
      </c>
      <c r="AA41" s="343">
        <v>0</v>
      </c>
      <c r="AB41" s="341">
        <f t="shared" si="5"/>
        <v>0</v>
      </c>
      <c r="AC41" s="341">
        <f t="shared" si="7"/>
        <v>0</v>
      </c>
    </row>
    <row r="42" spans="1:29" ht="18.75" x14ac:dyDescent="0.25">
      <c r="A42" s="81" t="s">
        <v>156</v>
      </c>
      <c r="B42" s="80" t="s">
        <v>141</v>
      </c>
      <c r="C42" s="340">
        <v>0</v>
      </c>
      <c r="D42" s="340">
        <v>0</v>
      </c>
      <c r="E42" s="341">
        <f t="shared" si="8"/>
        <v>0</v>
      </c>
      <c r="F42" s="341">
        <f t="shared" si="6"/>
        <v>0</v>
      </c>
      <c r="G42" s="343">
        <v>0</v>
      </c>
      <c r="H42" s="343">
        <v>0</v>
      </c>
      <c r="I42" s="343">
        <v>0</v>
      </c>
      <c r="J42" s="343">
        <v>0</v>
      </c>
      <c r="K42" s="343">
        <v>0</v>
      </c>
      <c r="L42" s="345">
        <v>0</v>
      </c>
      <c r="M42" s="343">
        <v>0</v>
      </c>
      <c r="N42" s="343">
        <v>0</v>
      </c>
      <c r="O42" s="343">
        <v>0</v>
      </c>
      <c r="P42" s="343">
        <v>0</v>
      </c>
      <c r="Q42" s="343">
        <v>0</v>
      </c>
      <c r="R42" s="343">
        <v>0</v>
      </c>
      <c r="S42" s="343">
        <v>0</v>
      </c>
      <c r="T42" s="343">
        <v>0</v>
      </c>
      <c r="U42" s="343">
        <v>0</v>
      </c>
      <c r="V42" s="343">
        <v>0</v>
      </c>
      <c r="W42" s="343">
        <v>0</v>
      </c>
      <c r="X42" s="343">
        <v>0</v>
      </c>
      <c r="Y42" s="343">
        <v>0</v>
      </c>
      <c r="Z42" s="343">
        <v>0</v>
      </c>
      <c r="AA42" s="343">
        <v>0</v>
      </c>
      <c r="AB42" s="341">
        <f t="shared" si="5"/>
        <v>0</v>
      </c>
      <c r="AC42" s="341">
        <f t="shared" si="7"/>
        <v>0</v>
      </c>
    </row>
    <row r="43" spans="1:29" x14ac:dyDescent="0.25">
      <c r="A43" s="84" t="s">
        <v>61</v>
      </c>
      <c r="B43" s="83" t="s">
        <v>155</v>
      </c>
      <c r="C43" s="340">
        <v>0</v>
      </c>
      <c r="D43" s="340">
        <v>0</v>
      </c>
      <c r="E43" s="341">
        <v>0</v>
      </c>
      <c r="F43" s="341">
        <f t="shared" si="6"/>
        <v>0</v>
      </c>
      <c r="G43" s="340">
        <v>0</v>
      </c>
      <c r="H43" s="340">
        <v>0</v>
      </c>
      <c r="I43" s="340">
        <v>0</v>
      </c>
      <c r="J43" s="340">
        <v>0</v>
      </c>
      <c r="K43" s="340">
        <v>0</v>
      </c>
      <c r="L43" s="346">
        <v>0</v>
      </c>
      <c r="M43" s="340">
        <v>0</v>
      </c>
      <c r="N43" s="340">
        <v>0</v>
      </c>
      <c r="O43" s="340">
        <v>0</v>
      </c>
      <c r="P43" s="340">
        <v>0</v>
      </c>
      <c r="Q43" s="340">
        <v>0</v>
      </c>
      <c r="R43" s="340">
        <v>0</v>
      </c>
      <c r="S43" s="340">
        <v>0</v>
      </c>
      <c r="T43" s="340">
        <v>0</v>
      </c>
      <c r="U43" s="340">
        <v>0</v>
      </c>
      <c r="V43" s="340">
        <v>0</v>
      </c>
      <c r="W43" s="340">
        <v>0</v>
      </c>
      <c r="X43" s="340">
        <v>0</v>
      </c>
      <c r="Y43" s="340">
        <v>0</v>
      </c>
      <c r="Z43" s="340">
        <v>0</v>
      </c>
      <c r="AA43" s="340">
        <v>0</v>
      </c>
      <c r="AB43" s="341">
        <f t="shared" si="5"/>
        <v>0</v>
      </c>
      <c r="AC43" s="341">
        <f t="shared" si="7"/>
        <v>0</v>
      </c>
    </row>
    <row r="44" spans="1:29" x14ac:dyDescent="0.25">
      <c r="A44" s="81" t="s">
        <v>154</v>
      </c>
      <c r="B44" s="55" t="s">
        <v>153</v>
      </c>
      <c r="C44" s="340">
        <v>0</v>
      </c>
      <c r="D44" s="340">
        <v>0</v>
      </c>
      <c r="E44" s="341">
        <f t="shared" ref="E44:E50" si="9">G44+AB44</f>
        <v>0</v>
      </c>
      <c r="F44" s="341">
        <f t="shared" si="6"/>
        <v>0</v>
      </c>
      <c r="G44" s="343">
        <v>0</v>
      </c>
      <c r="H44" s="343">
        <v>0</v>
      </c>
      <c r="I44" s="343">
        <v>0</v>
      </c>
      <c r="J44" s="343">
        <v>0</v>
      </c>
      <c r="K44" s="343">
        <v>0</v>
      </c>
      <c r="L44" s="345">
        <v>0</v>
      </c>
      <c r="M44" s="343">
        <v>0</v>
      </c>
      <c r="N44" s="343">
        <v>0</v>
      </c>
      <c r="O44" s="343">
        <v>0</v>
      </c>
      <c r="P44" s="343">
        <v>0</v>
      </c>
      <c r="Q44" s="343">
        <v>0</v>
      </c>
      <c r="R44" s="343">
        <v>0</v>
      </c>
      <c r="S44" s="343">
        <v>0</v>
      </c>
      <c r="T44" s="343">
        <v>0</v>
      </c>
      <c r="U44" s="343">
        <v>0</v>
      </c>
      <c r="V44" s="343">
        <v>0</v>
      </c>
      <c r="W44" s="343">
        <v>0</v>
      </c>
      <c r="X44" s="343">
        <v>0</v>
      </c>
      <c r="Y44" s="343">
        <v>0</v>
      </c>
      <c r="Z44" s="343">
        <v>0</v>
      </c>
      <c r="AA44" s="343">
        <v>0</v>
      </c>
      <c r="AB44" s="341">
        <f t="shared" si="5"/>
        <v>0</v>
      </c>
      <c r="AC44" s="341">
        <f t="shared" si="7"/>
        <v>0</v>
      </c>
    </row>
    <row r="45" spans="1:29" x14ac:dyDescent="0.25">
      <c r="A45" s="81" t="s">
        <v>152</v>
      </c>
      <c r="B45" s="55" t="s">
        <v>151</v>
      </c>
      <c r="C45" s="340">
        <f>C37</f>
        <v>0</v>
      </c>
      <c r="D45" s="340">
        <v>0</v>
      </c>
      <c r="E45" s="341">
        <f t="shared" si="9"/>
        <v>0</v>
      </c>
      <c r="F45" s="341">
        <f t="shared" si="6"/>
        <v>0</v>
      </c>
      <c r="G45" s="343">
        <v>0</v>
      </c>
      <c r="H45" s="343">
        <v>0</v>
      </c>
      <c r="I45" s="343">
        <v>0</v>
      </c>
      <c r="J45" s="343">
        <v>0</v>
      </c>
      <c r="K45" s="343">
        <v>0</v>
      </c>
      <c r="L45" s="344">
        <f>L37</f>
        <v>0</v>
      </c>
      <c r="M45" s="343">
        <v>0</v>
      </c>
      <c r="N45" s="343">
        <v>0</v>
      </c>
      <c r="O45" s="343">
        <v>0</v>
      </c>
      <c r="P45" s="343">
        <v>0</v>
      </c>
      <c r="Q45" s="343">
        <v>0</v>
      </c>
      <c r="R45" s="343">
        <v>0</v>
      </c>
      <c r="S45" s="343">
        <v>0</v>
      </c>
      <c r="T45" s="343">
        <v>0</v>
      </c>
      <c r="U45" s="343">
        <v>0</v>
      </c>
      <c r="V45" s="343">
        <v>0</v>
      </c>
      <c r="W45" s="343">
        <v>0</v>
      </c>
      <c r="X45" s="343">
        <v>0</v>
      </c>
      <c r="Y45" s="343">
        <v>0</v>
      </c>
      <c r="Z45" s="343">
        <v>0</v>
      </c>
      <c r="AA45" s="343">
        <v>0</v>
      </c>
      <c r="AB45" s="341">
        <f t="shared" si="5"/>
        <v>0</v>
      </c>
      <c r="AC45" s="341">
        <f t="shared" si="7"/>
        <v>0</v>
      </c>
    </row>
    <row r="46" spans="1:29" x14ac:dyDescent="0.25">
      <c r="A46" s="81" t="s">
        <v>150</v>
      </c>
      <c r="B46" s="55" t="s">
        <v>149</v>
      </c>
      <c r="C46" s="340">
        <v>0</v>
      </c>
      <c r="D46" s="340">
        <v>0</v>
      </c>
      <c r="E46" s="341">
        <f t="shared" si="9"/>
        <v>0</v>
      </c>
      <c r="F46" s="341">
        <f t="shared" si="6"/>
        <v>0</v>
      </c>
      <c r="G46" s="343">
        <v>0</v>
      </c>
      <c r="H46" s="343">
        <v>0</v>
      </c>
      <c r="I46" s="343">
        <v>0</v>
      </c>
      <c r="J46" s="343">
        <v>0</v>
      </c>
      <c r="K46" s="343">
        <v>0</v>
      </c>
      <c r="L46" s="344">
        <f t="shared" ref="L46:L50" si="10">L38</f>
        <v>0</v>
      </c>
      <c r="M46" s="343">
        <v>0</v>
      </c>
      <c r="N46" s="343">
        <v>0</v>
      </c>
      <c r="O46" s="343">
        <v>0</v>
      </c>
      <c r="P46" s="343">
        <v>0</v>
      </c>
      <c r="Q46" s="343">
        <v>0</v>
      </c>
      <c r="R46" s="343">
        <v>0</v>
      </c>
      <c r="S46" s="343">
        <v>0</v>
      </c>
      <c r="T46" s="343">
        <v>0</v>
      </c>
      <c r="U46" s="343">
        <v>0</v>
      </c>
      <c r="V46" s="343">
        <v>0</v>
      </c>
      <c r="W46" s="343">
        <v>0</v>
      </c>
      <c r="X46" s="343">
        <v>0</v>
      </c>
      <c r="Y46" s="343">
        <v>0</v>
      </c>
      <c r="Z46" s="343">
        <v>0</v>
      </c>
      <c r="AA46" s="343">
        <v>0</v>
      </c>
      <c r="AB46" s="341">
        <f t="shared" si="5"/>
        <v>0</v>
      </c>
      <c r="AC46" s="341">
        <f t="shared" si="7"/>
        <v>0</v>
      </c>
    </row>
    <row r="47" spans="1:29" ht="31.5" x14ac:dyDescent="0.25">
      <c r="A47" s="81" t="s">
        <v>148</v>
      </c>
      <c r="B47" s="55" t="s">
        <v>147</v>
      </c>
      <c r="C47" s="340">
        <f t="shared" ref="C47:C49" si="11">C39</f>
        <v>0</v>
      </c>
      <c r="D47" s="340">
        <v>0</v>
      </c>
      <c r="E47" s="341">
        <f t="shared" si="9"/>
        <v>0</v>
      </c>
      <c r="F47" s="341">
        <f t="shared" si="6"/>
        <v>0</v>
      </c>
      <c r="G47" s="343">
        <v>0</v>
      </c>
      <c r="H47" s="343">
        <v>0</v>
      </c>
      <c r="I47" s="343">
        <v>0</v>
      </c>
      <c r="J47" s="343">
        <v>0</v>
      </c>
      <c r="K47" s="343">
        <v>0</v>
      </c>
      <c r="L47" s="344">
        <f t="shared" si="10"/>
        <v>0</v>
      </c>
      <c r="M47" s="343">
        <v>0</v>
      </c>
      <c r="N47" s="343">
        <v>0</v>
      </c>
      <c r="O47" s="343">
        <v>0</v>
      </c>
      <c r="P47" s="343">
        <v>0</v>
      </c>
      <c r="Q47" s="343">
        <v>0</v>
      </c>
      <c r="R47" s="343">
        <v>0</v>
      </c>
      <c r="S47" s="343">
        <v>0</v>
      </c>
      <c r="T47" s="343">
        <v>0</v>
      </c>
      <c r="U47" s="343">
        <v>0</v>
      </c>
      <c r="V47" s="343">
        <v>0</v>
      </c>
      <c r="W47" s="343">
        <v>0</v>
      </c>
      <c r="X47" s="343">
        <v>0</v>
      </c>
      <c r="Y47" s="343">
        <v>0</v>
      </c>
      <c r="Z47" s="343">
        <v>0</v>
      </c>
      <c r="AA47" s="343">
        <v>0</v>
      </c>
      <c r="AB47" s="341">
        <f t="shared" si="5"/>
        <v>0</v>
      </c>
      <c r="AC47" s="341">
        <f t="shared" si="7"/>
        <v>0</v>
      </c>
    </row>
    <row r="48" spans="1:29" ht="31.5" x14ac:dyDescent="0.25">
      <c r="A48" s="81" t="s">
        <v>146</v>
      </c>
      <c r="B48" s="55" t="s">
        <v>145</v>
      </c>
      <c r="C48" s="340">
        <f t="shared" si="11"/>
        <v>0</v>
      </c>
      <c r="D48" s="340">
        <v>0</v>
      </c>
      <c r="E48" s="341">
        <f t="shared" si="9"/>
        <v>0</v>
      </c>
      <c r="F48" s="341">
        <f t="shared" si="6"/>
        <v>0</v>
      </c>
      <c r="G48" s="343">
        <v>0</v>
      </c>
      <c r="H48" s="343">
        <v>0</v>
      </c>
      <c r="I48" s="343">
        <v>0</v>
      </c>
      <c r="J48" s="343">
        <v>0</v>
      </c>
      <c r="K48" s="343">
        <v>0</v>
      </c>
      <c r="L48" s="344">
        <f t="shared" si="10"/>
        <v>0</v>
      </c>
      <c r="M48" s="343">
        <v>0</v>
      </c>
      <c r="N48" s="343">
        <v>0</v>
      </c>
      <c r="O48" s="343">
        <v>0</v>
      </c>
      <c r="P48" s="343">
        <v>0</v>
      </c>
      <c r="Q48" s="343">
        <v>0</v>
      </c>
      <c r="R48" s="343">
        <v>0</v>
      </c>
      <c r="S48" s="343">
        <v>0</v>
      </c>
      <c r="T48" s="343">
        <v>0</v>
      </c>
      <c r="U48" s="343">
        <v>0</v>
      </c>
      <c r="V48" s="343">
        <v>0</v>
      </c>
      <c r="W48" s="343">
        <v>0</v>
      </c>
      <c r="X48" s="343">
        <v>0</v>
      </c>
      <c r="Y48" s="343">
        <v>0</v>
      </c>
      <c r="Z48" s="343">
        <v>0</v>
      </c>
      <c r="AA48" s="343">
        <v>0</v>
      </c>
      <c r="AB48" s="341">
        <f t="shared" si="5"/>
        <v>0</v>
      </c>
      <c r="AC48" s="341">
        <f t="shared" si="7"/>
        <v>0</v>
      </c>
    </row>
    <row r="49" spans="1:29" x14ac:dyDescent="0.25">
      <c r="A49" s="81" t="s">
        <v>144</v>
      </c>
      <c r="B49" s="55" t="s">
        <v>143</v>
      </c>
      <c r="C49" s="340">
        <f t="shared" si="11"/>
        <v>0</v>
      </c>
      <c r="D49" s="340">
        <v>0</v>
      </c>
      <c r="E49" s="341">
        <f t="shared" si="9"/>
        <v>0</v>
      </c>
      <c r="F49" s="341">
        <f t="shared" si="6"/>
        <v>0</v>
      </c>
      <c r="G49" s="343">
        <v>0</v>
      </c>
      <c r="H49" s="343">
        <v>0</v>
      </c>
      <c r="I49" s="343">
        <v>0</v>
      </c>
      <c r="J49" s="343">
        <v>0</v>
      </c>
      <c r="K49" s="343">
        <v>0</v>
      </c>
      <c r="L49" s="344">
        <f t="shared" si="10"/>
        <v>0</v>
      </c>
      <c r="M49" s="343">
        <v>0</v>
      </c>
      <c r="N49" s="343">
        <v>0</v>
      </c>
      <c r="O49" s="343">
        <v>0</v>
      </c>
      <c r="P49" s="343">
        <v>0</v>
      </c>
      <c r="Q49" s="343">
        <v>0</v>
      </c>
      <c r="R49" s="343">
        <v>0</v>
      </c>
      <c r="S49" s="343">
        <v>0</v>
      </c>
      <c r="T49" s="343">
        <v>0</v>
      </c>
      <c r="U49" s="343">
        <v>0</v>
      </c>
      <c r="V49" s="343">
        <v>0</v>
      </c>
      <c r="W49" s="343">
        <v>0</v>
      </c>
      <c r="X49" s="343">
        <v>0</v>
      </c>
      <c r="Y49" s="343">
        <v>0</v>
      </c>
      <c r="Z49" s="343">
        <v>0</v>
      </c>
      <c r="AA49" s="343">
        <v>0</v>
      </c>
      <c r="AB49" s="341">
        <f t="shared" si="5"/>
        <v>0</v>
      </c>
      <c r="AC49" s="341">
        <f t="shared" si="7"/>
        <v>0</v>
      </c>
    </row>
    <row r="50" spans="1:29" ht="18.75" x14ac:dyDescent="0.25">
      <c r="A50" s="81" t="s">
        <v>142</v>
      </c>
      <c r="B50" s="80" t="s">
        <v>141</v>
      </c>
      <c r="C50" s="340">
        <v>0</v>
      </c>
      <c r="D50" s="340">
        <v>0</v>
      </c>
      <c r="E50" s="341">
        <f t="shared" si="9"/>
        <v>0</v>
      </c>
      <c r="F50" s="341">
        <f t="shared" si="6"/>
        <v>0</v>
      </c>
      <c r="G50" s="343">
        <v>0</v>
      </c>
      <c r="H50" s="343">
        <v>0</v>
      </c>
      <c r="I50" s="343">
        <v>0</v>
      </c>
      <c r="J50" s="343">
        <v>0</v>
      </c>
      <c r="K50" s="343">
        <v>0</v>
      </c>
      <c r="L50" s="344">
        <f t="shared" si="10"/>
        <v>0</v>
      </c>
      <c r="M50" s="343">
        <v>0</v>
      </c>
      <c r="N50" s="343">
        <v>0</v>
      </c>
      <c r="O50" s="343">
        <v>0</v>
      </c>
      <c r="P50" s="343">
        <v>0</v>
      </c>
      <c r="Q50" s="343">
        <v>0</v>
      </c>
      <c r="R50" s="343">
        <v>0</v>
      </c>
      <c r="S50" s="343">
        <v>0</v>
      </c>
      <c r="T50" s="343">
        <v>0</v>
      </c>
      <c r="U50" s="343">
        <v>0</v>
      </c>
      <c r="V50" s="343">
        <v>0</v>
      </c>
      <c r="W50" s="343">
        <v>0</v>
      </c>
      <c r="X50" s="343">
        <v>0</v>
      </c>
      <c r="Y50" s="343">
        <v>0</v>
      </c>
      <c r="Z50" s="343">
        <v>0</v>
      </c>
      <c r="AA50" s="343">
        <v>0</v>
      </c>
      <c r="AB50" s="341">
        <f t="shared" si="5"/>
        <v>0</v>
      </c>
      <c r="AC50" s="341">
        <f t="shared" si="7"/>
        <v>0</v>
      </c>
    </row>
    <row r="51" spans="1:29" ht="35.25" customHeight="1" x14ac:dyDescent="0.25">
      <c r="A51" s="84" t="s">
        <v>59</v>
      </c>
      <c r="B51" s="83" t="s">
        <v>140</v>
      </c>
      <c r="C51" s="340">
        <v>0</v>
      </c>
      <c r="D51" s="340">
        <v>0</v>
      </c>
      <c r="E51" s="341">
        <v>0</v>
      </c>
      <c r="F51" s="341">
        <f t="shared" si="6"/>
        <v>0</v>
      </c>
      <c r="G51" s="340">
        <v>0</v>
      </c>
      <c r="H51" s="340">
        <v>0</v>
      </c>
      <c r="I51" s="340">
        <v>0</v>
      </c>
      <c r="J51" s="340">
        <v>0</v>
      </c>
      <c r="K51" s="340">
        <v>0</v>
      </c>
      <c r="L51" s="346">
        <v>0</v>
      </c>
      <c r="M51" s="340">
        <v>0</v>
      </c>
      <c r="N51" s="340">
        <v>0</v>
      </c>
      <c r="O51" s="340">
        <v>0</v>
      </c>
      <c r="P51" s="340">
        <v>0</v>
      </c>
      <c r="Q51" s="340">
        <v>0</v>
      </c>
      <c r="R51" s="340">
        <v>0</v>
      </c>
      <c r="S51" s="340">
        <v>0</v>
      </c>
      <c r="T51" s="340">
        <v>0</v>
      </c>
      <c r="U51" s="340">
        <v>0</v>
      </c>
      <c r="V51" s="340">
        <v>0</v>
      </c>
      <c r="W51" s="340">
        <v>0</v>
      </c>
      <c r="X51" s="340">
        <v>0</v>
      </c>
      <c r="Y51" s="340">
        <v>0</v>
      </c>
      <c r="Z51" s="340">
        <v>0</v>
      </c>
      <c r="AA51" s="340">
        <v>0</v>
      </c>
      <c r="AB51" s="341">
        <f t="shared" si="5"/>
        <v>0</v>
      </c>
      <c r="AC51" s="341">
        <f t="shared" si="7"/>
        <v>0</v>
      </c>
    </row>
    <row r="52" spans="1:29" x14ac:dyDescent="0.25">
      <c r="A52" s="81" t="s">
        <v>139</v>
      </c>
      <c r="B52" s="55" t="s">
        <v>138</v>
      </c>
      <c r="C52" s="340">
        <f>C30</f>
        <v>6.8491525423728827</v>
      </c>
      <c r="D52" s="340">
        <v>0</v>
      </c>
      <c r="E52" s="341">
        <f>C52</f>
        <v>6.8491525423728827</v>
      </c>
      <c r="F52" s="341">
        <f t="shared" si="6"/>
        <v>6.8491525423728827</v>
      </c>
      <c r="G52" s="343">
        <v>0</v>
      </c>
      <c r="H52" s="343">
        <v>0</v>
      </c>
      <c r="I52" s="343">
        <v>0</v>
      </c>
      <c r="J52" s="343">
        <v>0</v>
      </c>
      <c r="K52" s="343">
        <v>0</v>
      </c>
      <c r="L52" s="345">
        <v>0</v>
      </c>
      <c r="M52" s="343">
        <v>0</v>
      </c>
      <c r="N52" s="343">
        <v>0</v>
      </c>
      <c r="O52" s="343">
        <v>0</v>
      </c>
      <c r="P52" s="343">
        <f>C52</f>
        <v>6.8491525423728827</v>
      </c>
      <c r="Q52" s="343">
        <v>0</v>
      </c>
      <c r="R52" s="343">
        <v>0</v>
      </c>
      <c r="S52" s="343">
        <v>0</v>
      </c>
      <c r="T52" s="343">
        <v>0</v>
      </c>
      <c r="U52" s="343">
        <v>0</v>
      </c>
      <c r="V52" s="343">
        <v>0</v>
      </c>
      <c r="W52" s="343">
        <v>0</v>
      </c>
      <c r="X52" s="343">
        <v>0</v>
      </c>
      <c r="Y52" s="343">
        <v>0</v>
      </c>
      <c r="Z52" s="343">
        <v>0</v>
      </c>
      <c r="AA52" s="343">
        <v>0</v>
      </c>
      <c r="AB52" s="341">
        <f t="shared" si="5"/>
        <v>6.8491525423728827</v>
      </c>
      <c r="AC52" s="341">
        <f t="shared" si="7"/>
        <v>0</v>
      </c>
    </row>
    <row r="53" spans="1:29" x14ac:dyDescent="0.25">
      <c r="A53" s="81" t="s">
        <v>137</v>
      </c>
      <c r="B53" s="55" t="s">
        <v>131</v>
      </c>
      <c r="C53" s="340">
        <v>0</v>
      </c>
      <c r="D53" s="340">
        <v>0</v>
      </c>
      <c r="E53" s="341">
        <f>G53+AB53</f>
        <v>0</v>
      </c>
      <c r="F53" s="341">
        <f t="shared" si="6"/>
        <v>0</v>
      </c>
      <c r="G53" s="343">
        <v>0</v>
      </c>
      <c r="H53" s="343">
        <v>0</v>
      </c>
      <c r="I53" s="343">
        <v>0</v>
      </c>
      <c r="J53" s="343">
        <v>0</v>
      </c>
      <c r="K53" s="343">
        <v>0</v>
      </c>
      <c r="L53" s="344">
        <v>0</v>
      </c>
      <c r="M53" s="343">
        <v>0</v>
      </c>
      <c r="N53" s="343">
        <v>0</v>
      </c>
      <c r="O53" s="343">
        <v>0</v>
      </c>
      <c r="P53" s="343">
        <v>0</v>
      </c>
      <c r="Q53" s="343">
        <v>0</v>
      </c>
      <c r="R53" s="343">
        <v>0</v>
      </c>
      <c r="S53" s="343">
        <v>0</v>
      </c>
      <c r="T53" s="343">
        <v>0</v>
      </c>
      <c r="U53" s="343">
        <v>0</v>
      </c>
      <c r="V53" s="343">
        <v>0</v>
      </c>
      <c r="W53" s="343">
        <v>0</v>
      </c>
      <c r="X53" s="343">
        <v>0</v>
      </c>
      <c r="Y53" s="343">
        <v>0</v>
      </c>
      <c r="Z53" s="343">
        <v>0</v>
      </c>
      <c r="AA53" s="343">
        <v>0</v>
      </c>
      <c r="AB53" s="341">
        <f t="shared" si="5"/>
        <v>0</v>
      </c>
      <c r="AC53" s="341">
        <f t="shared" si="7"/>
        <v>0</v>
      </c>
    </row>
    <row r="54" spans="1:29" x14ac:dyDescent="0.25">
      <c r="A54" s="81" t="s">
        <v>136</v>
      </c>
      <c r="B54" s="80" t="s">
        <v>130</v>
      </c>
      <c r="C54" s="340">
        <f>C37</f>
        <v>0</v>
      </c>
      <c r="D54" s="340">
        <v>0</v>
      </c>
      <c r="E54" s="341">
        <f>G54+AB54</f>
        <v>0</v>
      </c>
      <c r="F54" s="341">
        <f t="shared" si="6"/>
        <v>0</v>
      </c>
      <c r="G54" s="343">
        <v>0</v>
      </c>
      <c r="H54" s="343">
        <v>0</v>
      </c>
      <c r="I54" s="343">
        <v>0</v>
      </c>
      <c r="J54" s="343">
        <v>0</v>
      </c>
      <c r="K54" s="343">
        <v>0</v>
      </c>
      <c r="L54" s="345">
        <f>L37</f>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1">
        <f t="shared" si="5"/>
        <v>0</v>
      </c>
      <c r="AC54" s="341">
        <f t="shared" si="7"/>
        <v>0</v>
      </c>
    </row>
    <row r="55" spans="1:29" x14ac:dyDescent="0.25">
      <c r="A55" s="81" t="s">
        <v>135</v>
      </c>
      <c r="B55" s="80" t="s">
        <v>129</v>
      </c>
      <c r="C55" s="340">
        <v>0</v>
      </c>
      <c r="D55" s="340">
        <v>0</v>
      </c>
      <c r="E55" s="341">
        <f>G55+AB55</f>
        <v>0</v>
      </c>
      <c r="F55" s="341">
        <f t="shared" si="6"/>
        <v>0</v>
      </c>
      <c r="G55" s="343">
        <v>0</v>
      </c>
      <c r="H55" s="343">
        <v>0</v>
      </c>
      <c r="I55" s="343">
        <v>0</v>
      </c>
      <c r="J55" s="343">
        <v>0</v>
      </c>
      <c r="K55" s="343">
        <v>0</v>
      </c>
      <c r="L55" s="345">
        <v>0</v>
      </c>
      <c r="M55" s="343">
        <v>0</v>
      </c>
      <c r="N55" s="343">
        <v>0</v>
      </c>
      <c r="O55" s="343">
        <v>0</v>
      </c>
      <c r="P55" s="343">
        <v>0</v>
      </c>
      <c r="Q55" s="343">
        <v>0</v>
      </c>
      <c r="R55" s="343">
        <v>0</v>
      </c>
      <c r="S55" s="343">
        <v>0</v>
      </c>
      <c r="T55" s="343">
        <v>0</v>
      </c>
      <c r="U55" s="343">
        <v>0</v>
      </c>
      <c r="V55" s="343">
        <v>0</v>
      </c>
      <c r="W55" s="343">
        <v>0</v>
      </c>
      <c r="X55" s="343">
        <v>0</v>
      </c>
      <c r="Y55" s="343">
        <v>0</v>
      </c>
      <c r="Z55" s="343">
        <v>0</v>
      </c>
      <c r="AA55" s="343">
        <v>0</v>
      </c>
      <c r="AB55" s="341">
        <f t="shared" si="5"/>
        <v>0</v>
      </c>
      <c r="AC55" s="341">
        <f t="shared" si="7"/>
        <v>0</v>
      </c>
    </row>
    <row r="56" spans="1:29" x14ac:dyDescent="0.25">
      <c r="A56" s="81" t="s">
        <v>134</v>
      </c>
      <c r="B56" s="80" t="s">
        <v>128</v>
      </c>
      <c r="C56" s="340">
        <f>C39+C40+C41</f>
        <v>0</v>
      </c>
      <c r="D56" s="340">
        <v>0</v>
      </c>
      <c r="E56" s="341">
        <f>G56+AB56</f>
        <v>0</v>
      </c>
      <c r="F56" s="341">
        <f t="shared" si="6"/>
        <v>0</v>
      </c>
      <c r="G56" s="343">
        <v>0</v>
      </c>
      <c r="H56" s="343">
        <v>0</v>
      </c>
      <c r="I56" s="343">
        <v>0</v>
      </c>
      <c r="J56" s="343">
        <v>0</v>
      </c>
      <c r="K56" s="343">
        <v>0</v>
      </c>
      <c r="L56" s="345">
        <f>L39+L40+L41</f>
        <v>0</v>
      </c>
      <c r="M56" s="343">
        <v>0</v>
      </c>
      <c r="N56" s="343">
        <v>0</v>
      </c>
      <c r="O56" s="343">
        <v>0</v>
      </c>
      <c r="P56" s="343">
        <v>0</v>
      </c>
      <c r="Q56" s="343">
        <v>0</v>
      </c>
      <c r="R56" s="343">
        <v>0</v>
      </c>
      <c r="S56" s="343">
        <v>0</v>
      </c>
      <c r="T56" s="343">
        <v>0</v>
      </c>
      <c r="U56" s="343">
        <v>0</v>
      </c>
      <c r="V56" s="343">
        <v>0</v>
      </c>
      <c r="W56" s="343">
        <v>0</v>
      </c>
      <c r="X56" s="343">
        <v>0</v>
      </c>
      <c r="Y56" s="343">
        <v>0</v>
      </c>
      <c r="Z56" s="343">
        <v>0</v>
      </c>
      <c r="AA56" s="343">
        <v>0</v>
      </c>
      <c r="AB56" s="341">
        <f t="shared" si="5"/>
        <v>0</v>
      </c>
      <c r="AC56" s="341">
        <f t="shared" si="7"/>
        <v>0</v>
      </c>
    </row>
    <row r="57" spans="1:29" ht="18.75" x14ac:dyDescent="0.25">
      <c r="A57" s="81" t="s">
        <v>133</v>
      </c>
      <c r="B57" s="80" t="s">
        <v>127</v>
      </c>
      <c r="C57" s="340">
        <v>0</v>
      </c>
      <c r="D57" s="340">
        <v>0</v>
      </c>
      <c r="E57" s="341">
        <f>G57+AB57</f>
        <v>0</v>
      </c>
      <c r="F57" s="341">
        <f t="shared" si="6"/>
        <v>0</v>
      </c>
      <c r="G57" s="343">
        <v>0</v>
      </c>
      <c r="H57" s="343">
        <v>0</v>
      </c>
      <c r="I57" s="343">
        <v>0</v>
      </c>
      <c r="J57" s="343">
        <v>0</v>
      </c>
      <c r="K57" s="343">
        <v>0</v>
      </c>
      <c r="L57" s="343">
        <f>C57</f>
        <v>0</v>
      </c>
      <c r="M57" s="343">
        <v>0</v>
      </c>
      <c r="N57" s="343">
        <v>0</v>
      </c>
      <c r="O57" s="343">
        <v>0</v>
      </c>
      <c r="P57" s="343">
        <v>0</v>
      </c>
      <c r="Q57" s="343">
        <v>0</v>
      </c>
      <c r="R57" s="343">
        <v>0</v>
      </c>
      <c r="S57" s="343">
        <v>0</v>
      </c>
      <c r="T57" s="343">
        <v>0</v>
      </c>
      <c r="U57" s="343">
        <v>0</v>
      </c>
      <c r="V57" s="343">
        <v>0</v>
      </c>
      <c r="W57" s="343">
        <v>0</v>
      </c>
      <c r="X57" s="343">
        <v>0</v>
      </c>
      <c r="Y57" s="343">
        <v>0</v>
      </c>
      <c r="Z57" s="343">
        <v>0</v>
      </c>
      <c r="AA57" s="343">
        <v>0</v>
      </c>
      <c r="AB57" s="341">
        <f t="shared" si="5"/>
        <v>0</v>
      </c>
      <c r="AC57" s="341">
        <f t="shared" si="7"/>
        <v>0</v>
      </c>
    </row>
    <row r="58" spans="1:29" ht="36.75" customHeight="1" x14ac:dyDescent="0.25">
      <c r="A58" s="84" t="s">
        <v>58</v>
      </c>
      <c r="B58" s="102" t="s">
        <v>230</v>
      </c>
      <c r="C58" s="340">
        <v>0</v>
      </c>
      <c r="D58" s="340">
        <v>0</v>
      </c>
      <c r="E58" s="341">
        <v>0</v>
      </c>
      <c r="F58" s="341">
        <f t="shared" si="6"/>
        <v>0</v>
      </c>
      <c r="G58" s="340">
        <v>0</v>
      </c>
      <c r="H58" s="340">
        <v>0</v>
      </c>
      <c r="I58" s="340">
        <v>0</v>
      </c>
      <c r="J58" s="340">
        <v>0</v>
      </c>
      <c r="K58" s="340">
        <v>0</v>
      </c>
      <c r="L58" s="340">
        <v>0</v>
      </c>
      <c r="M58" s="340">
        <v>0</v>
      </c>
      <c r="N58" s="340">
        <v>0</v>
      </c>
      <c r="O58" s="340">
        <v>0</v>
      </c>
      <c r="P58" s="340">
        <v>0</v>
      </c>
      <c r="Q58" s="340">
        <v>0</v>
      </c>
      <c r="R58" s="340">
        <v>0</v>
      </c>
      <c r="S58" s="340">
        <v>0</v>
      </c>
      <c r="T58" s="340">
        <v>0</v>
      </c>
      <c r="U58" s="340">
        <v>0</v>
      </c>
      <c r="V58" s="340">
        <v>0</v>
      </c>
      <c r="W58" s="340">
        <v>0</v>
      </c>
      <c r="X58" s="340">
        <v>0</v>
      </c>
      <c r="Y58" s="340">
        <v>0</v>
      </c>
      <c r="Z58" s="340">
        <v>0</v>
      </c>
      <c r="AA58" s="340">
        <v>0</v>
      </c>
      <c r="AB58" s="341">
        <f t="shared" si="5"/>
        <v>0</v>
      </c>
      <c r="AC58" s="341">
        <f t="shared" si="7"/>
        <v>0</v>
      </c>
    </row>
    <row r="59" spans="1:29" x14ac:dyDescent="0.25">
      <c r="A59" s="84" t="s">
        <v>56</v>
      </c>
      <c r="B59" s="83" t="s">
        <v>132</v>
      </c>
      <c r="C59" s="340">
        <v>0</v>
      </c>
      <c r="D59" s="340">
        <v>0</v>
      </c>
      <c r="E59" s="341">
        <v>0</v>
      </c>
      <c r="F59" s="341">
        <f t="shared" si="6"/>
        <v>0</v>
      </c>
      <c r="G59" s="340">
        <v>0</v>
      </c>
      <c r="H59" s="340">
        <v>0</v>
      </c>
      <c r="I59" s="340">
        <v>0</v>
      </c>
      <c r="J59" s="340">
        <v>0</v>
      </c>
      <c r="K59" s="340">
        <v>0</v>
      </c>
      <c r="L59" s="340">
        <v>0</v>
      </c>
      <c r="M59" s="340">
        <v>0</v>
      </c>
      <c r="N59" s="340">
        <v>0</v>
      </c>
      <c r="O59" s="340">
        <v>0</v>
      </c>
      <c r="P59" s="340">
        <v>0</v>
      </c>
      <c r="Q59" s="340">
        <v>0</v>
      </c>
      <c r="R59" s="340">
        <v>0</v>
      </c>
      <c r="S59" s="340">
        <v>0</v>
      </c>
      <c r="T59" s="340">
        <v>0</v>
      </c>
      <c r="U59" s="340">
        <v>0</v>
      </c>
      <c r="V59" s="340">
        <v>0</v>
      </c>
      <c r="W59" s="340">
        <v>0</v>
      </c>
      <c r="X59" s="340">
        <v>0</v>
      </c>
      <c r="Y59" s="340">
        <v>0</v>
      </c>
      <c r="Z59" s="340">
        <v>0</v>
      </c>
      <c r="AA59" s="340">
        <v>0</v>
      </c>
      <c r="AB59" s="341">
        <f t="shared" si="5"/>
        <v>0</v>
      </c>
      <c r="AC59" s="341">
        <f t="shared" si="7"/>
        <v>0</v>
      </c>
    </row>
    <row r="60" spans="1:29" x14ac:dyDescent="0.25">
      <c r="A60" s="81" t="s">
        <v>224</v>
      </c>
      <c r="B60" s="82" t="s">
        <v>153</v>
      </c>
      <c r="C60" s="340">
        <v>0</v>
      </c>
      <c r="D60" s="340">
        <v>0</v>
      </c>
      <c r="E60" s="341">
        <v>0</v>
      </c>
      <c r="F60" s="341">
        <f t="shared" si="6"/>
        <v>0</v>
      </c>
      <c r="G60" s="343">
        <v>0</v>
      </c>
      <c r="H60" s="343">
        <v>0</v>
      </c>
      <c r="I60" s="343">
        <v>0</v>
      </c>
      <c r="J60" s="343">
        <v>0</v>
      </c>
      <c r="K60" s="343">
        <v>0</v>
      </c>
      <c r="L60" s="343">
        <v>0</v>
      </c>
      <c r="M60" s="343">
        <v>0</v>
      </c>
      <c r="N60" s="343">
        <v>0</v>
      </c>
      <c r="O60" s="343">
        <v>0</v>
      </c>
      <c r="P60" s="343">
        <v>0</v>
      </c>
      <c r="Q60" s="343">
        <v>0</v>
      </c>
      <c r="R60" s="343">
        <v>0</v>
      </c>
      <c r="S60" s="343">
        <v>0</v>
      </c>
      <c r="T60" s="343">
        <v>0</v>
      </c>
      <c r="U60" s="343">
        <v>0</v>
      </c>
      <c r="V60" s="343">
        <v>0</v>
      </c>
      <c r="W60" s="343">
        <v>0</v>
      </c>
      <c r="X60" s="343">
        <v>0</v>
      </c>
      <c r="Y60" s="343">
        <v>0</v>
      </c>
      <c r="Z60" s="343">
        <v>0</v>
      </c>
      <c r="AA60" s="343">
        <v>0</v>
      </c>
      <c r="AB60" s="341">
        <f t="shared" si="5"/>
        <v>0</v>
      </c>
      <c r="AC60" s="341">
        <f t="shared" si="7"/>
        <v>0</v>
      </c>
    </row>
    <row r="61" spans="1:29" x14ac:dyDescent="0.25">
      <c r="A61" s="81" t="s">
        <v>225</v>
      </c>
      <c r="B61" s="82" t="s">
        <v>151</v>
      </c>
      <c r="C61" s="340">
        <v>0</v>
      </c>
      <c r="D61" s="340">
        <v>0</v>
      </c>
      <c r="E61" s="341">
        <v>0</v>
      </c>
      <c r="F61" s="341">
        <f t="shared" si="6"/>
        <v>0</v>
      </c>
      <c r="G61" s="343">
        <v>0</v>
      </c>
      <c r="H61" s="343">
        <v>0</v>
      </c>
      <c r="I61" s="343">
        <v>0</v>
      </c>
      <c r="J61" s="343">
        <v>0</v>
      </c>
      <c r="K61" s="343">
        <v>0</v>
      </c>
      <c r="L61" s="343">
        <v>0</v>
      </c>
      <c r="M61" s="343">
        <v>0</v>
      </c>
      <c r="N61" s="343">
        <v>0</v>
      </c>
      <c r="O61" s="343">
        <v>0</v>
      </c>
      <c r="P61" s="343">
        <v>0</v>
      </c>
      <c r="Q61" s="343">
        <v>0</v>
      </c>
      <c r="R61" s="343">
        <v>0</v>
      </c>
      <c r="S61" s="343">
        <v>0</v>
      </c>
      <c r="T61" s="343">
        <v>0</v>
      </c>
      <c r="U61" s="343">
        <v>0</v>
      </c>
      <c r="V61" s="343">
        <v>0</v>
      </c>
      <c r="W61" s="343">
        <v>0</v>
      </c>
      <c r="X61" s="343">
        <v>0</v>
      </c>
      <c r="Y61" s="343">
        <v>0</v>
      </c>
      <c r="Z61" s="343">
        <v>0</v>
      </c>
      <c r="AA61" s="343">
        <v>0</v>
      </c>
      <c r="AB61" s="341">
        <f t="shared" si="5"/>
        <v>0</v>
      </c>
      <c r="AC61" s="341">
        <f t="shared" si="7"/>
        <v>0</v>
      </c>
    </row>
    <row r="62" spans="1:29" x14ac:dyDescent="0.25">
      <c r="A62" s="81" t="s">
        <v>226</v>
      </c>
      <c r="B62" s="82" t="s">
        <v>149</v>
      </c>
      <c r="C62" s="340">
        <v>0</v>
      </c>
      <c r="D62" s="340">
        <v>0</v>
      </c>
      <c r="E62" s="341">
        <v>0</v>
      </c>
      <c r="F62" s="341">
        <f t="shared" si="6"/>
        <v>0</v>
      </c>
      <c r="G62" s="343">
        <v>0</v>
      </c>
      <c r="H62" s="343">
        <v>0</v>
      </c>
      <c r="I62" s="343">
        <v>0</v>
      </c>
      <c r="J62" s="343">
        <v>0</v>
      </c>
      <c r="K62" s="343">
        <v>0</v>
      </c>
      <c r="L62" s="343">
        <v>0</v>
      </c>
      <c r="M62" s="343">
        <v>0</v>
      </c>
      <c r="N62" s="343">
        <v>0</v>
      </c>
      <c r="O62" s="343">
        <v>0</v>
      </c>
      <c r="P62" s="343">
        <v>0</v>
      </c>
      <c r="Q62" s="343">
        <v>0</v>
      </c>
      <c r="R62" s="343">
        <v>0</v>
      </c>
      <c r="S62" s="343">
        <v>0</v>
      </c>
      <c r="T62" s="343">
        <v>0</v>
      </c>
      <c r="U62" s="343">
        <v>0</v>
      </c>
      <c r="V62" s="343">
        <v>0</v>
      </c>
      <c r="W62" s="343">
        <v>0</v>
      </c>
      <c r="X62" s="343">
        <v>0</v>
      </c>
      <c r="Y62" s="343">
        <v>0</v>
      </c>
      <c r="Z62" s="343">
        <v>0</v>
      </c>
      <c r="AA62" s="343">
        <v>0</v>
      </c>
      <c r="AB62" s="341">
        <f t="shared" si="5"/>
        <v>0</v>
      </c>
      <c r="AC62" s="341">
        <f t="shared" si="7"/>
        <v>0</v>
      </c>
    </row>
    <row r="63" spans="1:29" x14ac:dyDescent="0.25">
      <c r="A63" s="81" t="s">
        <v>227</v>
      </c>
      <c r="B63" s="82" t="s">
        <v>229</v>
      </c>
      <c r="C63" s="340">
        <v>0</v>
      </c>
      <c r="D63" s="340">
        <v>0</v>
      </c>
      <c r="E63" s="341">
        <v>0</v>
      </c>
      <c r="F63" s="341">
        <f t="shared" si="6"/>
        <v>0</v>
      </c>
      <c r="G63" s="343">
        <v>0</v>
      </c>
      <c r="H63" s="343">
        <v>0</v>
      </c>
      <c r="I63" s="343">
        <v>0</v>
      </c>
      <c r="J63" s="343">
        <v>0</v>
      </c>
      <c r="K63" s="343">
        <v>0</v>
      </c>
      <c r="L63" s="343">
        <v>0</v>
      </c>
      <c r="M63" s="343">
        <v>0</v>
      </c>
      <c r="N63" s="343">
        <v>0</v>
      </c>
      <c r="O63" s="343">
        <v>0</v>
      </c>
      <c r="P63" s="343">
        <v>0</v>
      </c>
      <c r="Q63" s="343">
        <v>0</v>
      </c>
      <c r="R63" s="343">
        <v>0</v>
      </c>
      <c r="S63" s="343">
        <v>0</v>
      </c>
      <c r="T63" s="343">
        <v>0</v>
      </c>
      <c r="U63" s="343">
        <v>0</v>
      </c>
      <c r="V63" s="343">
        <v>0</v>
      </c>
      <c r="W63" s="343">
        <v>0</v>
      </c>
      <c r="X63" s="343">
        <v>0</v>
      </c>
      <c r="Y63" s="343">
        <v>0</v>
      </c>
      <c r="Z63" s="343">
        <v>0</v>
      </c>
      <c r="AA63" s="343">
        <v>0</v>
      </c>
      <c r="AB63" s="341">
        <f t="shared" si="5"/>
        <v>0</v>
      </c>
      <c r="AC63" s="341">
        <f t="shared" si="7"/>
        <v>0</v>
      </c>
    </row>
    <row r="64" spans="1:29" ht="18.75" x14ac:dyDescent="0.25">
      <c r="A64" s="81" t="s">
        <v>228</v>
      </c>
      <c r="B64" s="80" t="s">
        <v>127</v>
      </c>
      <c r="C64" s="340">
        <v>0</v>
      </c>
      <c r="D64" s="340">
        <v>0</v>
      </c>
      <c r="E64" s="341">
        <v>0</v>
      </c>
      <c r="F64" s="341">
        <f t="shared" si="6"/>
        <v>0</v>
      </c>
      <c r="G64" s="343">
        <v>0</v>
      </c>
      <c r="H64" s="343">
        <v>0</v>
      </c>
      <c r="I64" s="343">
        <v>0</v>
      </c>
      <c r="J64" s="343">
        <v>0</v>
      </c>
      <c r="K64" s="343">
        <v>0</v>
      </c>
      <c r="L64" s="343">
        <v>0</v>
      </c>
      <c r="M64" s="343">
        <v>0</v>
      </c>
      <c r="N64" s="343">
        <v>0</v>
      </c>
      <c r="O64" s="343">
        <v>0</v>
      </c>
      <c r="P64" s="343">
        <v>0</v>
      </c>
      <c r="Q64" s="343">
        <v>0</v>
      </c>
      <c r="R64" s="343">
        <v>0</v>
      </c>
      <c r="S64" s="343">
        <v>0</v>
      </c>
      <c r="T64" s="343">
        <v>0</v>
      </c>
      <c r="U64" s="343">
        <v>0</v>
      </c>
      <c r="V64" s="343">
        <v>0</v>
      </c>
      <c r="W64" s="343">
        <v>0</v>
      </c>
      <c r="X64" s="343">
        <v>0</v>
      </c>
      <c r="Y64" s="343">
        <v>0</v>
      </c>
      <c r="Z64" s="343">
        <v>0</v>
      </c>
      <c r="AA64" s="343">
        <v>0</v>
      </c>
      <c r="AB64" s="341">
        <f t="shared" si="5"/>
        <v>0</v>
      </c>
      <c r="AC64" s="341">
        <f t="shared" si="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5"/>
      <c r="C66" s="465"/>
      <c r="D66" s="465"/>
      <c r="E66" s="465"/>
      <c r="F66" s="465"/>
      <c r="G66" s="465"/>
      <c r="H66" s="465"/>
      <c r="I66" s="465"/>
      <c r="J66" s="351"/>
      <c r="K66" s="351"/>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7"/>
      <c r="C68" s="467"/>
      <c r="D68" s="467"/>
      <c r="E68" s="467"/>
      <c r="F68" s="467"/>
      <c r="G68" s="467"/>
      <c r="H68" s="467"/>
      <c r="I68" s="467"/>
      <c r="J68" s="350"/>
      <c r="K68" s="350"/>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5"/>
      <c r="C70" s="465"/>
      <c r="D70" s="465"/>
      <c r="E70" s="465"/>
      <c r="F70" s="465"/>
      <c r="G70" s="465"/>
      <c r="H70" s="465"/>
      <c r="I70" s="465"/>
      <c r="J70" s="351"/>
      <c r="K70" s="351"/>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5"/>
      <c r="C72" s="465"/>
      <c r="D72" s="465"/>
      <c r="E72" s="465"/>
      <c r="F72" s="465"/>
      <c r="G72" s="465"/>
      <c r="H72" s="465"/>
      <c r="I72" s="465"/>
      <c r="J72" s="351"/>
      <c r="K72" s="351"/>
      <c r="L72" s="71"/>
      <c r="M72" s="71"/>
      <c r="N72" s="74"/>
      <c r="O72" s="71"/>
      <c r="P72" s="71"/>
      <c r="Q72" s="71"/>
      <c r="R72" s="71"/>
      <c r="S72" s="71"/>
      <c r="T72" s="71"/>
      <c r="U72" s="71"/>
      <c r="V72" s="71"/>
      <c r="W72" s="71"/>
      <c r="X72" s="71"/>
      <c r="Y72" s="71"/>
      <c r="Z72" s="71"/>
      <c r="AA72" s="71"/>
      <c r="AB72" s="71"/>
    </row>
    <row r="73" spans="1:28" ht="32.25" customHeight="1" x14ac:dyDescent="0.25">
      <c r="A73" s="71"/>
      <c r="B73" s="467"/>
      <c r="C73" s="467"/>
      <c r="D73" s="467"/>
      <c r="E73" s="467"/>
      <c r="F73" s="467"/>
      <c r="G73" s="467"/>
      <c r="H73" s="467"/>
      <c r="I73" s="467"/>
      <c r="J73" s="350"/>
      <c r="K73" s="350"/>
      <c r="L73" s="71"/>
      <c r="M73" s="71"/>
      <c r="N73" s="71"/>
      <c r="O73" s="71"/>
      <c r="P73" s="71"/>
      <c r="Q73" s="71"/>
      <c r="R73" s="71"/>
      <c r="S73" s="71"/>
      <c r="T73" s="71"/>
      <c r="U73" s="71"/>
      <c r="V73" s="71"/>
      <c r="W73" s="71"/>
      <c r="X73" s="71"/>
      <c r="Y73" s="71"/>
      <c r="Z73" s="71"/>
      <c r="AA73" s="71"/>
      <c r="AB73" s="71"/>
    </row>
    <row r="74" spans="1:28" ht="51.75" customHeight="1" x14ac:dyDescent="0.25">
      <c r="A74" s="71"/>
      <c r="B74" s="465"/>
      <c r="C74" s="465"/>
      <c r="D74" s="465"/>
      <c r="E74" s="465"/>
      <c r="F74" s="465"/>
      <c r="G74" s="465"/>
      <c r="H74" s="465"/>
      <c r="I74" s="465"/>
      <c r="J74" s="351"/>
      <c r="K74" s="351"/>
      <c r="L74" s="71"/>
      <c r="M74" s="71"/>
      <c r="N74" s="71"/>
      <c r="O74" s="71"/>
      <c r="P74" s="71"/>
      <c r="Q74" s="71"/>
      <c r="R74" s="71"/>
      <c r="S74" s="71"/>
      <c r="T74" s="71"/>
      <c r="U74" s="71"/>
      <c r="V74" s="71"/>
      <c r="W74" s="71"/>
      <c r="X74" s="71"/>
      <c r="Y74" s="71"/>
      <c r="Z74" s="71"/>
      <c r="AA74" s="71"/>
      <c r="AB74" s="71"/>
    </row>
    <row r="75" spans="1:28" ht="21.75" customHeight="1" x14ac:dyDescent="0.25">
      <c r="A75" s="71"/>
      <c r="B75" s="468"/>
      <c r="C75" s="468"/>
      <c r="D75" s="468"/>
      <c r="E75" s="468"/>
      <c r="F75" s="468"/>
      <c r="G75" s="468"/>
      <c r="H75" s="468"/>
      <c r="I75" s="468"/>
      <c r="J75" s="352"/>
      <c r="K75" s="35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6"/>
      <c r="C77" s="466"/>
      <c r="D77" s="466"/>
      <c r="E77" s="466"/>
      <c r="F77" s="466"/>
      <c r="G77" s="466"/>
      <c r="H77" s="466"/>
      <c r="I77" s="466"/>
      <c r="J77" s="349"/>
      <c r="K77" s="349"/>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57:C64 G50:G64 M37:M56 G25:G44 E24:G24 C24:C44 K24:M36 K57:M64 K37:K56 O24:Y64 H24:I64">
    <cfRule type="cellIs" dxfId="45" priority="19" operator="notEqual">
      <formula>0</formula>
    </cfRule>
  </conditionalFormatting>
  <conditionalFormatting sqref="AB24:AB64">
    <cfRule type="cellIs" dxfId="44" priority="18" operator="notEqual">
      <formula>0</formula>
    </cfRule>
  </conditionalFormatting>
  <conditionalFormatting sqref="E58:F64 E51:F52 E25:F43 F44 F50 F53:F57">
    <cfRule type="cellIs" dxfId="43" priority="16" operator="notEqual">
      <formula>0</formula>
    </cfRule>
  </conditionalFormatting>
  <conditionalFormatting sqref="G45:G49">
    <cfRule type="cellIs" dxfId="42" priority="15" operator="notEqual">
      <formula>0</formula>
    </cfRule>
  </conditionalFormatting>
  <conditionalFormatting sqref="F45:F49">
    <cfRule type="cellIs" dxfId="41" priority="14" operator="notEqual">
      <formula>0</formula>
    </cfRule>
  </conditionalFormatting>
  <conditionalFormatting sqref="E44:E50">
    <cfRule type="cellIs" dxfId="40" priority="12" operator="notEqual">
      <formula>0</formula>
    </cfRule>
  </conditionalFormatting>
  <conditionalFormatting sqref="E53:E57">
    <cfRule type="cellIs" dxfId="39" priority="11" operator="notEqual">
      <formula>0</formula>
    </cfRule>
  </conditionalFormatting>
  <conditionalFormatting sqref="L37:L56">
    <cfRule type="cellIs" dxfId="38" priority="10" operator="notEqual">
      <formula>0</formula>
    </cfRule>
  </conditionalFormatting>
  <conditionalFormatting sqref="C50:C56">
    <cfRule type="cellIs" dxfId="37" priority="9" operator="notEqual">
      <formula>0</formula>
    </cfRule>
  </conditionalFormatting>
  <conditionalFormatting sqref="C45:C49">
    <cfRule type="cellIs" dxfId="36" priority="8" operator="notEqual">
      <formula>0</formula>
    </cfRule>
  </conditionalFormatting>
  <conditionalFormatting sqref="J24:J64">
    <cfRule type="cellIs" dxfId="35" priority="7" operator="notEqual">
      <formula>0</formula>
    </cfRule>
  </conditionalFormatting>
  <conditionalFormatting sqref="N24:N64">
    <cfRule type="cellIs" dxfId="34" priority="6" operator="notEqual">
      <formula>0</formula>
    </cfRule>
  </conditionalFormatting>
  <conditionalFormatting sqref="D57:D64 D24:D44">
    <cfRule type="cellIs" dxfId="33" priority="5" operator="notEqual">
      <formula>0</formula>
    </cfRule>
  </conditionalFormatting>
  <conditionalFormatting sqref="D50:D56">
    <cfRule type="cellIs" dxfId="32" priority="4" operator="notEqual">
      <formula>0</formula>
    </cfRule>
  </conditionalFormatting>
  <conditionalFormatting sqref="D45:D49">
    <cfRule type="cellIs" dxfId="31" priority="3" operator="notEqual">
      <formula>0</formula>
    </cfRule>
  </conditionalFormatting>
  <conditionalFormatting sqref="Z24:AA64">
    <cfRule type="cellIs" dxfId="30" priority="2" operator="notEqual">
      <formula>0</formula>
    </cfRule>
  </conditionalFormatting>
  <conditionalFormatting sqref="AC24:AC64">
    <cfRule type="cellIs" dxfId="2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4" sqref="M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6" width="19" style="70" customWidth="1"/>
    <col min="7" max="10" width="12" style="71" hidden="1" customWidth="1"/>
    <col min="11" max="11" width="12" style="71" customWidth="1"/>
    <col min="12" max="19" width="9.28515625" style="70" customWidth="1"/>
    <col min="20" max="21" width="8" style="70" customWidth="1"/>
    <col min="22" max="23" width="8.5703125" style="70" customWidth="1"/>
    <col min="24" max="25" width="8" style="70" customWidth="1"/>
    <col min="26" max="27" width="8.5703125" style="70" customWidth="1"/>
    <col min="28" max="29" width="8" style="70" customWidth="1"/>
    <col min="30" max="31" width="8.5703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AG1" s="43" t="s">
        <v>68</v>
      </c>
    </row>
    <row r="2" spans="1:33" ht="18.75" x14ac:dyDescent="0.3">
      <c r="A2" s="71"/>
      <c r="B2" s="71"/>
      <c r="C2" s="71"/>
      <c r="D2" s="71"/>
      <c r="E2" s="71"/>
      <c r="F2" s="71"/>
      <c r="AG2" s="15" t="s">
        <v>10</v>
      </c>
    </row>
    <row r="3" spans="1:33" ht="18.75" x14ac:dyDescent="0.3">
      <c r="A3" s="71"/>
      <c r="B3" s="71"/>
      <c r="C3" s="71"/>
      <c r="D3" s="71"/>
      <c r="E3" s="71"/>
      <c r="F3" s="71"/>
      <c r="AG3" s="15" t="s">
        <v>67</v>
      </c>
    </row>
    <row r="4" spans="1:33" ht="18.75" customHeight="1" x14ac:dyDescent="0.25">
      <c r="A4" s="378" t="str">
        <f>'6.1. Паспорт сетевой график'!A5:K5</f>
        <v>Год раскрытия информации: 2018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c r="AD4" s="378"/>
      <c r="AE4" s="378"/>
      <c r="AF4" s="378"/>
      <c r="AG4" s="378"/>
    </row>
    <row r="5" spans="1:33" ht="18.75" x14ac:dyDescent="0.3">
      <c r="A5" s="71"/>
      <c r="B5" s="71"/>
      <c r="C5" s="71"/>
      <c r="D5" s="71"/>
      <c r="E5" s="71"/>
      <c r="F5" s="71"/>
      <c r="AG5" s="15"/>
    </row>
    <row r="6" spans="1:33"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row>
    <row r="7" spans="1:33" ht="18.75" x14ac:dyDescent="0.25">
      <c r="A7" s="337"/>
      <c r="B7" s="337"/>
      <c r="C7" s="337"/>
      <c r="D7" s="337"/>
      <c r="E7" s="337"/>
      <c r="F7" s="337"/>
      <c r="G7" s="337"/>
      <c r="H7" s="337"/>
      <c r="I7" s="337"/>
      <c r="J7" s="337"/>
      <c r="K7" s="337"/>
      <c r="L7" s="338"/>
      <c r="M7" s="338"/>
      <c r="N7" s="338"/>
      <c r="O7" s="338"/>
      <c r="P7" s="338"/>
      <c r="Q7" s="338"/>
      <c r="R7" s="338"/>
      <c r="S7" s="338"/>
      <c r="T7" s="338"/>
      <c r="U7" s="338"/>
      <c r="V7" s="338"/>
      <c r="W7" s="338"/>
      <c r="X7" s="338"/>
      <c r="Y7" s="338"/>
      <c r="Z7" s="338"/>
      <c r="AA7" s="338"/>
      <c r="AB7" s="338"/>
      <c r="AC7" s="338"/>
      <c r="AD7" s="338"/>
      <c r="AE7" s="338"/>
      <c r="AF7" s="338"/>
      <c r="AG7" s="338"/>
    </row>
    <row r="8" spans="1:33" x14ac:dyDescent="0.25">
      <c r="A8" s="450" t="str">
        <f>'6.1. Паспорт сетевой график'!A9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c r="AD8" s="450"/>
      <c r="AE8" s="450"/>
      <c r="AF8" s="450"/>
      <c r="AG8" s="450"/>
    </row>
    <row r="9" spans="1:33" ht="18.75" customHeight="1" x14ac:dyDescent="0.25">
      <c r="A9" s="448" t="s">
        <v>8</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row>
    <row r="10" spans="1:33" ht="18.75" x14ac:dyDescent="0.25">
      <c r="A10" s="337"/>
      <c r="B10" s="337"/>
      <c r="C10" s="337"/>
      <c r="D10" s="337"/>
      <c r="E10" s="337"/>
      <c r="F10" s="337"/>
      <c r="G10" s="337"/>
      <c r="H10" s="337"/>
      <c r="I10" s="337"/>
      <c r="J10" s="337"/>
      <c r="K10" s="337"/>
      <c r="L10" s="338"/>
      <c r="M10" s="338"/>
      <c r="N10" s="338"/>
      <c r="O10" s="338"/>
      <c r="P10" s="338"/>
      <c r="Q10" s="338"/>
      <c r="R10" s="338"/>
      <c r="S10" s="338"/>
      <c r="T10" s="338"/>
      <c r="U10" s="338"/>
      <c r="V10" s="338"/>
      <c r="W10" s="338"/>
      <c r="X10" s="338"/>
      <c r="Y10" s="338"/>
      <c r="Z10" s="338"/>
      <c r="AA10" s="338"/>
      <c r="AB10" s="338"/>
      <c r="AC10" s="338"/>
      <c r="AD10" s="338"/>
      <c r="AE10" s="338"/>
      <c r="AF10" s="338"/>
      <c r="AG10" s="338"/>
    </row>
    <row r="11" spans="1:33" x14ac:dyDescent="0.25">
      <c r="A11" s="450" t="str">
        <f>'6.1. Паспорт сетевой график'!A12</f>
        <v>F_obj_111001_3081</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c r="AD11" s="450"/>
      <c r="AE11" s="450"/>
      <c r="AF11" s="450"/>
      <c r="AG11" s="450"/>
    </row>
    <row r="12" spans="1:33" x14ac:dyDescent="0.25">
      <c r="A12" s="448" t="s">
        <v>7</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row>
    <row r="13" spans="1:33" ht="16.5" customHeight="1" x14ac:dyDescent="0.3">
      <c r="A13" s="339"/>
      <c r="B13" s="339"/>
      <c r="C13" s="339"/>
      <c r="D13" s="339"/>
      <c r="E13" s="339"/>
      <c r="F13" s="339"/>
      <c r="G13" s="339"/>
      <c r="H13" s="339"/>
      <c r="I13" s="339"/>
      <c r="J13" s="339"/>
      <c r="K13" s="339"/>
      <c r="L13" s="88"/>
      <c r="M13" s="88"/>
      <c r="N13" s="88"/>
      <c r="O13" s="88"/>
      <c r="P13" s="88"/>
      <c r="Q13" s="88"/>
      <c r="R13" s="88"/>
      <c r="S13" s="88"/>
      <c r="T13" s="88"/>
      <c r="U13" s="88"/>
      <c r="V13" s="88"/>
      <c r="W13" s="88"/>
      <c r="X13" s="88"/>
      <c r="Y13" s="88"/>
      <c r="Z13" s="88"/>
      <c r="AA13" s="88"/>
      <c r="AB13" s="88"/>
      <c r="AC13" s="88"/>
      <c r="AD13" s="88"/>
      <c r="AE13" s="88"/>
      <c r="AF13" s="88"/>
      <c r="AG13" s="88"/>
    </row>
    <row r="14" spans="1:33" ht="36" customHeight="1" x14ac:dyDescent="0.25">
      <c r="A14" s="451" t="str">
        <f>'6.1. Паспорт сетевой график'!A15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c r="AD14" s="451"/>
      <c r="AE14" s="451"/>
      <c r="AF14" s="451"/>
      <c r="AG14" s="451"/>
    </row>
    <row r="15" spans="1:33" ht="15.75" customHeight="1" x14ac:dyDescent="0.25">
      <c r="A15" s="448" t="s">
        <v>6</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row>
    <row r="16" spans="1:33"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53" t="s">
        <v>504</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4" t="s">
        <v>188</v>
      </c>
      <c r="B20" s="454" t="s">
        <v>187</v>
      </c>
      <c r="C20" s="440" t="s">
        <v>186</v>
      </c>
      <c r="D20" s="440"/>
      <c r="E20" s="457" t="s">
        <v>185</v>
      </c>
      <c r="F20" s="457"/>
      <c r="G20" s="454" t="s">
        <v>616</v>
      </c>
      <c r="H20" s="454" t="s">
        <v>617</v>
      </c>
      <c r="I20" s="454" t="s">
        <v>618</v>
      </c>
      <c r="J20" s="454" t="s">
        <v>619</v>
      </c>
      <c r="K20" s="454" t="s">
        <v>620</v>
      </c>
      <c r="L20" s="469">
        <v>2019</v>
      </c>
      <c r="M20" s="470"/>
      <c r="N20" s="470"/>
      <c r="O20" s="470"/>
      <c r="P20" s="469">
        <v>2020</v>
      </c>
      <c r="Q20" s="470"/>
      <c r="R20" s="470"/>
      <c r="S20" s="470"/>
      <c r="T20" s="469">
        <v>2021</v>
      </c>
      <c r="U20" s="470"/>
      <c r="V20" s="470"/>
      <c r="W20" s="470"/>
      <c r="X20" s="469">
        <v>2022</v>
      </c>
      <c r="Y20" s="470"/>
      <c r="Z20" s="470"/>
      <c r="AA20" s="470"/>
      <c r="AB20" s="469">
        <v>2023</v>
      </c>
      <c r="AC20" s="470"/>
      <c r="AD20" s="470"/>
      <c r="AE20" s="470"/>
      <c r="AF20" s="463" t="s">
        <v>184</v>
      </c>
      <c r="AG20" s="463"/>
      <c r="AH20" s="87"/>
      <c r="AI20" s="87"/>
      <c r="AJ20" s="87"/>
    </row>
    <row r="21" spans="1:36" ht="99.75" customHeight="1" x14ac:dyDescent="0.25">
      <c r="A21" s="455"/>
      <c r="B21" s="455"/>
      <c r="C21" s="440"/>
      <c r="D21" s="440"/>
      <c r="E21" s="457"/>
      <c r="F21" s="457"/>
      <c r="G21" s="455"/>
      <c r="H21" s="455"/>
      <c r="I21" s="455"/>
      <c r="J21" s="455"/>
      <c r="K21" s="455"/>
      <c r="L21" s="440" t="s">
        <v>621</v>
      </c>
      <c r="M21" s="440"/>
      <c r="N21" s="440" t="s">
        <v>622</v>
      </c>
      <c r="O21" s="440"/>
      <c r="P21" s="440" t="s">
        <v>621</v>
      </c>
      <c r="Q21" s="440"/>
      <c r="R21" s="440" t="s">
        <v>622</v>
      </c>
      <c r="S21" s="440"/>
      <c r="T21" s="440" t="s">
        <v>2</v>
      </c>
      <c r="U21" s="440"/>
      <c r="V21" s="440" t="s">
        <v>183</v>
      </c>
      <c r="W21" s="440"/>
      <c r="X21" s="440" t="s">
        <v>2</v>
      </c>
      <c r="Y21" s="440"/>
      <c r="Z21" s="440" t="s">
        <v>183</v>
      </c>
      <c r="AA21" s="440"/>
      <c r="AB21" s="440" t="s">
        <v>2</v>
      </c>
      <c r="AC21" s="440"/>
      <c r="AD21" s="440" t="s">
        <v>183</v>
      </c>
      <c r="AE21" s="440"/>
      <c r="AF21" s="463"/>
      <c r="AG21" s="463"/>
    </row>
    <row r="22" spans="1:36" ht="89.25" customHeight="1" x14ac:dyDescent="0.25">
      <c r="A22" s="456"/>
      <c r="B22" s="456"/>
      <c r="C22" s="363" t="s">
        <v>2</v>
      </c>
      <c r="D22" s="363" t="s">
        <v>183</v>
      </c>
      <c r="E22" s="86" t="s">
        <v>623</v>
      </c>
      <c r="F22" s="86" t="s">
        <v>623</v>
      </c>
      <c r="G22" s="456"/>
      <c r="H22" s="456"/>
      <c r="I22" s="456"/>
      <c r="J22" s="456"/>
      <c r="K22" s="456"/>
      <c r="L22" s="366" t="s">
        <v>485</v>
      </c>
      <c r="M22" s="366" t="s">
        <v>486</v>
      </c>
      <c r="N22" s="366" t="s">
        <v>485</v>
      </c>
      <c r="O22" s="366" t="s">
        <v>486</v>
      </c>
      <c r="P22" s="366" t="s">
        <v>485</v>
      </c>
      <c r="Q22" s="366" t="s">
        <v>486</v>
      </c>
      <c r="R22" s="366" t="s">
        <v>485</v>
      </c>
      <c r="S22" s="366" t="s">
        <v>486</v>
      </c>
      <c r="T22" s="366" t="s">
        <v>485</v>
      </c>
      <c r="U22" s="366" t="s">
        <v>486</v>
      </c>
      <c r="V22" s="366" t="s">
        <v>485</v>
      </c>
      <c r="W22" s="366" t="s">
        <v>486</v>
      </c>
      <c r="X22" s="366" t="s">
        <v>485</v>
      </c>
      <c r="Y22" s="366" t="s">
        <v>486</v>
      </c>
      <c r="Z22" s="366" t="s">
        <v>485</v>
      </c>
      <c r="AA22" s="366" t="s">
        <v>486</v>
      </c>
      <c r="AB22" s="366" t="s">
        <v>485</v>
      </c>
      <c r="AC22" s="366" t="s">
        <v>486</v>
      </c>
      <c r="AD22" s="366" t="s">
        <v>485</v>
      </c>
      <c r="AE22" s="366" t="s">
        <v>486</v>
      </c>
      <c r="AF22" s="363" t="s">
        <v>621</v>
      </c>
      <c r="AG22" s="363" t="s">
        <v>624</v>
      </c>
    </row>
    <row r="23" spans="1:36" ht="19.5" customHeight="1" x14ac:dyDescent="0.25">
      <c r="A23" s="358">
        <v>1</v>
      </c>
      <c r="B23" s="358">
        <v>2</v>
      </c>
      <c r="C23" s="358">
        <v>3</v>
      </c>
      <c r="D23" s="358">
        <v>4</v>
      </c>
      <c r="E23" s="358">
        <v>5</v>
      </c>
      <c r="F23" s="358">
        <v>6</v>
      </c>
      <c r="G23" s="358"/>
      <c r="H23" s="358"/>
      <c r="I23" s="358"/>
      <c r="J23" s="358">
        <v>16</v>
      </c>
      <c r="K23" s="358">
        <v>7</v>
      </c>
      <c r="L23" s="358">
        <v>8</v>
      </c>
      <c r="M23" s="358">
        <v>9</v>
      </c>
      <c r="N23" s="358">
        <v>10</v>
      </c>
      <c r="O23" s="358">
        <v>11</v>
      </c>
      <c r="P23" s="358">
        <v>12</v>
      </c>
      <c r="Q23" s="358">
        <v>13</v>
      </c>
      <c r="R23" s="358">
        <v>14</v>
      </c>
      <c r="S23" s="358">
        <v>15</v>
      </c>
      <c r="T23" s="358">
        <v>16</v>
      </c>
      <c r="U23" s="358">
        <v>17</v>
      </c>
      <c r="V23" s="358">
        <v>18</v>
      </c>
      <c r="W23" s="358">
        <v>19</v>
      </c>
      <c r="X23" s="358">
        <v>20</v>
      </c>
      <c r="Y23" s="358">
        <v>21</v>
      </c>
      <c r="Z23" s="358">
        <v>22</v>
      </c>
      <c r="AA23" s="358">
        <v>23</v>
      </c>
      <c r="AB23" s="358">
        <v>24</v>
      </c>
      <c r="AC23" s="358">
        <v>25</v>
      </c>
      <c r="AD23" s="358">
        <v>26</v>
      </c>
      <c r="AE23" s="358">
        <v>27</v>
      </c>
      <c r="AF23" s="358">
        <v>28</v>
      </c>
      <c r="AG23" s="358">
        <v>29</v>
      </c>
    </row>
    <row r="24" spans="1:36" ht="47.25" customHeight="1" x14ac:dyDescent="0.25">
      <c r="A24" s="84">
        <v>1</v>
      </c>
      <c r="B24" s="83" t="s">
        <v>182</v>
      </c>
      <c r="C24" s="364">
        <f>'6.2. Паспорт фин осв ввод факт'!C24</f>
        <v>8.0820000000000007</v>
      </c>
      <c r="D24" s="364">
        <f>C24</f>
        <v>8.0820000000000007</v>
      </c>
      <c r="E24" s="364">
        <f>D24-G24-H24-I24</f>
        <v>8.0820000000000007</v>
      </c>
      <c r="F24" s="364">
        <f>E24</f>
        <v>8.0820000000000007</v>
      </c>
      <c r="G24" s="364">
        <f>'6.2. Паспорт фин осв ввод факт'!G24</f>
        <v>0</v>
      </c>
      <c r="H24" s="364">
        <f>'6.2. Паспорт фин осв ввод факт'!J24</f>
        <v>0</v>
      </c>
      <c r="I24" s="364">
        <f>'6.2. Паспорт фин осв ввод факт'!N24</f>
        <v>0</v>
      </c>
      <c r="J24" s="364">
        <f>'6.2. Паспорт фин осв ввод факт'!P24</f>
        <v>7.6678759999999997</v>
      </c>
      <c r="K24" s="364">
        <v>8.0820000000000007</v>
      </c>
      <c r="L24" s="364">
        <f>'6.2. Паспорт фин осв ввод факт'!T24</f>
        <v>0</v>
      </c>
      <c r="M24" s="364">
        <f t="shared" ref="M24:AC24" si="0">SUM(M25:M29)</f>
        <v>0</v>
      </c>
      <c r="N24" s="364">
        <f t="shared" si="0"/>
        <v>0</v>
      </c>
      <c r="O24" s="364">
        <f t="shared" si="0"/>
        <v>0</v>
      </c>
      <c r="P24" s="364">
        <f>'6.2. Паспорт фин осв ввод факт'!X24</f>
        <v>0</v>
      </c>
      <c r="Q24" s="364">
        <f t="shared" si="0"/>
        <v>0</v>
      </c>
      <c r="R24" s="364">
        <f t="shared" si="0"/>
        <v>0</v>
      </c>
      <c r="S24" s="364">
        <f t="shared" si="0"/>
        <v>0</v>
      </c>
      <c r="T24" s="364">
        <f t="shared" si="0"/>
        <v>0</v>
      </c>
      <c r="U24" s="364">
        <f t="shared" si="0"/>
        <v>0</v>
      </c>
      <c r="V24" s="364" t="s">
        <v>604</v>
      </c>
      <c r="W24" s="364" t="s">
        <v>604</v>
      </c>
      <c r="X24" s="364">
        <f t="shared" si="0"/>
        <v>0</v>
      </c>
      <c r="Y24" s="364">
        <f t="shared" si="0"/>
        <v>0</v>
      </c>
      <c r="Z24" s="364" t="s">
        <v>604</v>
      </c>
      <c r="AA24" s="364" t="s">
        <v>604</v>
      </c>
      <c r="AB24" s="364">
        <f t="shared" si="0"/>
        <v>0</v>
      </c>
      <c r="AC24" s="364">
        <f t="shared" si="0"/>
        <v>0</v>
      </c>
      <c r="AD24" s="364" t="s">
        <v>604</v>
      </c>
      <c r="AE24" s="364" t="s">
        <v>604</v>
      </c>
      <c r="AF24" s="364">
        <f t="shared" ref="AF24:AF64" si="1">J24+L24+P24</f>
        <v>7.6678759999999997</v>
      </c>
      <c r="AG24" s="364">
        <f>N24+R24+T24+X24+AB24</f>
        <v>0</v>
      </c>
    </row>
    <row r="25" spans="1:36" ht="24" customHeight="1" x14ac:dyDescent="0.25">
      <c r="A25" s="81" t="s">
        <v>181</v>
      </c>
      <c r="B25" s="55" t="s">
        <v>180</v>
      </c>
      <c r="C25" s="364">
        <f>'6.2. Паспорт фин осв ввод факт'!C25</f>
        <v>0</v>
      </c>
      <c r="D25" s="364">
        <f t="shared" ref="D25:D64" si="2">C25</f>
        <v>0</v>
      </c>
      <c r="E25" s="364">
        <f t="shared" ref="E25:E64" si="3">D25-G25-H25-I25</f>
        <v>0</v>
      </c>
      <c r="F25" s="364">
        <f t="shared" ref="F25:F64" si="4">E25</f>
        <v>0</v>
      </c>
      <c r="G25" s="345">
        <f>'6.2. Паспорт фин осв ввод факт'!G25</f>
        <v>0</v>
      </c>
      <c r="H25" s="345">
        <f>'6.2. Паспорт фин осв ввод факт'!J25</f>
        <v>0</v>
      </c>
      <c r="I25" s="345">
        <f>'6.2. Паспорт фин осв ввод факт'!N25</f>
        <v>0</v>
      </c>
      <c r="J25" s="345">
        <f>'6.2. Паспорт фин осв ввод факт'!P25</f>
        <v>0</v>
      </c>
      <c r="K25" s="345">
        <v>0</v>
      </c>
      <c r="L25" s="345">
        <f>'6.2. Паспорт фин осв ввод факт'!T25</f>
        <v>0</v>
      </c>
      <c r="M25" s="345">
        <v>0</v>
      </c>
      <c r="N25" s="345">
        <v>0</v>
      </c>
      <c r="O25" s="345">
        <v>0</v>
      </c>
      <c r="P25" s="345">
        <f>'6.2. Паспорт фин осв ввод факт'!X25</f>
        <v>0</v>
      </c>
      <c r="Q25" s="345">
        <v>0</v>
      </c>
      <c r="R25" s="345">
        <v>0</v>
      </c>
      <c r="S25" s="345">
        <v>0</v>
      </c>
      <c r="T25" s="345">
        <v>0</v>
      </c>
      <c r="U25" s="345">
        <v>0</v>
      </c>
      <c r="V25" s="364" t="s">
        <v>604</v>
      </c>
      <c r="W25" s="364" t="s">
        <v>604</v>
      </c>
      <c r="X25" s="345">
        <v>0</v>
      </c>
      <c r="Y25" s="345">
        <v>0</v>
      </c>
      <c r="Z25" s="364" t="s">
        <v>604</v>
      </c>
      <c r="AA25" s="364" t="s">
        <v>604</v>
      </c>
      <c r="AB25" s="345">
        <v>0</v>
      </c>
      <c r="AC25" s="345">
        <v>0</v>
      </c>
      <c r="AD25" s="364" t="s">
        <v>604</v>
      </c>
      <c r="AE25" s="364" t="s">
        <v>604</v>
      </c>
      <c r="AF25" s="364">
        <f t="shared" si="1"/>
        <v>0</v>
      </c>
      <c r="AG25" s="364">
        <f t="shared" ref="AG25:AG64" si="5">N25+R25+T25+X25+AB25</f>
        <v>0</v>
      </c>
    </row>
    <row r="26" spans="1:36" x14ac:dyDescent="0.25">
      <c r="A26" s="81" t="s">
        <v>179</v>
      </c>
      <c r="B26" s="55" t="s">
        <v>178</v>
      </c>
      <c r="C26" s="364">
        <f>'6.2. Паспорт фин осв ввод факт'!C26</f>
        <v>0</v>
      </c>
      <c r="D26" s="364">
        <f t="shared" si="2"/>
        <v>0</v>
      </c>
      <c r="E26" s="364">
        <f t="shared" si="3"/>
        <v>0</v>
      </c>
      <c r="F26" s="364">
        <f t="shared" si="4"/>
        <v>0</v>
      </c>
      <c r="G26" s="345">
        <f>'6.2. Паспорт фин осв ввод факт'!G26</f>
        <v>0</v>
      </c>
      <c r="H26" s="345">
        <f>'6.2. Паспорт фин осв ввод факт'!J26</f>
        <v>0</v>
      </c>
      <c r="I26" s="345">
        <f>'6.2. Паспорт фин осв ввод факт'!N26</f>
        <v>0</v>
      </c>
      <c r="J26" s="345">
        <f>'6.2. Паспорт фин осв ввод факт'!P26</f>
        <v>0</v>
      </c>
      <c r="K26" s="345">
        <v>0</v>
      </c>
      <c r="L26" s="345">
        <f>'6.2. Паспорт фин осв ввод факт'!T26</f>
        <v>0</v>
      </c>
      <c r="M26" s="345">
        <v>0</v>
      </c>
      <c r="N26" s="345">
        <v>0</v>
      </c>
      <c r="O26" s="345">
        <v>0</v>
      </c>
      <c r="P26" s="345">
        <f>'6.2. Паспорт фин осв ввод факт'!X26</f>
        <v>0</v>
      </c>
      <c r="Q26" s="345">
        <v>0</v>
      </c>
      <c r="R26" s="345">
        <v>0</v>
      </c>
      <c r="S26" s="345">
        <v>0</v>
      </c>
      <c r="T26" s="345">
        <v>0</v>
      </c>
      <c r="U26" s="345">
        <v>0</v>
      </c>
      <c r="V26" s="364" t="s">
        <v>604</v>
      </c>
      <c r="W26" s="364" t="s">
        <v>604</v>
      </c>
      <c r="X26" s="345">
        <v>0</v>
      </c>
      <c r="Y26" s="345">
        <v>0</v>
      </c>
      <c r="Z26" s="364" t="s">
        <v>604</v>
      </c>
      <c r="AA26" s="364" t="s">
        <v>604</v>
      </c>
      <c r="AB26" s="345">
        <v>0</v>
      </c>
      <c r="AC26" s="345">
        <v>0</v>
      </c>
      <c r="AD26" s="364" t="s">
        <v>604</v>
      </c>
      <c r="AE26" s="364" t="s">
        <v>604</v>
      </c>
      <c r="AF26" s="364">
        <f t="shared" si="1"/>
        <v>0</v>
      </c>
      <c r="AG26" s="364">
        <f t="shared" si="5"/>
        <v>0</v>
      </c>
    </row>
    <row r="27" spans="1:36" ht="31.5" x14ac:dyDescent="0.25">
      <c r="A27" s="81" t="s">
        <v>177</v>
      </c>
      <c r="B27" s="55" t="s">
        <v>441</v>
      </c>
      <c r="C27" s="364">
        <f>'6.2. Паспорт фин осв ввод факт'!C27</f>
        <v>8.0820000000000007</v>
      </c>
      <c r="D27" s="364">
        <f t="shared" si="2"/>
        <v>8.0820000000000007</v>
      </c>
      <c r="E27" s="364">
        <f t="shared" si="3"/>
        <v>8.0820000000000007</v>
      </c>
      <c r="F27" s="364">
        <f t="shared" si="4"/>
        <v>8.0820000000000007</v>
      </c>
      <c r="G27" s="345">
        <f>'6.2. Паспорт фин осв ввод факт'!G27</f>
        <v>0</v>
      </c>
      <c r="H27" s="345">
        <f>'6.2. Паспорт фин осв ввод факт'!J27</f>
        <v>0</v>
      </c>
      <c r="I27" s="345">
        <f>'6.2. Паспорт фин осв ввод факт'!N27</f>
        <v>0</v>
      </c>
      <c r="J27" s="345">
        <f>'6.2. Паспорт фин осв ввод факт'!P27</f>
        <v>7.6678759999999997</v>
      </c>
      <c r="K27" s="345">
        <v>8.0820000000000007</v>
      </c>
      <c r="L27" s="345">
        <f>'6.2. Паспорт фин осв ввод факт'!T27</f>
        <v>0</v>
      </c>
      <c r="M27" s="345">
        <v>0</v>
      </c>
      <c r="N27" s="345">
        <v>0</v>
      </c>
      <c r="O27" s="345">
        <v>0</v>
      </c>
      <c r="P27" s="345">
        <f>'6.2. Паспорт фин осв ввод факт'!X27</f>
        <v>0</v>
      </c>
      <c r="Q27" s="345">
        <v>0</v>
      </c>
      <c r="R27" s="345">
        <v>0</v>
      </c>
      <c r="S27" s="345">
        <v>0</v>
      </c>
      <c r="T27" s="345">
        <v>0</v>
      </c>
      <c r="U27" s="345">
        <v>0</v>
      </c>
      <c r="V27" s="364" t="s">
        <v>604</v>
      </c>
      <c r="W27" s="364" t="s">
        <v>604</v>
      </c>
      <c r="X27" s="345">
        <v>0</v>
      </c>
      <c r="Y27" s="345">
        <v>0</v>
      </c>
      <c r="Z27" s="364" t="s">
        <v>604</v>
      </c>
      <c r="AA27" s="364" t="s">
        <v>604</v>
      </c>
      <c r="AB27" s="345">
        <v>0</v>
      </c>
      <c r="AC27" s="345">
        <v>0</v>
      </c>
      <c r="AD27" s="364" t="s">
        <v>604</v>
      </c>
      <c r="AE27" s="364" t="s">
        <v>604</v>
      </c>
      <c r="AF27" s="364">
        <f t="shared" si="1"/>
        <v>7.6678759999999997</v>
      </c>
      <c r="AG27" s="364">
        <f t="shared" si="5"/>
        <v>0</v>
      </c>
    </row>
    <row r="28" spans="1:36" x14ac:dyDescent="0.25">
      <c r="A28" s="81" t="s">
        <v>176</v>
      </c>
      <c r="B28" s="55" t="s">
        <v>550</v>
      </c>
      <c r="C28" s="364">
        <f>'6.2. Паспорт фин осв ввод факт'!C28</f>
        <v>0</v>
      </c>
      <c r="D28" s="364">
        <f t="shared" si="2"/>
        <v>0</v>
      </c>
      <c r="E28" s="364">
        <f t="shared" si="3"/>
        <v>0</v>
      </c>
      <c r="F28" s="364">
        <f t="shared" si="4"/>
        <v>0</v>
      </c>
      <c r="G28" s="345">
        <f>'6.2. Паспорт фин осв ввод факт'!G28</f>
        <v>0</v>
      </c>
      <c r="H28" s="345">
        <f>'6.2. Паспорт фин осв ввод факт'!J28</f>
        <v>0</v>
      </c>
      <c r="I28" s="345">
        <f>'6.2. Паспорт фин осв ввод факт'!N28</f>
        <v>0</v>
      </c>
      <c r="J28" s="345">
        <f>'6.2. Паспорт фин осв ввод факт'!P28</f>
        <v>0</v>
      </c>
      <c r="K28" s="345">
        <v>0</v>
      </c>
      <c r="L28" s="345">
        <f>'6.2. Паспорт фин осв ввод факт'!T28</f>
        <v>0</v>
      </c>
      <c r="M28" s="345">
        <v>0</v>
      </c>
      <c r="N28" s="345">
        <v>0</v>
      </c>
      <c r="O28" s="345">
        <v>0</v>
      </c>
      <c r="P28" s="345">
        <f>'6.2. Паспорт фин осв ввод факт'!X28</f>
        <v>0</v>
      </c>
      <c r="Q28" s="345">
        <v>0</v>
      </c>
      <c r="R28" s="345">
        <v>0</v>
      </c>
      <c r="S28" s="345">
        <v>0</v>
      </c>
      <c r="T28" s="345">
        <v>0</v>
      </c>
      <c r="U28" s="345">
        <v>0</v>
      </c>
      <c r="V28" s="364" t="s">
        <v>604</v>
      </c>
      <c r="W28" s="364" t="s">
        <v>604</v>
      </c>
      <c r="X28" s="345">
        <v>0</v>
      </c>
      <c r="Y28" s="345">
        <v>0</v>
      </c>
      <c r="Z28" s="364" t="s">
        <v>604</v>
      </c>
      <c r="AA28" s="364" t="s">
        <v>604</v>
      </c>
      <c r="AB28" s="345">
        <v>0</v>
      </c>
      <c r="AC28" s="345">
        <v>0</v>
      </c>
      <c r="AD28" s="364" t="s">
        <v>604</v>
      </c>
      <c r="AE28" s="364" t="s">
        <v>604</v>
      </c>
      <c r="AF28" s="364">
        <f t="shared" si="1"/>
        <v>0</v>
      </c>
      <c r="AG28" s="364">
        <f t="shared" si="5"/>
        <v>0</v>
      </c>
    </row>
    <row r="29" spans="1:36" x14ac:dyDescent="0.25">
      <c r="A29" s="81" t="s">
        <v>175</v>
      </c>
      <c r="B29" s="85" t="s">
        <v>174</v>
      </c>
      <c r="C29" s="364">
        <f>'6.2. Паспорт фин осв ввод факт'!C29</f>
        <v>0</v>
      </c>
      <c r="D29" s="364">
        <f t="shared" si="2"/>
        <v>0</v>
      </c>
      <c r="E29" s="364">
        <f t="shared" si="3"/>
        <v>0</v>
      </c>
      <c r="F29" s="364">
        <f t="shared" si="4"/>
        <v>0</v>
      </c>
      <c r="G29" s="345">
        <f>'6.2. Паспорт фин осв ввод факт'!G29</f>
        <v>0</v>
      </c>
      <c r="H29" s="345">
        <f>'6.2. Паспорт фин осв ввод факт'!J29</f>
        <v>0</v>
      </c>
      <c r="I29" s="345">
        <f>'6.2. Паспорт фин осв ввод факт'!N29</f>
        <v>0</v>
      </c>
      <c r="J29" s="345">
        <f>'6.2. Паспорт фин осв ввод факт'!P29</f>
        <v>0</v>
      </c>
      <c r="K29" s="345">
        <v>0</v>
      </c>
      <c r="L29" s="345">
        <f>'6.2. Паспорт фин осв ввод факт'!T29</f>
        <v>0</v>
      </c>
      <c r="M29" s="345">
        <v>0</v>
      </c>
      <c r="N29" s="367">
        <v>0</v>
      </c>
      <c r="O29" s="345">
        <v>0</v>
      </c>
      <c r="P29" s="345">
        <f>'6.2. Паспорт фин осв ввод факт'!X29</f>
        <v>0</v>
      </c>
      <c r="Q29" s="345">
        <v>0</v>
      </c>
      <c r="R29" s="345">
        <v>0</v>
      </c>
      <c r="S29" s="345">
        <v>0</v>
      </c>
      <c r="T29" s="345">
        <v>0</v>
      </c>
      <c r="U29" s="345">
        <v>0</v>
      </c>
      <c r="V29" s="364" t="s">
        <v>604</v>
      </c>
      <c r="W29" s="364" t="s">
        <v>604</v>
      </c>
      <c r="X29" s="345">
        <v>0</v>
      </c>
      <c r="Y29" s="345">
        <v>0</v>
      </c>
      <c r="Z29" s="364" t="s">
        <v>604</v>
      </c>
      <c r="AA29" s="364" t="s">
        <v>604</v>
      </c>
      <c r="AB29" s="345">
        <v>0</v>
      </c>
      <c r="AC29" s="345">
        <v>0</v>
      </c>
      <c r="AD29" s="364" t="s">
        <v>604</v>
      </c>
      <c r="AE29" s="364" t="s">
        <v>604</v>
      </c>
      <c r="AF29" s="364">
        <f t="shared" si="1"/>
        <v>0</v>
      </c>
      <c r="AG29" s="364">
        <f t="shared" si="5"/>
        <v>0</v>
      </c>
    </row>
    <row r="30" spans="1:36" s="368" customFormat="1" ht="47.25" x14ac:dyDescent="0.25">
      <c r="A30" s="84" t="s">
        <v>63</v>
      </c>
      <c r="B30" s="83" t="s">
        <v>173</v>
      </c>
      <c r="C30" s="364">
        <f>'6.2. Паспорт фин осв ввод факт'!C30</f>
        <v>6.8491525423728827</v>
      </c>
      <c r="D30" s="364">
        <f t="shared" ref="D30:D34" si="6">C30</f>
        <v>6.8491525423728827</v>
      </c>
      <c r="E30" s="364">
        <f t="shared" ref="E30:E34" si="7">D30-G30-H30-I30</f>
        <v>6.5991525423728827</v>
      </c>
      <c r="F30" s="364">
        <f t="shared" ref="F30:F34" si="8">E30</f>
        <v>6.5991525423728827</v>
      </c>
      <c r="G30" s="364">
        <f>'6.2. Паспорт фин осв ввод факт'!G30</f>
        <v>0</v>
      </c>
      <c r="H30" s="364">
        <f>'6.2. Паспорт фин осв ввод факт'!J30</f>
        <v>0</v>
      </c>
      <c r="I30" s="364">
        <f>'6.2. Паспорт фин осв ввод факт'!N30</f>
        <v>0.25</v>
      </c>
      <c r="J30" s="364">
        <f>'6.2. Паспорт фин осв ввод факт'!P30</f>
        <v>6.4981999999999998</v>
      </c>
      <c r="K30" s="364">
        <v>6.5991525423728827</v>
      </c>
      <c r="L30" s="364">
        <f>'6.2. Паспорт фин осв ввод факт'!T30</f>
        <v>0</v>
      </c>
      <c r="M30" s="364">
        <v>0</v>
      </c>
      <c r="N30" s="364">
        <v>0</v>
      </c>
      <c r="O30" s="364">
        <v>0</v>
      </c>
      <c r="P30" s="364">
        <f>'6.2. Паспорт фин осв ввод факт'!X30</f>
        <v>0</v>
      </c>
      <c r="Q30" s="364">
        <v>0</v>
      </c>
      <c r="R30" s="364">
        <v>0</v>
      </c>
      <c r="S30" s="364">
        <v>0</v>
      </c>
      <c r="T30" s="364">
        <v>0</v>
      </c>
      <c r="U30" s="364">
        <v>0</v>
      </c>
      <c r="V30" s="364" t="s">
        <v>604</v>
      </c>
      <c r="W30" s="364" t="s">
        <v>604</v>
      </c>
      <c r="X30" s="364">
        <v>0</v>
      </c>
      <c r="Y30" s="364">
        <v>0</v>
      </c>
      <c r="Z30" s="364" t="s">
        <v>604</v>
      </c>
      <c r="AA30" s="364" t="s">
        <v>604</v>
      </c>
      <c r="AB30" s="364">
        <v>0</v>
      </c>
      <c r="AC30" s="364">
        <v>0</v>
      </c>
      <c r="AD30" s="364" t="s">
        <v>604</v>
      </c>
      <c r="AE30" s="364" t="s">
        <v>604</v>
      </c>
      <c r="AF30" s="364">
        <f t="shared" si="1"/>
        <v>6.4981999999999998</v>
      </c>
      <c r="AG30" s="364">
        <f t="shared" si="5"/>
        <v>0</v>
      </c>
    </row>
    <row r="31" spans="1:36" x14ac:dyDescent="0.25">
      <c r="A31" s="84" t="s">
        <v>172</v>
      </c>
      <c r="B31" s="55" t="s">
        <v>171</v>
      </c>
      <c r="C31" s="364">
        <f>'6.2. Паспорт фин осв ввод факт'!C31</f>
        <v>0.35099999999999998</v>
      </c>
      <c r="D31" s="364">
        <f t="shared" si="6"/>
        <v>0.35099999999999998</v>
      </c>
      <c r="E31" s="364">
        <f t="shared" si="7"/>
        <v>0.10099999999999998</v>
      </c>
      <c r="F31" s="364">
        <f t="shared" si="8"/>
        <v>0.10099999999999998</v>
      </c>
      <c r="G31" s="364">
        <f>'6.2. Паспорт фин осв ввод факт'!G31</f>
        <v>0</v>
      </c>
      <c r="H31" s="364">
        <f>'6.2. Паспорт фин осв ввод факт'!J31</f>
        <v>0</v>
      </c>
      <c r="I31" s="364">
        <f>'6.2. Паспорт фин осв ввод факт'!N31</f>
        <v>0.25</v>
      </c>
      <c r="J31" s="364">
        <f>'6.2. Паспорт фин осв ввод факт'!P31</f>
        <v>0</v>
      </c>
      <c r="K31" s="345">
        <v>0.10099999999999998</v>
      </c>
      <c r="L31" s="345">
        <f>'6.2. Паспорт фин осв ввод факт'!T31</f>
        <v>0</v>
      </c>
      <c r="M31" s="345">
        <v>0</v>
      </c>
      <c r="N31" s="345">
        <v>0</v>
      </c>
      <c r="O31" s="345">
        <v>0</v>
      </c>
      <c r="P31" s="345">
        <f>'6.2. Паспорт фин осв ввод факт'!X31</f>
        <v>0</v>
      </c>
      <c r="Q31" s="345">
        <v>0</v>
      </c>
      <c r="R31" s="345">
        <v>0</v>
      </c>
      <c r="S31" s="345">
        <v>0</v>
      </c>
      <c r="T31" s="345">
        <v>0</v>
      </c>
      <c r="U31" s="345">
        <v>0</v>
      </c>
      <c r="V31" s="364" t="s">
        <v>604</v>
      </c>
      <c r="W31" s="364" t="s">
        <v>604</v>
      </c>
      <c r="X31" s="345">
        <v>0</v>
      </c>
      <c r="Y31" s="345">
        <v>0</v>
      </c>
      <c r="Z31" s="364" t="s">
        <v>604</v>
      </c>
      <c r="AA31" s="364" t="s">
        <v>604</v>
      </c>
      <c r="AB31" s="345">
        <v>0</v>
      </c>
      <c r="AC31" s="345">
        <v>0</v>
      </c>
      <c r="AD31" s="364" t="s">
        <v>604</v>
      </c>
      <c r="AE31" s="364" t="s">
        <v>604</v>
      </c>
      <c r="AF31" s="364">
        <f t="shared" si="1"/>
        <v>0</v>
      </c>
      <c r="AG31" s="364">
        <f t="shared" si="5"/>
        <v>0</v>
      </c>
    </row>
    <row r="32" spans="1:36" ht="31.5" x14ac:dyDescent="0.25">
      <c r="A32" s="84" t="s">
        <v>170</v>
      </c>
      <c r="B32" s="55" t="s">
        <v>169</v>
      </c>
      <c r="C32" s="364">
        <f>'6.2. Паспорт фин осв ввод факт'!C32</f>
        <v>0.34245762711864414</v>
      </c>
      <c r="D32" s="364">
        <f t="shared" si="6"/>
        <v>0.34245762711864414</v>
      </c>
      <c r="E32" s="364">
        <f t="shared" si="7"/>
        <v>0.34245762711864414</v>
      </c>
      <c r="F32" s="364">
        <f t="shared" si="8"/>
        <v>0.34245762711864414</v>
      </c>
      <c r="G32" s="364">
        <f>'6.2. Паспорт фин осв ввод факт'!G32</f>
        <v>0</v>
      </c>
      <c r="H32" s="364">
        <f>'6.2. Паспорт фин осв ввод факт'!J32</f>
        <v>0</v>
      </c>
      <c r="I32" s="364">
        <f>'6.2. Паспорт фин осв ввод факт'!N32</f>
        <v>0</v>
      </c>
      <c r="J32" s="364">
        <f>'6.2. Паспорт фин осв ввод факт'!P32</f>
        <v>0.34245762711864414</v>
      </c>
      <c r="K32" s="345">
        <v>0.34245762711864414</v>
      </c>
      <c r="L32" s="345">
        <f>'6.2. Паспорт фин осв ввод факт'!T32</f>
        <v>0</v>
      </c>
      <c r="M32" s="345">
        <v>0</v>
      </c>
      <c r="N32" s="345">
        <v>0</v>
      </c>
      <c r="O32" s="345">
        <v>0</v>
      </c>
      <c r="P32" s="345">
        <f>'6.2. Паспорт фин осв ввод факт'!X32</f>
        <v>0</v>
      </c>
      <c r="Q32" s="345">
        <v>0</v>
      </c>
      <c r="R32" s="345">
        <v>0</v>
      </c>
      <c r="S32" s="345">
        <v>0</v>
      </c>
      <c r="T32" s="345">
        <v>0</v>
      </c>
      <c r="U32" s="345">
        <v>0</v>
      </c>
      <c r="V32" s="364" t="s">
        <v>604</v>
      </c>
      <c r="W32" s="364" t="s">
        <v>604</v>
      </c>
      <c r="X32" s="345">
        <v>0</v>
      </c>
      <c r="Y32" s="345">
        <v>0</v>
      </c>
      <c r="Z32" s="364" t="s">
        <v>604</v>
      </c>
      <c r="AA32" s="364" t="s">
        <v>604</v>
      </c>
      <c r="AB32" s="345">
        <v>0</v>
      </c>
      <c r="AC32" s="345">
        <v>0</v>
      </c>
      <c r="AD32" s="364" t="s">
        <v>604</v>
      </c>
      <c r="AE32" s="364" t="s">
        <v>604</v>
      </c>
      <c r="AF32" s="364">
        <f t="shared" si="1"/>
        <v>0.34245762711864414</v>
      </c>
      <c r="AG32" s="364">
        <f t="shared" si="5"/>
        <v>0</v>
      </c>
    </row>
    <row r="33" spans="1:33" x14ac:dyDescent="0.25">
      <c r="A33" s="84" t="s">
        <v>168</v>
      </c>
      <c r="B33" s="55" t="s">
        <v>167</v>
      </c>
      <c r="C33" s="364">
        <f>'6.2. Паспорт фин осв ввод факт'!C33</f>
        <v>5.6163050847457638</v>
      </c>
      <c r="D33" s="364">
        <f t="shared" si="6"/>
        <v>5.6163050847457638</v>
      </c>
      <c r="E33" s="364">
        <f t="shared" si="7"/>
        <v>5.6163050847457638</v>
      </c>
      <c r="F33" s="364">
        <f t="shared" si="8"/>
        <v>5.6163050847457638</v>
      </c>
      <c r="G33" s="364">
        <f>'6.2. Паспорт фин осв ввод факт'!G33</f>
        <v>0</v>
      </c>
      <c r="H33" s="364">
        <f>'6.2. Паспорт фин осв ввод факт'!J33</f>
        <v>0</v>
      </c>
      <c r="I33" s="364">
        <f>'6.2. Паспорт фин осв ввод факт'!N33</f>
        <v>0</v>
      </c>
      <c r="J33" s="364">
        <f>'6.2. Паспорт фин осв ввод факт'!P33</f>
        <v>5.6163050847457638</v>
      </c>
      <c r="K33" s="345">
        <v>5.6163050847457638</v>
      </c>
      <c r="L33" s="345">
        <f>'6.2. Паспорт фин осв ввод факт'!T33</f>
        <v>0</v>
      </c>
      <c r="M33" s="345">
        <v>0</v>
      </c>
      <c r="N33" s="345">
        <v>0</v>
      </c>
      <c r="O33" s="345">
        <v>0</v>
      </c>
      <c r="P33" s="345">
        <f>'6.2. Паспорт фин осв ввод факт'!X33</f>
        <v>0</v>
      </c>
      <c r="Q33" s="345">
        <v>0</v>
      </c>
      <c r="R33" s="345">
        <v>0</v>
      </c>
      <c r="S33" s="345">
        <v>0</v>
      </c>
      <c r="T33" s="345">
        <v>0</v>
      </c>
      <c r="U33" s="345">
        <v>0</v>
      </c>
      <c r="V33" s="364" t="s">
        <v>604</v>
      </c>
      <c r="W33" s="364" t="s">
        <v>604</v>
      </c>
      <c r="X33" s="345">
        <v>0</v>
      </c>
      <c r="Y33" s="345">
        <v>0</v>
      </c>
      <c r="Z33" s="364" t="s">
        <v>604</v>
      </c>
      <c r="AA33" s="364" t="s">
        <v>604</v>
      </c>
      <c r="AB33" s="345">
        <v>0</v>
      </c>
      <c r="AC33" s="345">
        <v>0</v>
      </c>
      <c r="AD33" s="364" t="s">
        <v>604</v>
      </c>
      <c r="AE33" s="364" t="s">
        <v>604</v>
      </c>
      <c r="AF33" s="364">
        <f t="shared" si="1"/>
        <v>5.6163050847457638</v>
      </c>
      <c r="AG33" s="364">
        <f t="shared" si="5"/>
        <v>0</v>
      </c>
    </row>
    <row r="34" spans="1:33" x14ac:dyDescent="0.25">
      <c r="A34" s="84" t="s">
        <v>166</v>
      </c>
      <c r="B34" s="55" t="s">
        <v>165</v>
      </c>
      <c r="C34" s="364">
        <f>'6.2. Паспорт фин осв ввод факт'!C34</f>
        <v>0.53938983050847522</v>
      </c>
      <c r="D34" s="364">
        <f t="shared" si="6"/>
        <v>0.53938983050847522</v>
      </c>
      <c r="E34" s="364">
        <f t="shared" si="7"/>
        <v>0.53938983050847522</v>
      </c>
      <c r="F34" s="364">
        <f t="shared" si="8"/>
        <v>0.53938983050847522</v>
      </c>
      <c r="G34" s="364">
        <f>'6.2. Паспорт фин осв ввод факт'!G34</f>
        <v>0</v>
      </c>
      <c r="H34" s="364">
        <f>'6.2. Паспорт фин осв ввод факт'!J34</f>
        <v>0</v>
      </c>
      <c r="I34" s="364">
        <f>'6.2. Паспорт фин осв ввод факт'!N34</f>
        <v>0</v>
      </c>
      <c r="J34" s="364">
        <f>'6.2. Паспорт фин осв ввод факт'!P34</f>
        <v>0.53938983050847522</v>
      </c>
      <c r="K34" s="345">
        <v>0.53938983050847522</v>
      </c>
      <c r="L34" s="345">
        <f>'6.2. Паспорт фин осв ввод факт'!T34</f>
        <v>0</v>
      </c>
      <c r="M34" s="345">
        <v>0</v>
      </c>
      <c r="N34" s="345">
        <v>0</v>
      </c>
      <c r="O34" s="345">
        <v>0</v>
      </c>
      <c r="P34" s="345">
        <f>'6.2. Паспорт фин осв ввод факт'!X34</f>
        <v>0</v>
      </c>
      <c r="Q34" s="345">
        <v>0</v>
      </c>
      <c r="R34" s="345">
        <v>0</v>
      </c>
      <c r="S34" s="345">
        <v>0</v>
      </c>
      <c r="T34" s="345">
        <v>0</v>
      </c>
      <c r="U34" s="345">
        <v>0</v>
      </c>
      <c r="V34" s="364" t="s">
        <v>604</v>
      </c>
      <c r="W34" s="364" t="s">
        <v>604</v>
      </c>
      <c r="X34" s="345">
        <v>0</v>
      </c>
      <c r="Y34" s="345">
        <v>0</v>
      </c>
      <c r="Z34" s="364" t="s">
        <v>604</v>
      </c>
      <c r="AA34" s="364" t="s">
        <v>604</v>
      </c>
      <c r="AB34" s="345">
        <v>0</v>
      </c>
      <c r="AC34" s="345">
        <v>0</v>
      </c>
      <c r="AD34" s="364" t="s">
        <v>604</v>
      </c>
      <c r="AE34" s="364" t="s">
        <v>604</v>
      </c>
      <c r="AF34" s="364">
        <f t="shared" si="1"/>
        <v>0.53938983050847522</v>
      </c>
      <c r="AG34" s="364">
        <f t="shared" si="5"/>
        <v>0</v>
      </c>
    </row>
    <row r="35" spans="1:33" s="368" customFormat="1" ht="31.5" x14ac:dyDescent="0.25">
      <c r="A35" s="84" t="s">
        <v>62</v>
      </c>
      <c r="B35" s="83" t="s">
        <v>164</v>
      </c>
      <c r="C35" s="364">
        <f>'6.2. Паспорт фин осв ввод факт'!C35</f>
        <v>0</v>
      </c>
      <c r="D35" s="364">
        <f t="shared" si="2"/>
        <v>0</v>
      </c>
      <c r="E35" s="364">
        <f t="shared" si="3"/>
        <v>0</v>
      </c>
      <c r="F35" s="364">
        <f t="shared" si="4"/>
        <v>0</v>
      </c>
      <c r="G35" s="364">
        <f>'6.2. Паспорт фин осв ввод факт'!G35</f>
        <v>0</v>
      </c>
      <c r="H35" s="364">
        <f>'6.2. Паспорт фин осв ввод факт'!J35</f>
        <v>0</v>
      </c>
      <c r="I35" s="364">
        <f>'6.2. Паспорт фин осв ввод факт'!N35</f>
        <v>0</v>
      </c>
      <c r="J35" s="364">
        <f>'6.2. Паспорт фин осв ввод факт'!P35</f>
        <v>0</v>
      </c>
      <c r="K35" s="364">
        <f t="shared" ref="K35:K64" si="9">J35</f>
        <v>0</v>
      </c>
      <c r="L35" s="364">
        <f>'6.2. Паспорт фин осв ввод факт'!T35</f>
        <v>0</v>
      </c>
      <c r="M35" s="364">
        <v>0</v>
      </c>
      <c r="N35" s="364">
        <v>0</v>
      </c>
      <c r="O35" s="364">
        <v>0</v>
      </c>
      <c r="P35" s="364">
        <f>'6.2. Паспорт фин осв ввод факт'!X35</f>
        <v>0</v>
      </c>
      <c r="Q35" s="364">
        <v>0</v>
      </c>
      <c r="R35" s="364">
        <v>0</v>
      </c>
      <c r="S35" s="364">
        <v>0</v>
      </c>
      <c r="T35" s="364">
        <v>0</v>
      </c>
      <c r="U35" s="364">
        <v>0</v>
      </c>
      <c r="V35" s="364" t="s">
        <v>604</v>
      </c>
      <c r="W35" s="364" t="s">
        <v>604</v>
      </c>
      <c r="X35" s="364">
        <v>0</v>
      </c>
      <c r="Y35" s="364">
        <v>0</v>
      </c>
      <c r="Z35" s="364" t="s">
        <v>604</v>
      </c>
      <c r="AA35" s="364" t="s">
        <v>604</v>
      </c>
      <c r="AB35" s="364">
        <v>0</v>
      </c>
      <c r="AC35" s="364">
        <v>0</v>
      </c>
      <c r="AD35" s="364" t="s">
        <v>604</v>
      </c>
      <c r="AE35" s="364" t="s">
        <v>604</v>
      </c>
      <c r="AF35" s="364">
        <f t="shared" si="1"/>
        <v>0</v>
      </c>
      <c r="AG35" s="364">
        <f t="shared" si="5"/>
        <v>0</v>
      </c>
    </row>
    <row r="36" spans="1:33" ht="31.5" x14ac:dyDescent="0.25">
      <c r="A36" s="81" t="s">
        <v>163</v>
      </c>
      <c r="B36" s="365" t="s">
        <v>162</v>
      </c>
      <c r="C36" s="364">
        <f>'6.2. Паспорт фин осв ввод факт'!C36</f>
        <v>0</v>
      </c>
      <c r="D36" s="364">
        <f t="shared" si="2"/>
        <v>0</v>
      </c>
      <c r="E36" s="364">
        <f t="shared" si="3"/>
        <v>0</v>
      </c>
      <c r="F36" s="364">
        <f t="shared" si="4"/>
        <v>0</v>
      </c>
      <c r="G36" s="345">
        <f>'6.2. Паспорт фин осв ввод факт'!G36</f>
        <v>0</v>
      </c>
      <c r="H36" s="345">
        <f>'6.2. Паспорт фин осв ввод факт'!J36</f>
        <v>0</v>
      </c>
      <c r="I36" s="345">
        <f>'6.2. Паспорт фин осв ввод факт'!N36</f>
        <v>0</v>
      </c>
      <c r="J36" s="345">
        <f>'6.2. Паспорт фин осв ввод факт'!P36</f>
        <v>0</v>
      </c>
      <c r="K36" s="345">
        <f t="shared" si="9"/>
        <v>0</v>
      </c>
      <c r="L36" s="345">
        <f>'6.2. Паспорт фин осв ввод факт'!T36</f>
        <v>0</v>
      </c>
      <c r="M36" s="345">
        <v>0</v>
      </c>
      <c r="N36" s="369">
        <v>0</v>
      </c>
      <c r="O36" s="345">
        <v>0</v>
      </c>
      <c r="P36" s="345">
        <f>'6.2. Паспорт фин осв ввод факт'!X36</f>
        <v>0</v>
      </c>
      <c r="Q36" s="345">
        <v>0</v>
      </c>
      <c r="R36" s="345">
        <v>0</v>
      </c>
      <c r="S36" s="345">
        <v>0</v>
      </c>
      <c r="T36" s="345">
        <v>0</v>
      </c>
      <c r="U36" s="345">
        <v>0</v>
      </c>
      <c r="V36" s="364" t="s">
        <v>604</v>
      </c>
      <c r="W36" s="364" t="s">
        <v>604</v>
      </c>
      <c r="X36" s="345">
        <v>0</v>
      </c>
      <c r="Y36" s="345">
        <v>0</v>
      </c>
      <c r="Z36" s="364" t="s">
        <v>604</v>
      </c>
      <c r="AA36" s="364" t="s">
        <v>604</v>
      </c>
      <c r="AB36" s="345">
        <v>0</v>
      </c>
      <c r="AC36" s="345">
        <v>0</v>
      </c>
      <c r="AD36" s="364" t="s">
        <v>604</v>
      </c>
      <c r="AE36" s="364" t="s">
        <v>604</v>
      </c>
      <c r="AF36" s="364">
        <f t="shared" si="1"/>
        <v>0</v>
      </c>
      <c r="AG36" s="364">
        <f t="shared" si="5"/>
        <v>0</v>
      </c>
    </row>
    <row r="37" spans="1:33" x14ac:dyDescent="0.25">
      <c r="A37" s="81" t="s">
        <v>161</v>
      </c>
      <c r="B37" s="365" t="s">
        <v>151</v>
      </c>
      <c r="C37" s="364">
        <f>'6.2. Паспорт фин осв ввод факт'!C37</f>
        <v>0</v>
      </c>
      <c r="D37" s="364">
        <f t="shared" si="2"/>
        <v>0</v>
      </c>
      <c r="E37" s="364">
        <f t="shared" si="3"/>
        <v>0</v>
      </c>
      <c r="F37" s="364">
        <f t="shared" si="4"/>
        <v>0</v>
      </c>
      <c r="G37" s="345">
        <f>'6.2. Паспорт фин осв ввод факт'!G37</f>
        <v>0</v>
      </c>
      <c r="H37" s="345">
        <f>'6.2. Паспорт фин осв ввод факт'!J37</f>
        <v>0</v>
      </c>
      <c r="I37" s="345">
        <f>'6.2. Паспорт фин осв ввод факт'!N37</f>
        <v>0</v>
      </c>
      <c r="J37" s="345">
        <f>'6.2. Паспорт фин осв ввод факт'!P37</f>
        <v>0</v>
      </c>
      <c r="K37" s="345">
        <f t="shared" si="9"/>
        <v>0</v>
      </c>
      <c r="L37" s="345">
        <f>'6.2. Паспорт фин осв ввод факт'!T37</f>
        <v>0</v>
      </c>
      <c r="M37" s="345">
        <v>0</v>
      </c>
      <c r="N37" s="369">
        <v>0</v>
      </c>
      <c r="O37" s="345">
        <v>0</v>
      </c>
      <c r="P37" s="345">
        <f>'6.2. Паспорт фин осв ввод факт'!X37</f>
        <v>0</v>
      </c>
      <c r="Q37" s="345">
        <v>0</v>
      </c>
      <c r="R37" s="345">
        <v>0</v>
      </c>
      <c r="S37" s="345">
        <v>0</v>
      </c>
      <c r="T37" s="345">
        <v>0</v>
      </c>
      <c r="U37" s="345">
        <v>0</v>
      </c>
      <c r="V37" s="364" t="s">
        <v>604</v>
      </c>
      <c r="W37" s="364" t="s">
        <v>604</v>
      </c>
      <c r="X37" s="345">
        <v>0</v>
      </c>
      <c r="Y37" s="345">
        <v>0</v>
      </c>
      <c r="Z37" s="364" t="s">
        <v>604</v>
      </c>
      <c r="AA37" s="364" t="s">
        <v>604</v>
      </c>
      <c r="AB37" s="345">
        <v>0</v>
      </c>
      <c r="AC37" s="345">
        <v>0</v>
      </c>
      <c r="AD37" s="364" t="s">
        <v>604</v>
      </c>
      <c r="AE37" s="364" t="s">
        <v>604</v>
      </c>
      <c r="AF37" s="364">
        <f t="shared" si="1"/>
        <v>0</v>
      </c>
      <c r="AG37" s="364">
        <f t="shared" si="5"/>
        <v>0</v>
      </c>
    </row>
    <row r="38" spans="1:33" x14ac:dyDescent="0.25">
      <c r="A38" s="81" t="s">
        <v>160</v>
      </c>
      <c r="B38" s="365" t="s">
        <v>149</v>
      </c>
      <c r="C38" s="364">
        <f>'6.2. Паспорт фин осв ввод факт'!C38</f>
        <v>0</v>
      </c>
      <c r="D38" s="364">
        <f t="shared" si="2"/>
        <v>0</v>
      </c>
      <c r="E38" s="364">
        <f t="shared" si="3"/>
        <v>0</v>
      </c>
      <c r="F38" s="364">
        <f t="shared" si="4"/>
        <v>0</v>
      </c>
      <c r="G38" s="345">
        <f>'6.2. Паспорт фин осв ввод факт'!G38</f>
        <v>0</v>
      </c>
      <c r="H38" s="345">
        <f>'6.2. Паспорт фин осв ввод факт'!J38</f>
        <v>0</v>
      </c>
      <c r="I38" s="345">
        <f>'6.2. Паспорт фин осв ввод факт'!N38</f>
        <v>0</v>
      </c>
      <c r="J38" s="345">
        <f>'6.2. Паспорт фин осв ввод факт'!P38</f>
        <v>0</v>
      </c>
      <c r="K38" s="345">
        <f t="shared" si="9"/>
        <v>0</v>
      </c>
      <c r="L38" s="345">
        <f>'6.2. Паспорт фин осв ввод факт'!T38</f>
        <v>0</v>
      </c>
      <c r="M38" s="345">
        <v>0</v>
      </c>
      <c r="N38" s="369">
        <v>0</v>
      </c>
      <c r="O38" s="345">
        <v>0</v>
      </c>
      <c r="P38" s="345">
        <f>'6.2. Паспорт фин осв ввод факт'!X38</f>
        <v>0</v>
      </c>
      <c r="Q38" s="345">
        <v>0</v>
      </c>
      <c r="R38" s="345">
        <v>0</v>
      </c>
      <c r="S38" s="345">
        <v>0</v>
      </c>
      <c r="T38" s="345">
        <v>0</v>
      </c>
      <c r="U38" s="345">
        <v>0</v>
      </c>
      <c r="V38" s="364" t="s">
        <v>604</v>
      </c>
      <c r="W38" s="364" t="s">
        <v>604</v>
      </c>
      <c r="X38" s="345">
        <v>0</v>
      </c>
      <c r="Y38" s="345">
        <v>0</v>
      </c>
      <c r="Z38" s="364" t="s">
        <v>604</v>
      </c>
      <c r="AA38" s="364" t="s">
        <v>604</v>
      </c>
      <c r="AB38" s="345">
        <v>0</v>
      </c>
      <c r="AC38" s="345">
        <v>0</v>
      </c>
      <c r="AD38" s="364" t="s">
        <v>604</v>
      </c>
      <c r="AE38" s="364" t="s">
        <v>604</v>
      </c>
      <c r="AF38" s="364">
        <f t="shared" si="1"/>
        <v>0</v>
      </c>
      <c r="AG38" s="364">
        <f t="shared" si="5"/>
        <v>0</v>
      </c>
    </row>
    <row r="39" spans="1:33" ht="31.5" x14ac:dyDescent="0.25">
      <c r="A39" s="81" t="s">
        <v>159</v>
      </c>
      <c r="B39" s="55" t="s">
        <v>147</v>
      </c>
      <c r="C39" s="364">
        <f>'6.2. Паспорт фин осв ввод факт'!C39</f>
        <v>0</v>
      </c>
      <c r="D39" s="364">
        <f t="shared" si="2"/>
        <v>0</v>
      </c>
      <c r="E39" s="364">
        <f t="shared" si="3"/>
        <v>0</v>
      </c>
      <c r="F39" s="364">
        <f t="shared" si="4"/>
        <v>0</v>
      </c>
      <c r="G39" s="345">
        <f>'6.2. Паспорт фин осв ввод факт'!G39</f>
        <v>0</v>
      </c>
      <c r="H39" s="345">
        <f>'6.2. Паспорт фин осв ввод факт'!J39</f>
        <v>0</v>
      </c>
      <c r="I39" s="345">
        <f>'6.2. Паспорт фин осв ввод факт'!N39</f>
        <v>0</v>
      </c>
      <c r="J39" s="345">
        <f>'6.2. Паспорт фин осв ввод факт'!P39</f>
        <v>0</v>
      </c>
      <c r="K39" s="345">
        <f t="shared" si="9"/>
        <v>0</v>
      </c>
      <c r="L39" s="345">
        <f>'6.2. Паспорт фин осв ввод факт'!T39</f>
        <v>0</v>
      </c>
      <c r="M39" s="345">
        <v>0</v>
      </c>
      <c r="N39" s="345">
        <v>0</v>
      </c>
      <c r="O39" s="345">
        <v>0</v>
      </c>
      <c r="P39" s="345">
        <f>'6.2. Паспорт фин осв ввод факт'!X39</f>
        <v>0</v>
      </c>
      <c r="Q39" s="345">
        <v>0</v>
      </c>
      <c r="R39" s="345">
        <v>0</v>
      </c>
      <c r="S39" s="345">
        <v>0</v>
      </c>
      <c r="T39" s="345">
        <v>0</v>
      </c>
      <c r="U39" s="345">
        <v>0</v>
      </c>
      <c r="V39" s="364" t="s">
        <v>604</v>
      </c>
      <c r="W39" s="364" t="s">
        <v>604</v>
      </c>
      <c r="X39" s="345">
        <v>0</v>
      </c>
      <c r="Y39" s="345">
        <v>0</v>
      </c>
      <c r="Z39" s="364" t="s">
        <v>604</v>
      </c>
      <c r="AA39" s="364" t="s">
        <v>604</v>
      </c>
      <c r="AB39" s="345">
        <v>0</v>
      </c>
      <c r="AC39" s="345">
        <v>0</v>
      </c>
      <c r="AD39" s="364" t="s">
        <v>604</v>
      </c>
      <c r="AE39" s="364" t="s">
        <v>604</v>
      </c>
      <c r="AF39" s="364">
        <f t="shared" si="1"/>
        <v>0</v>
      </c>
      <c r="AG39" s="364">
        <f t="shared" si="5"/>
        <v>0</v>
      </c>
    </row>
    <row r="40" spans="1:33" ht="31.5" x14ac:dyDescent="0.25">
      <c r="A40" s="81" t="s">
        <v>158</v>
      </c>
      <c r="B40" s="55" t="s">
        <v>145</v>
      </c>
      <c r="C40" s="364">
        <f>'6.2. Паспорт фин осв ввод факт'!C40</f>
        <v>0</v>
      </c>
      <c r="D40" s="364">
        <f t="shared" si="2"/>
        <v>0</v>
      </c>
      <c r="E40" s="364">
        <f t="shared" si="3"/>
        <v>0</v>
      </c>
      <c r="F40" s="364">
        <f t="shared" si="4"/>
        <v>0</v>
      </c>
      <c r="G40" s="345">
        <f>'6.2. Паспорт фин осв ввод факт'!G40</f>
        <v>0</v>
      </c>
      <c r="H40" s="345">
        <f>'6.2. Паспорт фин осв ввод факт'!J40</f>
        <v>0</v>
      </c>
      <c r="I40" s="345">
        <f>'6.2. Паспорт фин осв ввод факт'!N40</f>
        <v>0</v>
      </c>
      <c r="J40" s="345">
        <f>'6.2. Паспорт фин осв ввод факт'!P40</f>
        <v>0</v>
      </c>
      <c r="K40" s="345">
        <f t="shared" si="9"/>
        <v>0</v>
      </c>
      <c r="L40" s="345">
        <f>'6.2. Паспорт фин осв ввод факт'!T40</f>
        <v>0</v>
      </c>
      <c r="M40" s="345">
        <v>0</v>
      </c>
      <c r="N40" s="345">
        <v>0</v>
      </c>
      <c r="O40" s="345">
        <v>0</v>
      </c>
      <c r="P40" s="345">
        <f>'6.2. Паспорт фин осв ввод факт'!X40</f>
        <v>0</v>
      </c>
      <c r="Q40" s="345">
        <v>0</v>
      </c>
      <c r="R40" s="345">
        <v>0</v>
      </c>
      <c r="S40" s="345">
        <v>0</v>
      </c>
      <c r="T40" s="345">
        <v>0</v>
      </c>
      <c r="U40" s="345">
        <v>0</v>
      </c>
      <c r="V40" s="364" t="s">
        <v>604</v>
      </c>
      <c r="W40" s="364" t="s">
        <v>604</v>
      </c>
      <c r="X40" s="345">
        <v>0</v>
      </c>
      <c r="Y40" s="345">
        <v>0</v>
      </c>
      <c r="Z40" s="364" t="s">
        <v>604</v>
      </c>
      <c r="AA40" s="364" t="s">
        <v>604</v>
      </c>
      <c r="AB40" s="345">
        <v>0</v>
      </c>
      <c r="AC40" s="345">
        <v>0</v>
      </c>
      <c r="AD40" s="364" t="s">
        <v>604</v>
      </c>
      <c r="AE40" s="364" t="s">
        <v>604</v>
      </c>
      <c r="AF40" s="364">
        <f t="shared" si="1"/>
        <v>0</v>
      </c>
      <c r="AG40" s="364">
        <f t="shared" si="5"/>
        <v>0</v>
      </c>
    </row>
    <row r="41" spans="1:33" x14ac:dyDescent="0.25">
      <c r="A41" s="81" t="s">
        <v>157</v>
      </c>
      <c r="B41" s="55" t="s">
        <v>143</v>
      </c>
      <c r="C41" s="364">
        <f>'6.2. Паспорт фин осв ввод факт'!C41</f>
        <v>0</v>
      </c>
      <c r="D41" s="364">
        <f t="shared" si="2"/>
        <v>0</v>
      </c>
      <c r="E41" s="364">
        <f t="shared" si="3"/>
        <v>0</v>
      </c>
      <c r="F41" s="364">
        <f t="shared" si="4"/>
        <v>0</v>
      </c>
      <c r="G41" s="345">
        <f>'6.2. Паспорт фин осв ввод факт'!G41</f>
        <v>0</v>
      </c>
      <c r="H41" s="345">
        <f>'6.2. Паспорт фин осв ввод факт'!J41</f>
        <v>0</v>
      </c>
      <c r="I41" s="345">
        <f>'6.2. Паспорт фин осв ввод факт'!N41</f>
        <v>0</v>
      </c>
      <c r="J41" s="345">
        <f>'6.2. Паспорт фин осв ввод факт'!P41</f>
        <v>0</v>
      </c>
      <c r="K41" s="345">
        <f t="shared" si="9"/>
        <v>0</v>
      </c>
      <c r="L41" s="345">
        <f>'6.2. Паспорт фин осв ввод факт'!T41</f>
        <v>0</v>
      </c>
      <c r="M41" s="345">
        <v>0</v>
      </c>
      <c r="N41" s="345">
        <v>0</v>
      </c>
      <c r="O41" s="345">
        <v>0</v>
      </c>
      <c r="P41" s="345">
        <f>'6.2. Паспорт фин осв ввод факт'!X41</f>
        <v>0</v>
      </c>
      <c r="Q41" s="345">
        <v>0</v>
      </c>
      <c r="R41" s="345">
        <v>0</v>
      </c>
      <c r="S41" s="345">
        <v>0</v>
      </c>
      <c r="T41" s="345">
        <v>0</v>
      </c>
      <c r="U41" s="345">
        <v>0</v>
      </c>
      <c r="V41" s="364" t="s">
        <v>604</v>
      </c>
      <c r="W41" s="364" t="s">
        <v>604</v>
      </c>
      <c r="X41" s="345">
        <v>0</v>
      </c>
      <c r="Y41" s="345">
        <v>0</v>
      </c>
      <c r="Z41" s="364" t="s">
        <v>604</v>
      </c>
      <c r="AA41" s="364" t="s">
        <v>604</v>
      </c>
      <c r="AB41" s="345">
        <v>0</v>
      </c>
      <c r="AC41" s="345">
        <v>0</v>
      </c>
      <c r="AD41" s="364" t="s">
        <v>604</v>
      </c>
      <c r="AE41" s="364" t="s">
        <v>604</v>
      </c>
      <c r="AF41" s="364">
        <f t="shared" si="1"/>
        <v>0</v>
      </c>
      <c r="AG41" s="364">
        <f t="shared" si="5"/>
        <v>0</v>
      </c>
    </row>
    <row r="42" spans="1:33" ht="18.75" x14ac:dyDescent="0.25">
      <c r="A42" s="81" t="s">
        <v>156</v>
      </c>
      <c r="B42" s="365" t="s">
        <v>625</v>
      </c>
      <c r="C42" s="364">
        <f>'6.2. Паспорт фин осв ввод факт'!C42</f>
        <v>0</v>
      </c>
      <c r="D42" s="364">
        <f t="shared" si="2"/>
        <v>0</v>
      </c>
      <c r="E42" s="364">
        <f t="shared" si="3"/>
        <v>0</v>
      </c>
      <c r="F42" s="364">
        <f t="shared" si="4"/>
        <v>0</v>
      </c>
      <c r="G42" s="345">
        <f>'6.2. Паспорт фин осв ввод факт'!G42</f>
        <v>0</v>
      </c>
      <c r="H42" s="345">
        <f>'6.2. Паспорт фин осв ввод факт'!J42</f>
        <v>0</v>
      </c>
      <c r="I42" s="345">
        <f>'6.2. Паспорт фин осв ввод факт'!N42</f>
        <v>0</v>
      </c>
      <c r="J42" s="345">
        <f>'6.2. Паспорт фин осв ввод факт'!P42</f>
        <v>0</v>
      </c>
      <c r="K42" s="345">
        <f t="shared" si="9"/>
        <v>0</v>
      </c>
      <c r="L42" s="345">
        <f>'6.2. Паспорт фин осв ввод факт'!T42</f>
        <v>0</v>
      </c>
      <c r="M42" s="345">
        <v>0</v>
      </c>
      <c r="N42" s="369">
        <v>0</v>
      </c>
      <c r="O42" s="345">
        <v>0</v>
      </c>
      <c r="P42" s="345">
        <f>'6.2. Паспорт фин осв ввод факт'!X42</f>
        <v>0</v>
      </c>
      <c r="Q42" s="345">
        <v>0</v>
      </c>
      <c r="R42" s="345">
        <v>0</v>
      </c>
      <c r="S42" s="345">
        <v>0</v>
      </c>
      <c r="T42" s="345">
        <v>0</v>
      </c>
      <c r="U42" s="345">
        <v>0</v>
      </c>
      <c r="V42" s="364" t="s">
        <v>604</v>
      </c>
      <c r="W42" s="364" t="s">
        <v>604</v>
      </c>
      <c r="X42" s="345">
        <v>0</v>
      </c>
      <c r="Y42" s="345">
        <v>0</v>
      </c>
      <c r="Z42" s="364" t="s">
        <v>604</v>
      </c>
      <c r="AA42" s="364" t="s">
        <v>604</v>
      </c>
      <c r="AB42" s="345">
        <v>0</v>
      </c>
      <c r="AC42" s="345">
        <v>0</v>
      </c>
      <c r="AD42" s="364" t="s">
        <v>604</v>
      </c>
      <c r="AE42" s="364" t="s">
        <v>604</v>
      </c>
      <c r="AF42" s="364">
        <f t="shared" si="1"/>
        <v>0</v>
      </c>
      <c r="AG42" s="364">
        <f t="shared" si="5"/>
        <v>0</v>
      </c>
    </row>
    <row r="43" spans="1:33" s="368" customFormat="1" x14ac:dyDescent="0.25">
      <c r="A43" s="84" t="s">
        <v>61</v>
      </c>
      <c r="B43" s="83" t="s">
        <v>155</v>
      </c>
      <c r="C43" s="364">
        <f>'6.2. Паспорт фин осв ввод факт'!C43</f>
        <v>0</v>
      </c>
      <c r="D43" s="364">
        <f t="shared" si="2"/>
        <v>0</v>
      </c>
      <c r="E43" s="364">
        <f t="shared" si="3"/>
        <v>0</v>
      </c>
      <c r="F43" s="364">
        <f t="shared" si="4"/>
        <v>0</v>
      </c>
      <c r="G43" s="364">
        <f>'6.2. Паспорт фин осв ввод факт'!G43</f>
        <v>0</v>
      </c>
      <c r="H43" s="364">
        <f>'6.2. Паспорт фин осв ввод факт'!J43</f>
        <v>0</v>
      </c>
      <c r="I43" s="364">
        <f>'6.2. Паспорт фин осв ввод факт'!N43</f>
        <v>0</v>
      </c>
      <c r="J43" s="364">
        <f>'6.2. Паспорт фин осв ввод факт'!P43</f>
        <v>0</v>
      </c>
      <c r="K43" s="364">
        <f t="shared" si="9"/>
        <v>0</v>
      </c>
      <c r="L43" s="364">
        <f>'6.2. Паспорт фин осв ввод факт'!T43</f>
        <v>0</v>
      </c>
      <c r="M43" s="364">
        <v>0</v>
      </c>
      <c r="N43" s="364">
        <v>0</v>
      </c>
      <c r="O43" s="364">
        <v>0</v>
      </c>
      <c r="P43" s="364">
        <f>'6.2. Паспорт фин осв ввод факт'!X43</f>
        <v>0</v>
      </c>
      <c r="Q43" s="364">
        <v>0</v>
      </c>
      <c r="R43" s="364">
        <v>0</v>
      </c>
      <c r="S43" s="364">
        <v>0</v>
      </c>
      <c r="T43" s="364">
        <v>0</v>
      </c>
      <c r="U43" s="364">
        <v>0</v>
      </c>
      <c r="V43" s="364" t="s">
        <v>604</v>
      </c>
      <c r="W43" s="364" t="s">
        <v>604</v>
      </c>
      <c r="X43" s="364">
        <v>0</v>
      </c>
      <c r="Y43" s="364">
        <v>0</v>
      </c>
      <c r="Z43" s="364" t="s">
        <v>604</v>
      </c>
      <c r="AA43" s="364" t="s">
        <v>604</v>
      </c>
      <c r="AB43" s="364">
        <v>0</v>
      </c>
      <c r="AC43" s="364">
        <v>0</v>
      </c>
      <c r="AD43" s="364" t="s">
        <v>604</v>
      </c>
      <c r="AE43" s="364" t="s">
        <v>604</v>
      </c>
      <c r="AF43" s="364">
        <f t="shared" si="1"/>
        <v>0</v>
      </c>
      <c r="AG43" s="364">
        <f t="shared" si="5"/>
        <v>0</v>
      </c>
    </row>
    <row r="44" spans="1:33" x14ac:dyDescent="0.25">
      <c r="A44" s="81" t="s">
        <v>154</v>
      </c>
      <c r="B44" s="55" t="s">
        <v>153</v>
      </c>
      <c r="C44" s="364">
        <f>'6.2. Паспорт фин осв ввод факт'!C44</f>
        <v>0</v>
      </c>
      <c r="D44" s="364">
        <f t="shared" si="2"/>
        <v>0</v>
      </c>
      <c r="E44" s="364">
        <f t="shared" si="3"/>
        <v>0</v>
      </c>
      <c r="F44" s="364">
        <f t="shared" si="4"/>
        <v>0</v>
      </c>
      <c r="G44" s="345">
        <f>'6.2. Паспорт фин осв ввод факт'!G44</f>
        <v>0</v>
      </c>
      <c r="H44" s="345">
        <f>'6.2. Паспорт фин осв ввод факт'!J44</f>
        <v>0</v>
      </c>
      <c r="I44" s="345">
        <f>'6.2. Паспорт фин осв ввод факт'!N44</f>
        <v>0</v>
      </c>
      <c r="J44" s="345">
        <f>'6.2. Паспорт фин осв ввод факт'!P44</f>
        <v>0</v>
      </c>
      <c r="K44" s="345">
        <f t="shared" si="9"/>
        <v>0</v>
      </c>
      <c r="L44" s="345">
        <f>'6.2. Паспорт фин осв ввод факт'!T44</f>
        <v>0</v>
      </c>
      <c r="M44" s="345">
        <v>0</v>
      </c>
      <c r="N44" s="345">
        <v>0</v>
      </c>
      <c r="O44" s="345">
        <v>0</v>
      </c>
      <c r="P44" s="345">
        <f>'6.2. Паспорт фин осв ввод факт'!X44</f>
        <v>0</v>
      </c>
      <c r="Q44" s="345">
        <v>0</v>
      </c>
      <c r="R44" s="345">
        <v>0</v>
      </c>
      <c r="S44" s="345">
        <v>0</v>
      </c>
      <c r="T44" s="345">
        <v>0</v>
      </c>
      <c r="U44" s="345">
        <v>0</v>
      </c>
      <c r="V44" s="364" t="s">
        <v>604</v>
      </c>
      <c r="W44" s="364" t="s">
        <v>604</v>
      </c>
      <c r="X44" s="345">
        <v>0</v>
      </c>
      <c r="Y44" s="345">
        <v>0</v>
      </c>
      <c r="Z44" s="364" t="s">
        <v>604</v>
      </c>
      <c r="AA44" s="364" t="s">
        <v>604</v>
      </c>
      <c r="AB44" s="345">
        <v>0</v>
      </c>
      <c r="AC44" s="345">
        <v>0</v>
      </c>
      <c r="AD44" s="364" t="s">
        <v>604</v>
      </c>
      <c r="AE44" s="364" t="s">
        <v>604</v>
      </c>
      <c r="AF44" s="364">
        <f t="shared" si="1"/>
        <v>0</v>
      </c>
      <c r="AG44" s="364">
        <f t="shared" si="5"/>
        <v>0</v>
      </c>
    </row>
    <row r="45" spans="1:33" x14ac:dyDescent="0.25">
      <c r="A45" s="81" t="s">
        <v>152</v>
      </c>
      <c r="B45" s="55" t="s">
        <v>151</v>
      </c>
      <c r="C45" s="364">
        <f>'6.2. Паспорт фин осв ввод факт'!C45</f>
        <v>0</v>
      </c>
      <c r="D45" s="364">
        <f t="shared" si="2"/>
        <v>0</v>
      </c>
      <c r="E45" s="364">
        <f t="shared" si="3"/>
        <v>0</v>
      </c>
      <c r="F45" s="364">
        <f t="shared" si="4"/>
        <v>0</v>
      </c>
      <c r="G45" s="345">
        <f>'6.2. Паспорт фин осв ввод факт'!G45</f>
        <v>0</v>
      </c>
      <c r="H45" s="345">
        <f>'6.2. Паспорт фин осв ввод факт'!J45</f>
        <v>0</v>
      </c>
      <c r="I45" s="345">
        <f>'6.2. Паспорт фин осв ввод факт'!N45</f>
        <v>0</v>
      </c>
      <c r="J45" s="345">
        <f>'6.2. Паспорт фин осв ввод факт'!P45</f>
        <v>0</v>
      </c>
      <c r="K45" s="345">
        <f t="shared" si="9"/>
        <v>0</v>
      </c>
      <c r="L45" s="345">
        <f>'6.2. Паспорт фин осв ввод факт'!T45</f>
        <v>0</v>
      </c>
      <c r="M45" s="345">
        <v>0</v>
      </c>
      <c r="N45" s="345">
        <v>0</v>
      </c>
      <c r="O45" s="345">
        <v>0</v>
      </c>
      <c r="P45" s="345">
        <f>'6.2. Паспорт фин осв ввод факт'!X45</f>
        <v>0</v>
      </c>
      <c r="Q45" s="345">
        <v>0</v>
      </c>
      <c r="R45" s="345">
        <v>0</v>
      </c>
      <c r="S45" s="345">
        <v>0</v>
      </c>
      <c r="T45" s="345">
        <v>0</v>
      </c>
      <c r="U45" s="345">
        <v>0</v>
      </c>
      <c r="V45" s="364" t="s">
        <v>604</v>
      </c>
      <c r="W45" s="364" t="s">
        <v>604</v>
      </c>
      <c r="X45" s="345">
        <v>0</v>
      </c>
      <c r="Y45" s="345">
        <v>0</v>
      </c>
      <c r="Z45" s="364" t="s">
        <v>604</v>
      </c>
      <c r="AA45" s="364" t="s">
        <v>604</v>
      </c>
      <c r="AB45" s="345">
        <v>0</v>
      </c>
      <c r="AC45" s="345">
        <v>0</v>
      </c>
      <c r="AD45" s="364" t="s">
        <v>604</v>
      </c>
      <c r="AE45" s="364" t="s">
        <v>604</v>
      </c>
      <c r="AF45" s="364">
        <f t="shared" si="1"/>
        <v>0</v>
      </c>
      <c r="AG45" s="364">
        <f t="shared" si="5"/>
        <v>0</v>
      </c>
    </row>
    <row r="46" spans="1:33" x14ac:dyDescent="0.25">
      <c r="A46" s="81" t="s">
        <v>150</v>
      </c>
      <c r="B46" s="55" t="s">
        <v>149</v>
      </c>
      <c r="C46" s="364">
        <f>'6.2. Паспорт фин осв ввод факт'!C46</f>
        <v>0</v>
      </c>
      <c r="D46" s="364">
        <f t="shared" si="2"/>
        <v>0</v>
      </c>
      <c r="E46" s="364">
        <f t="shared" si="3"/>
        <v>0</v>
      </c>
      <c r="F46" s="364">
        <f t="shared" si="4"/>
        <v>0</v>
      </c>
      <c r="G46" s="345">
        <f>'6.2. Паспорт фин осв ввод факт'!G46</f>
        <v>0</v>
      </c>
      <c r="H46" s="345">
        <f>'6.2. Паспорт фин осв ввод факт'!J46</f>
        <v>0</v>
      </c>
      <c r="I46" s="345">
        <f>'6.2. Паспорт фин осв ввод факт'!N46</f>
        <v>0</v>
      </c>
      <c r="J46" s="345">
        <f>'6.2. Паспорт фин осв ввод факт'!P46</f>
        <v>0</v>
      </c>
      <c r="K46" s="345">
        <f t="shared" si="9"/>
        <v>0</v>
      </c>
      <c r="L46" s="345">
        <f>'6.2. Паспорт фин осв ввод факт'!T46</f>
        <v>0</v>
      </c>
      <c r="M46" s="345">
        <v>0</v>
      </c>
      <c r="N46" s="345">
        <v>0</v>
      </c>
      <c r="O46" s="345">
        <v>0</v>
      </c>
      <c r="P46" s="345">
        <f>'6.2. Паспорт фин осв ввод факт'!X46</f>
        <v>0</v>
      </c>
      <c r="Q46" s="345">
        <v>0</v>
      </c>
      <c r="R46" s="345">
        <v>0</v>
      </c>
      <c r="S46" s="345">
        <v>0</v>
      </c>
      <c r="T46" s="345">
        <v>0</v>
      </c>
      <c r="U46" s="345">
        <v>0</v>
      </c>
      <c r="V46" s="364" t="s">
        <v>604</v>
      </c>
      <c r="W46" s="364" t="s">
        <v>604</v>
      </c>
      <c r="X46" s="345">
        <v>0</v>
      </c>
      <c r="Y46" s="345">
        <v>0</v>
      </c>
      <c r="Z46" s="364" t="s">
        <v>604</v>
      </c>
      <c r="AA46" s="364" t="s">
        <v>604</v>
      </c>
      <c r="AB46" s="345">
        <v>0</v>
      </c>
      <c r="AC46" s="345">
        <v>0</v>
      </c>
      <c r="AD46" s="364" t="s">
        <v>604</v>
      </c>
      <c r="AE46" s="364" t="s">
        <v>604</v>
      </c>
      <c r="AF46" s="364">
        <f t="shared" si="1"/>
        <v>0</v>
      </c>
      <c r="AG46" s="364">
        <f t="shared" si="5"/>
        <v>0</v>
      </c>
    </row>
    <row r="47" spans="1:33" ht="31.5" x14ac:dyDescent="0.25">
      <c r="A47" s="81" t="s">
        <v>148</v>
      </c>
      <c r="B47" s="55" t="s">
        <v>147</v>
      </c>
      <c r="C47" s="364">
        <f>'6.2. Паспорт фин осв ввод факт'!C47</f>
        <v>0</v>
      </c>
      <c r="D47" s="364">
        <f t="shared" si="2"/>
        <v>0</v>
      </c>
      <c r="E47" s="364">
        <f t="shared" si="3"/>
        <v>0</v>
      </c>
      <c r="F47" s="364">
        <f t="shared" si="4"/>
        <v>0</v>
      </c>
      <c r="G47" s="345">
        <f>'6.2. Паспорт фин осв ввод факт'!G47</f>
        <v>0</v>
      </c>
      <c r="H47" s="345">
        <f>'6.2. Паспорт фин осв ввод факт'!J47</f>
        <v>0</v>
      </c>
      <c r="I47" s="345">
        <f>'6.2. Паспорт фин осв ввод факт'!N47</f>
        <v>0</v>
      </c>
      <c r="J47" s="345">
        <f>'6.2. Паспорт фин осв ввод факт'!P47</f>
        <v>0</v>
      </c>
      <c r="K47" s="345">
        <f t="shared" si="9"/>
        <v>0</v>
      </c>
      <c r="L47" s="345">
        <f>'6.2. Паспорт фин осв ввод факт'!T47</f>
        <v>0</v>
      </c>
      <c r="M47" s="345">
        <v>0</v>
      </c>
      <c r="N47" s="345">
        <v>0</v>
      </c>
      <c r="O47" s="345">
        <v>0</v>
      </c>
      <c r="P47" s="345">
        <f>'6.2. Паспорт фин осв ввод факт'!X47</f>
        <v>0</v>
      </c>
      <c r="Q47" s="345">
        <v>0</v>
      </c>
      <c r="R47" s="345">
        <v>0</v>
      </c>
      <c r="S47" s="345">
        <v>0</v>
      </c>
      <c r="T47" s="345">
        <v>0</v>
      </c>
      <c r="U47" s="345">
        <v>0</v>
      </c>
      <c r="V47" s="364" t="s">
        <v>604</v>
      </c>
      <c r="W47" s="364" t="s">
        <v>604</v>
      </c>
      <c r="X47" s="345">
        <v>0</v>
      </c>
      <c r="Y47" s="345">
        <v>0</v>
      </c>
      <c r="Z47" s="364" t="s">
        <v>604</v>
      </c>
      <c r="AA47" s="364" t="s">
        <v>604</v>
      </c>
      <c r="AB47" s="345">
        <v>0</v>
      </c>
      <c r="AC47" s="345">
        <v>0</v>
      </c>
      <c r="AD47" s="364" t="s">
        <v>604</v>
      </c>
      <c r="AE47" s="364" t="s">
        <v>604</v>
      </c>
      <c r="AF47" s="364">
        <f t="shared" si="1"/>
        <v>0</v>
      </c>
      <c r="AG47" s="364">
        <f t="shared" si="5"/>
        <v>0</v>
      </c>
    </row>
    <row r="48" spans="1:33" ht="31.5" x14ac:dyDescent="0.25">
      <c r="A48" s="81" t="s">
        <v>146</v>
      </c>
      <c r="B48" s="55" t="s">
        <v>145</v>
      </c>
      <c r="C48" s="364">
        <f>'6.2. Паспорт фин осв ввод факт'!C48</f>
        <v>0</v>
      </c>
      <c r="D48" s="364">
        <f t="shared" si="2"/>
        <v>0</v>
      </c>
      <c r="E48" s="364">
        <f t="shared" si="3"/>
        <v>0</v>
      </c>
      <c r="F48" s="364">
        <f t="shared" si="4"/>
        <v>0</v>
      </c>
      <c r="G48" s="345">
        <f>'6.2. Паспорт фин осв ввод факт'!G48</f>
        <v>0</v>
      </c>
      <c r="H48" s="345">
        <f>'6.2. Паспорт фин осв ввод факт'!J48</f>
        <v>0</v>
      </c>
      <c r="I48" s="345">
        <f>'6.2. Паспорт фин осв ввод факт'!N48</f>
        <v>0</v>
      </c>
      <c r="J48" s="345">
        <f>'6.2. Паспорт фин осв ввод факт'!P48</f>
        <v>0</v>
      </c>
      <c r="K48" s="345">
        <f t="shared" si="9"/>
        <v>0</v>
      </c>
      <c r="L48" s="345">
        <f>'6.2. Паспорт фин осв ввод факт'!T48</f>
        <v>0</v>
      </c>
      <c r="M48" s="345">
        <v>0</v>
      </c>
      <c r="N48" s="345">
        <v>0</v>
      </c>
      <c r="O48" s="345">
        <v>0</v>
      </c>
      <c r="P48" s="345">
        <f>'6.2. Паспорт фин осв ввод факт'!X48</f>
        <v>0</v>
      </c>
      <c r="Q48" s="345">
        <v>0</v>
      </c>
      <c r="R48" s="345">
        <v>0</v>
      </c>
      <c r="S48" s="345">
        <v>0</v>
      </c>
      <c r="T48" s="345">
        <v>0</v>
      </c>
      <c r="U48" s="345">
        <v>0</v>
      </c>
      <c r="V48" s="364" t="s">
        <v>604</v>
      </c>
      <c r="W48" s="364" t="s">
        <v>604</v>
      </c>
      <c r="X48" s="345">
        <v>0</v>
      </c>
      <c r="Y48" s="345">
        <v>0</v>
      </c>
      <c r="Z48" s="364" t="s">
        <v>604</v>
      </c>
      <c r="AA48" s="364" t="s">
        <v>604</v>
      </c>
      <c r="AB48" s="345">
        <v>0</v>
      </c>
      <c r="AC48" s="345">
        <v>0</v>
      </c>
      <c r="AD48" s="364" t="s">
        <v>604</v>
      </c>
      <c r="AE48" s="364" t="s">
        <v>604</v>
      </c>
      <c r="AF48" s="364">
        <f t="shared" si="1"/>
        <v>0</v>
      </c>
      <c r="AG48" s="364">
        <f t="shared" si="5"/>
        <v>0</v>
      </c>
    </row>
    <row r="49" spans="1:33" x14ac:dyDescent="0.25">
      <c r="A49" s="81" t="s">
        <v>144</v>
      </c>
      <c r="B49" s="55" t="s">
        <v>143</v>
      </c>
      <c r="C49" s="364">
        <f>'6.2. Паспорт фин осв ввод факт'!C49</f>
        <v>0</v>
      </c>
      <c r="D49" s="364">
        <f t="shared" si="2"/>
        <v>0</v>
      </c>
      <c r="E49" s="364">
        <f t="shared" si="3"/>
        <v>0</v>
      </c>
      <c r="F49" s="364">
        <f t="shared" si="4"/>
        <v>0</v>
      </c>
      <c r="G49" s="345">
        <f>'6.2. Паспорт фин осв ввод факт'!G49</f>
        <v>0</v>
      </c>
      <c r="H49" s="345">
        <f>'6.2. Паспорт фин осв ввод факт'!J49</f>
        <v>0</v>
      </c>
      <c r="I49" s="345">
        <f>'6.2. Паспорт фин осв ввод факт'!N49</f>
        <v>0</v>
      </c>
      <c r="J49" s="345">
        <f>'6.2. Паспорт фин осв ввод факт'!P49</f>
        <v>0</v>
      </c>
      <c r="K49" s="345">
        <f t="shared" si="9"/>
        <v>0</v>
      </c>
      <c r="L49" s="345">
        <f>'6.2. Паспорт фин осв ввод факт'!T49</f>
        <v>0</v>
      </c>
      <c r="M49" s="345">
        <v>0</v>
      </c>
      <c r="N49" s="345">
        <v>0</v>
      </c>
      <c r="O49" s="345">
        <v>0</v>
      </c>
      <c r="P49" s="345">
        <f>'6.2. Паспорт фин осв ввод факт'!X49</f>
        <v>0</v>
      </c>
      <c r="Q49" s="345">
        <v>0</v>
      </c>
      <c r="R49" s="345">
        <v>0</v>
      </c>
      <c r="S49" s="345">
        <v>0</v>
      </c>
      <c r="T49" s="345">
        <v>0</v>
      </c>
      <c r="U49" s="345">
        <v>0</v>
      </c>
      <c r="V49" s="364" t="s">
        <v>604</v>
      </c>
      <c r="W49" s="364" t="s">
        <v>604</v>
      </c>
      <c r="X49" s="345">
        <v>0</v>
      </c>
      <c r="Y49" s="345">
        <v>0</v>
      </c>
      <c r="Z49" s="364" t="s">
        <v>604</v>
      </c>
      <c r="AA49" s="364" t="s">
        <v>604</v>
      </c>
      <c r="AB49" s="345">
        <v>0</v>
      </c>
      <c r="AC49" s="345">
        <v>0</v>
      </c>
      <c r="AD49" s="364" t="s">
        <v>604</v>
      </c>
      <c r="AE49" s="364" t="s">
        <v>604</v>
      </c>
      <c r="AF49" s="364">
        <f t="shared" si="1"/>
        <v>0</v>
      </c>
      <c r="AG49" s="364">
        <f t="shared" si="5"/>
        <v>0</v>
      </c>
    </row>
    <row r="50" spans="1:33" ht="18.75" x14ac:dyDescent="0.25">
      <c r="A50" s="81" t="s">
        <v>142</v>
      </c>
      <c r="B50" s="365" t="s">
        <v>625</v>
      </c>
      <c r="C50" s="364">
        <f>'6.2. Паспорт фин осв ввод факт'!C50</f>
        <v>0</v>
      </c>
      <c r="D50" s="364">
        <f t="shared" si="2"/>
        <v>0</v>
      </c>
      <c r="E50" s="364">
        <f t="shared" si="3"/>
        <v>0</v>
      </c>
      <c r="F50" s="364">
        <f t="shared" si="4"/>
        <v>0</v>
      </c>
      <c r="G50" s="345">
        <f>'6.2. Паспорт фин осв ввод факт'!G50</f>
        <v>0</v>
      </c>
      <c r="H50" s="345">
        <f>'6.2. Паспорт фин осв ввод факт'!J50</f>
        <v>0</v>
      </c>
      <c r="I50" s="345">
        <f>'6.2. Паспорт фин осв ввод факт'!N50</f>
        <v>0</v>
      </c>
      <c r="J50" s="345">
        <f>'6.2. Паспорт фин осв ввод факт'!P50</f>
        <v>0</v>
      </c>
      <c r="K50" s="345">
        <f t="shared" si="9"/>
        <v>0</v>
      </c>
      <c r="L50" s="345">
        <f>'6.2. Паспорт фин осв ввод факт'!T50</f>
        <v>0</v>
      </c>
      <c r="M50" s="345">
        <v>0</v>
      </c>
      <c r="N50" s="369">
        <v>0</v>
      </c>
      <c r="O50" s="345">
        <v>0</v>
      </c>
      <c r="P50" s="345">
        <f>'6.2. Паспорт фин осв ввод факт'!X50</f>
        <v>0</v>
      </c>
      <c r="Q50" s="345">
        <v>0</v>
      </c>
      <c r="R50" s="345">
        <v>0</v>
      </c>
      <c r="S50" s="345">
        <v>0</v>
      </c>
      <c r="T50" s="345">
        <v>0</v>
      </c>
      <c r="U50" s="345">
        <v>0</v>
      </c>
      <c r="V50" s="364" t="s">
        <v>604</v>
      </c>
      <c r="W50" s="364" t="s">
        <v>604</v>
      </c>
      <c r="X50" s="345">
        <v>0</v>
      </c>
      <c r="Y50" s="345">
        <v>0</v>
      </c>
      <c r="Z50" s="364" t="s">
        <v>604</v>
      </c>
      <c r="AA50" s="364" t="s">
        <v>604</v>
      </c>
      <c r="AB50" s="345">
        <v>0</v>
      </c>
      <c r="AC50" s="345">
        <v>0</v>
      </c>
      <c r="AD50" s="364" t="s">
        <v>604</v>
      </c>
      <c r="AE50" s="364" t="s">
        <v>604</v>
      </c>
      <c r="AF50" s="364">
        <f t="shared" si="1"/>
        <v>0</v>
      </c>
      <c r="AG50" s="364">
        <f t="shared" si="5"/>
        <v>0</v>
      </c>
    </row>
    <row r="51" spans="1:33" s="368" customFormat="1" ht="35.25" customHeight="1" x14ac:dyDescent="0.25">
      <c r="A51" s="84" t="s">
        <v>59</v>
      </c>
      <c r="B51" s="83" t="s">
        <v>140</v>
      </c>
      <c r="C51" s="364">
        <f>'6.2. Паспорт фин осв ввод факт'!C51</f>
        <v>0</v>
      </c>
      <c r="D51" s="364">
        <f t="shared" si="2"/>
        <v>0</v>
      </c>
      <c r="E51" s="364">
        <f t="shared" si="3"/>
        <v>0</v>
      </c>
      <c r="F51" s="364">
        <f t="shared" si="4"/>
        <v>0</v>
      </c>
      <c r="G51" s="364">
        <f>'6.2. Паспорт фин осв ввод факт'!G51</f>
        <v>0</v>
      </c>
      <c r="H51" s="364">
        <f>'6.2. Паспорт фин осв ввод факт'!J51</f>
        <v>0</v>
      </c>
      <c r="I51" s="364">
        <f>'6.2. Паспорт фин осв ввод факт'!N51</f>
        <v>0</v>
      </c>
      <c r="J51" s="364">
        <f>'6.2. Паспорт фин осв ввод факт'!P51</f>
        <v>0</v>
      </c>
      <c r="K51" s="364">
        <f t="shared" si="9"/>
        <v>0</v>
      </c>
      <c r="L51" s="364">
        <f>'6.2. Паспорт фин осв ввод факт'!T51</f>
        <v>0</v>
      </c>
      <c r="M51" s="364">
        <v>0</v>
      </c>
      <c r="N51" s="364">
        <v>0</v>
      </c>
      <c r="O51" s="364">
        <v>0</v>
      </c>
      <c r="P51" s="364">
        <f>'6.2. Паспорт фин осв ввод факт'!X51</f>
        <v>0</v>
      </c>
      <c r="Q51" s="364">
        <v>0</v>
      </c>
      <c r="R51" s="364">
        <v>0</v>
      </c>
      <c r="S51" s="364">
        <v>0</v>
      </c>
      <c r="T51" s="364">
        <v>0</v>
      </c>
      <c r="U51" s="364">
        <v>0</v>
      </c>
      <c r="V51" s="364" t="s">
        <v>604</v>
      </c>
      <c r="W51" s="364" t="s">
        <v>604</v>
      </c>
      <c r="X51" s="364">
        <v>0</v>
      </c>
      <c r="Y51" s="364">
        <v>0</v>
      </c>
      <c r="Z51" s="364" t="s">
        <v>604</v>
      </c>
      <c r="AA51" s="364" t="s">
        <v>604</v>
      </c>
      <c r="AB51" s="364">
        <v>0</v>
      </c>
      <c r="AC51" s="364">
        <v>0</v>
      </c>
      <c r="AD51" s="364" t="s">
        <v>604</v>
      </c>
      <c r="AE51" s="364" t="s">
        <v>604</v>
      </c>
      <c r="AF51" s="364">
        <f t="shared" si="1"/>
        <v>0</v>
      </c>
      <c r="AG51" s="364">
        <f t="shared" si="5"/>
        <v>0</v>
      </c>
    </row>
    <row r="52" spans="1:33" x14ac:dyDescent="0.25">
      <c r="A52" s="81" t="s">
        <v>139</v>
      </c>
      <c r="B52" s="55" t="s">
        <v>138</v>
      </c>
      <c r="C52" s="364">
        <f>'6.2. Паспорт фин осв ввод факт'!C52</f>
        <v>6.8491525423728827</v>
      </c>
      <c r="D52" s="364">
        <f t="shared" si="2"/>
        <v>6.8491525423728827</v>
      </c>
      <c r="E52" s="364">
        <f t="shared" si="3"/>
        <v>6.8491525423728827</v>
      </c>
      <c r="F52" s="364">
        <f t="shared" si="4"/>
        <v>6.8491525423728827</v>
      </c>
      <c r="G52" s="345">
        <f>'6.2. Паспорт фин осв ввод факт'!G52</f>
        <v>0</v>
      </c>
      <c r="H52" s="345">
        <f>'6.2. Паспорт фин осв ввод факт'!J52</f>
        <v>0</v>
      </c>
      <c r="I52" s="345">
        <f>'6.2. Паспорт фин осв ввод факт'!N52</f>
        <v>0</v>
      </c>
      <c r="J52" s="345">
        <f>'6.2. Паспорт фин осв ввод факт'!P52</f>
        <v>6.8491525423728827</v>
      </c>
      <c r="K52" s="345">
        <f t="shared" si="9"/>
        <v>6.8491525423728827</v>
      </c>
      <c r="L52" s="345">
        <f>'6.2. Паспорт фин осв ввод факт'!T52</f>
        <v>0</v>
      </c>
      <c r="M52" s="345">
        <v>0</v>
      </c>
      <c r="N52" s="345">
        <v>0</v>
      </c>
      <c r="O52" s="345">
        <v>0</v>
      </c>
      <c r="P52" s="345">
        <f>'6.2. Паспорт фин осв ввод факт'!X52</f>
        <v>0</v>
      </c>
      <c r="Q52" s="345">
        <v>0</v>
      </c>
      <c r="R52" s="345">
        <v>0</v>
      </c>
      <c r="S52" s="345">
        <v>0</v>
      </c>
      <c r="T52" s="345">
        <v>0</v>
      </c>
      <c r="U52" s="345">
        <v>0</v>
      </c>
      <c r="V52" s="364" t="s">
        <v>604</v>
      </c>
      <c r="W52" s="364" t="s">
        <v>604</v>
      </c>
      <c r="X52" s="345">
        <v>0</v>
      </c>
      <c r="Y52" s="345">
        <v>0</v>
      </c>
      <c r="Z52" s="364" t="s">
        <v>604</v>
      </c>
      <c r="AA52" s="364" t="s">
        <v>604</v>
      </c>
      <c r="AB52" s="345">
        <v>0</v>
      </c>
      <c r="AC52" s="345">
        <v>0</v>
      </c>
      <c r="AD52" s="364" t="s">
        <v>604</v>
      </c>
      <c r="AE52" s="364" t="s">
        <v>604</v>
      </c>
      <c r="AF52" s="364">
        <f t="shared" si="1"/>
        <v>6.8491525423728827</v>
      </c>
      <c r="AG52" s="364">
        <f t="shared" si="5"/>
        <v>0</v>
      </c>
    </row>
    <row r="53" spans="1:33" x14ac:dyDescent="0.25">
      <c r="A53" s="81" t="s">
        <v>137</v>
      </c>
      <c r="B53" s="55" t="s">
        <v>131</v>
      </c>
      <c r="C53" s="364">
        <f>'6.2. Паспорт фин осв ввод факт'!C53</f>
        <v>0</v>
      </c>
      <c r="D53" s="364">
        <f t="shared" si="2"/>
        <v>0</v>
      </c>
      <c r="E53" s="364">
        <f t="shared" si="3"/>
        <v>0</v>
      </c>
      <c r="F53" s="364">
        <f t="shared" si="4"/>
        <v>0</v>
      </c>
      <c r="G53" s="345">
        <f>'6.2. Паспорт фин осв ввод факт'!G53</f>
        <v>0</v>
      </c>
      <c r="H53" s="345">
        <f>'6.2. Паспорт фин осв ввод факт'!J53</f>
        <v>0</v>
      </c>
      <c r="I53" s="345">
        <f>'6.2. Паспорт фин осв ввод факт'!N53</f>
        <v>0</v>
      </c>
      <c r="J53" s="345">
        <f>'6.2. Паспорт фин осв ввод факт'!P53</f>
        <v>0</v>
      </c>
      <c r="K53" s="345">
        <f t="shared" si="9"/>
        <v>0</v>
      </c>
      <c r="L53" s="345">
        <f>'6.2. Паспорт фин осв ввод факт'!T53</f>
        <v>0</v>
      </c>
      <c r="M53" s="345">
        <v>0</v>
      </c>
      <c r="N53" s="345">
        <v>0</v>
      </c>
      <c r="O53" s="345">
        <v>0</v>
      </c>
      <c r="P53" s="345">
        <f>'6.2. Паспорт фин осв ввод факт'!X53</f>
        <v>0</v>
      </c>
      <c r="Q53" s="345">
        <v>0</v>
      </c>
      <c r="R53" s="345">
        <v>0</v>
      </c>
      <c r="S53" s="345">
        <v>0</v>
      </c>
      <c r="T53" s="345">
        <v>0</v>
      </c>
      <c r="U53" s="345">
        <v>0</v>
      </c>
      <c r="V53" s="364" t="s">
        <v>604</v>
      </c>
      <c r="W53" s="364" t="s">
        <v>604</v>
      </c>
      <c r="X53" s="345">
        <v>0</v>
      </c>
      <c r="Y53" s="345">
        <v>0</v>
      </c>
      <c r="Z53" s="364" t="s">
        <v>604</v>
      </c>
      <c r="AA53" s="364" t="s">
        <v>604</v>
      </c>
      <c r="AB53" s="345">
        <v>0</v>
      </c>
      <c r="AC53" s="345">
        <v>0</v>
      </c>
      <c r="AD53" s="364" t="s">
        <v>604</v>
      </c>
      <c r="AE53" s="364" t="s">
        <v>604</v>
      </c>
      <c r="AF53" s="364">
        <f t="shared" si="1"/>
        <v>0</v>
      </c>
      <c r="AG53" s="364">
        <f t="shared" si="5"/>
        <v>0</v>
      </c>
    </row>
    <row r="54" spans="1:33" x14ac:dyDescent="0.25">
      <c r="A54" s="81" t="s">
        <v>136</v>
      </c>
      <c r="B54" s="365" t="s">
        <v>130</v>
      </c>
      <c r="C54" s="364">
        <f>'6.2. Паспорт фин осв ввод факт'!C54</f>
        <v>0</v>
      </c>
      <c r="D54" s="364">
        <f t="shared" si="2"/>
        <v>0</v>
      </c>
      <c r="E54" s="364">
        <f t="shared" si="3"/>
        <v>0</v>
      </c>
      <c r="F54" s="364">
        <f t="shared" si="4"/>
        <v>0</v>
      </c>
      <c r="G54" s="345">
        <f>'6.2. Паспорт фин осв ввод факт'!G54</f>
        <v>0</v>
      </c>
      <c r="H54" s="345">
        <f>'6.2. Паспорт фин осв ввод факт'!J54</f>
        <v>0</v>
      </c>
      <c r="I54" s="345">
        <f>'6.2. Паспорт фин осв ввод факт'!N54</f>
        <v>0</v>
      </c>
      <c r="J54" s="345">
        <f>'6.2. Паспорт фин осв ввод факт'!P54</f>
        <v>0</v>
      </c>
      <c r="K54" s="345">
        <f t="shared" si="9"/>
        <v>0</v>
      </c>
      <c r="L54" s="345">
        <f>'6.2. Паспорт фин осв ввод факт'!T54</f>
        <v>0</v>
      </c>
      <c r="M54" s="345">
        <v>0</v>
      </c>
      <c r="N54" s="369">
        <v>0</v>
      </c>
      <c r="O54" s="345">
        <v>0</v>
      </c>
      <c r="P54" s="345">
        <f>'6.2. Паспорт фин осв ввод факт'!X54</f>
        <v>0</v>
      </c>
      <c r="Q54" s="345">
        <v>0</v>
      </c>
      <c r="R54" s="345">
        <v>0</v>
      </c>
      <c r="S54" s="345">
        <v>0</v>
      </c>
      <c r="T54" s="345">
        <v>0</v>
      </c>
      <c r="U54" s="345">
        <v>0</v>
      </c>
      <c r="V54" s="364" t="s">
        <v>604</v>
      </c>
      <c r="W54" s="364" t="s">
        <v>604</v>
      </c>
      <c r="X54" s="345">
        <v>0</v>
      </c>
      <c r="Y54" s="345">
        <v>0</v>
      </c>
      <c r="Z54" s="364" t="s">
        <v>604</v>
      </c>
      <c r="AA54" s="364" t="s">
        <v>604</v>
      </c>
      <c r="AB54" s="345">
        <v>0</v>
      </c>
      <c r="AC54" s="345">
        <v>0</v>
      </c>
      <c r="AD54" s="364" t="s">
        <v>604</v>
      </c>
      <c r="AE54" s="364" t="s">
        <v>604</v>
      </c>
      <c r="AF54" s="364">
        <f t="shared" si="1"/>
        <v>0</v>
      </c>
      <c r="AG54" s="364">
        <f t="shared" si="5"/>
        <v>0</v>
      </c>
    </row>
    <row r="55" spans="1:33" x14ac:dyDescent="0.25">
      <c r="A55" s="81" t="s">
        <v>135</v>
      </c>
      <c r="B55" s="365" t="s">
        <v>129</v>
      </c>
      <c r="C55" s="364">
        <f>'6.2. Паспорт фин осв ввод факт'!C55</f>
        <v>0</v>
      </c>
      <c r="D55" s="364">
        <f t="shared" si="2"/>
        <v>0</v>
      </c>
      <c r="E55" s="364">
        <f t="shared" si="3"/>
        <v>0</v>
      </c>
      <c r="F55" s="364">
        <f t="shared" si="4"/>
        <v>0</v>
      </c>
      <c r="G55" s="345">
        <f>'6.2. Паспорт фин осв ввод факт'!G55</f>
        <v>0</v>
      </c>
      <c r="H55" s="345">
        <f>'6.2. Паспорт фин осв ввод факт'!J55</f>
        <v>0</v>
      </c>
      <c r="I55" s="345">
        <f>'6.2. Паспорт фин осв ввод факт'!N55</f>
        <v>0</v>
      </c>
      <c r="J55" s="345">
        <f>'6.2. Паспорт фин осв ввод факт'!P55</f>
        <v>0</v>
      </c>
      <c r="K55" s="345">
        <f t="shared" si="9"/>
        <v>0</v>
      </c>
      <c r="L55" s="345">
        <f>'6.2. Паспорт фин осв ввод факт'!T55</f>
        <v>0</v>
      </c>
      <c r="M55" s="345">
        <v>0</v>
      </c>
      <c r="N55" s="369">
        <v>0</v>
      </c>
      <c r="O55" s="345">
        <v>0</v>
      </c>
      <c r="P55" s="345">
        <f>'6.2. Паспорт фин осв ввод факт'!X55</f>
        <v>0</v>
      </c>
      <c r="Q55" s="345">
        <v>0</v>
      </c>
      <c r="R55" s="345">
        <v>0</v>
      </c>
      <c r="S55" s="345">
        <v>0</v>
      </c>
      <c r="T55" s="345">
        <v>0</v>
      </c>
      <c r="U55" s="345">
        <v>0</v>
      </c>
      <c r="V55" s="364" t="s">
        <v>604</v>
      </c>
      <c r="W55" s="364" t="s">
        <v>604</v>
      </c>
      <c r="X55" s="345">
        <v>0</v>
      </c>
      <c r="Y55" s="345">
        <v>0</v>
      </c>
      <c r="Z55" s="364" t="s">
        <v>604</v>
      </c>
      <c r="AA55" s="364" t="s">
        <v>604</v>
      </c>
      <c r="AB55" s="345">
        <v>0</v>
      </c>
      <c r="AC55" s="345">
        <v>0</v>
      </c>
      <c r="AD55" s="364" t="s">
        <v>604</v>
      </c>
      <c r="AE55" s="364" t="s">
        <v>604</v>
      </c>
      <c r="AF55" s="364">
        <f t="shared" si="1"/>
        <v>0</v>
      </c>
      <c r="AG55" s="364">
        <f t="shared" si="5"/>
        <v>0</v>
      </c>
    </row>
    <row r="56" spans="1:33" x14ac:dyDescent="0.25">
      <c r="A56" s="81" t="s">
        <v>134</v>
      </c>
      <c r="B56" s="365" t="s">
        <v>128</v>
      </c>
      <c r="C56" s="364">
        <f>'6.2. Паспорт фин осв ввод факт'!C56</f>
        <v>0</v>
      </c>
      <c r="D56" s="364">
        <f t="shared" si="2"/>
        <v>0</v>
      </c>
      <c r="E56" s="364">
        <f t="shared" si="3"/>
        <v>0</v>
      </c>
      <c r="F56" s="364">
        <f t="shared" si="4"/>
        <v>0</v>
      </c>
      <c r="G56" s="345">
        <f>'6.2. Паспорт фин осв ввод факт'!G56</f>
        <v>0</v>
      </c>
      <c r="H56" s="345">
        <f>'6.2. Паспорт фин осв ввод факт'!J56</f>
        <v>0</v>
      </c>
      <c r="I56" s="345">
        <f>'6.2. Паспорт фин осв ввод факт'!N56</f>
        <v>0</v>
      </c>
      <c r="J56" s="345">
        <f>'6.2. Паспорт фин осв ввод факт'!P56</f>
        <v>0</v>
      </c>
      <c r="K56" s="345">
        <f t="shared" si="9"/>
        <v>0</v>
      </c>
      <c r="L56" s="345">
        <f>'6.2. Паспорт фин осв ввод факт'!T56</f>
        <v>0</v>
      </c>
      <c r="M56" s="345">
        <v>0</v>
      </c>
      <c r="N56" s="369">
        <v>0</v>
      </c>
      <c r="O56" s="345">
        <v>0</v>
      </c>
      <c r="P56" s="345">
        <f>'6.2. Паспорт фин осв ввод факт'!X56</f>
        <v>0</v>
      </c>
      <c r="Q56" s="345">
        <v>0</v>
      </c>
      <c r="R56" s="345">
        <v>0</v>
      </c>
      <c r="S56" s="345">
        <v>0</v>
      </c>
      <c r="T56" s="345">
        <v>0</v>
      </c>
      <c r="U56" s="345">
        <v>0</v>
      </c>
      <c r="V56" s="364" t="s">
        <v>604</v>
      </c>
      <c r="W56" s="364" t="s">
        <v>604</v>
      </c>
      <c r="X56" s="345">
        <v>0</v>
      </c>
      <c r="Y56" s="345">
        <v>0</v>
      </c>
      <c r="Z56" s="364" t="s">
        <v>604</v>
      </c>
      <c r="AA56" s="364" t="s">
        <v>604</v>
      </c>
      <c r="AB56" s="345">
        <v>0</v>
      </c>
      <c r="AC56" s="345">
        <v>0</v>
      </c>
      <c r="AD56" s="364" t="s">
        <v>604</v>
      </c>
      <c r="AE56" s="364" t="s">
        <v>604</v>
      </c>
      <c r="AF56" s="364">
        <f t="shared" si="1"/>
        <v>0</v>
      </c>
      <c r="AG56" s="364">
        <f t="shared" si="5"/>
        <v>0</v>
      </c>
    </row>
    <row r="57" spans="1:33" ht="18.75" x14ac:dyDescent="0.25">
      <c r="A57" s="81" t="s">
        <v>133</v>
      </c>
      <c r="B57" s="365" t="s">
        <v>626</v>
      </c>
      <c r="C57" s="364">
        <f>'6.2. Паспорт фин осв ввод факт'!C57</f>
        <v>0</v>
      </c>
      <c r="D57" s="364">
        <v>1</v>
      </c>
      <c r="E57" s="364">
        <v>1</v>
      </c>
      <c r="F57" s="364">
        <v>1</v>
      </c>
      <c r="G57" s="345">
        <v>1</v>
      </c>
      <c r="H57" s="345">
        <v>1</v>
      </c>
      <c r="I57" s="345">
        <v>1</v>
      </c>
      <c r="J57" s="345">
        <v>1</v>
      </c>
      <c r="K57" s="345">
        <v>1</v>
      </c>
      <c r="L57" s="345">
        <f>'6.2. Паспорт фин осв ввод факт'!T57</f>
        <v>0</v>
      </c>
      <c r="M57" s="345">
        <v>0</v>
      </c>
      <c r="N57" s="369">
        <v>0</v>
      </c>
      <c r="O57" s="345">
        <v>0</v>
      </c>
      <c r="P57" s="345">
        <f>'6.2. Паспорт фин осв ввод факт'!X57</f>
        <v>0</v>
      </c>
      <c r="Q57" s="345">
        <v>0</v>
      </c>
      <c r="R57" s="345">
        <v>0</v>
      </c>
      <c r="S57" s="345">
        <v>0</v>
      </c>
      <c r="T57" s="345">
        <v>0</v>
      </c>
      <c r="U57" s="345">
        <v>0</v>
      </c>
      <c r="V57" s="364" t="s">
        <v>604</v>
      </c>
      <c r="W57" s="364" t="s">
        <v>604</v>
      </c>
      <c r="X57" s="345">
        <v>0</v>
      </c>
      <c r="Y57" s="345">
        <v>0</v>
      </c>
      <c r="Z57" s="364" t="s">
        <v>604</v>
      </c>
      <c r="AA57" s="364" t="s">
        <v>604</v>
      </c>
      <c r="AB57" s="345">
        <v>0</v>
      </c>
      <c r="AC57" s="345">
        <v>0</v>
      </c>
      <c r="AD57" s="364" t="s">
        <v>604</v>
      </c>
      <c r="AE57" s="364" t="s">
        <v>604</v>
      </c>
      <c r="AF57" s="364">
        <f t="shared" si="1"/>
        <v>1</v>
      </c>
      <c r="AG57" s="364">
        <f t="shared" si="5"/>
        <v>0</v>
      </c>
    </row>
    <row r="58" spans="1:33" s="368" customFormat="1" ht="36.75" customHeight="1" x14ac:dyDescent="0.25">
      <c r="A58" s="84" t="s">
        <v>58</v>
      </c>
      <c r="B58" s="370" t="s">
        <v>230</v>
      </c>
      <c r="C58" s="364">
        <f>'6.2. Паспорт фин осв ввод факт'!C58</f>
        <v>0</v>
      </c>
      <c r="D58" s="364">
        <f t="shared" si="2"/>
        <v>0</v>
      </c>
      <c r="E58" s="364">
        <f t="shared" si="3"/>
        <v>0</v>
      </c>
      <c r="F58" s="364">
        <f t="shared" si="4"/>
        <v>0</v>
      </c>
      <c r="G58" s="364">
        <f>'6.2. Паспорт фин осв ввод факт'!G58</f>
        <v>0</v>
      </c>
      <c r="H58" s="364">
        <f>'6.2. Паспорт фин осв ввод факт'!J58</f>
        <v>0</v>
      </c>
      <c r="I58" s="364">
        <f>'6.2. Паспорт фин осв ввод факт'!N58</f>
        <v>0</v>
      </c>
      <c r="J58" s="364">
        <f>'6.2. Паспорт фин осв ввод факт'!P58</f>
        <v>0</v>
      </c>
      <c r="K58" s="364">
        <f t="shared" si="9"/>
        <v>0</v>
      </c>
      <c r="L58" s="364">
        <f>'6.2. Паспорт фин осв ввод факт'!T58</f>
        <v>0</v>
      </c>
      <c r="M58" s="364">
        <v>0</v>
      </c>
      <c r="N58" s="371">
        <v>0</v>
      </c>
      <c r="O58" s="364">
        <v>0</v>
      </c>
      <c r="P58" s="364">
        <f>'6.2. Паспорт фин осв ввод факт'!X58</f>
        <v>0</v>
      </c>
      <c r="Q58" s="364">
        <v>0</v>
      </c>
      <c r="R58" s="364">
        <v>0</v>
      </c>
      <c r="S58" s="364">
        <v>0</v>
      </c>
      <c r="T58" s="364">
        <v>0</v>
      </c>
      <c r="U58" s="364">
        <v>0</v>
      </c>
      <c r="V58" s="364" t="s">
        <v>604</v>
      </c>
      <c r="W58" s="364" t="s">
        <v>604</v>
      </c>
      <c r="X58" s="364">
        <v>0</v>
      </c>
      <c r="Y58" s="364">
        <v>0</v>
      </c>
      <c r="Z58" s="364" t="s">
        <v>604</v>
      </c>
      <c r="AA58" s="364" t="s">
        <v>604</v>
      </c>
      <c r="AB58" s="364">
        <v>0</v>
      </c>
      <c r="AC58" s="364">
        <v>0</v>
      </c>
      <c r="AD58" s="364" t="s">
        <v>604</v>
      </c>
      <c r="AE58" s="364" t="s">
        <v>604</v>
      </c>
      <c r="AF58" s="364">
        <f t="shared" si="1"/>
        <v>0</v>
      </c>
      <c r="AG58" s="364">
        <f t="shared" si="5"/>
        <v>0</v>
      </c>
    </row>
    <row r="59" spans="1:33" s="368" customFormat="1" x14ac:dyDescent="0.25">
      <c r="A59" s="84" t="s">
        <v>56</v>
      </c>
      <c r="B59" s="83" t="s">
        <v>132</v>
      </c>
      <c r="C59" s="364">
        <f>'6.2. Паспорт фин осв ввод факт'!C59</f>
        <v>0</v>
      </c>
      <c r="D59" s="364">
        <f t="shared" si="2"/>
        <v>0</v>
      </c>
      <c r="E59" s="364">
        <f t="shared" si="3"/>
        <v>0</v>
      </c>
      <c r="F59" s="364">
        <f t="shared" si="4"/>
        <v>0</v>
      </c>
      <c r="G59" s="364">
        <f>'6.2. Паспорт фин осв ввод факт'!G59</f>
        <v>0</v>
      </c>
      <c r="H59" s="364">
        <f>'6.2. Паспорт фин осв ввод факт'!J59</f>
        <v>0</v>
      </c>
      <c r="I59" s="364">
        <f>'6.2. Паспорт фин осв ввод факт'!N59</f>
        <v>0</v>
      </c>
      <c r="J59" s="364">
        <f>'6.2. Паспорт фин осв ввод факт'!P59</f>
        <v>0</v>
      </c>
      <c r="K59" s="364">
        <f t="shared" si="9"/>
        <v>0</v>
      </c>
      <c r="L59" s="364">
        <f>'6.2. Паспорт фин осв ввод факт'!T59</f>
        <v>0</v>
      </c>
      <c r="M59" s="364">
        <v>0</v>
      </c>
      <c r="N59" s="364">
        <v>0</v>
      </c>
      <c r="O59" s="364">
        <v>0</v>
      </c>
      <c r="P59" s="364">
        <f>'6.2. Паспорт фин осв ввод факт'!X59</f>
        <v>0</v>
      </c>
      <c r="Q59" s="364">
        <v>0</v>
      </c>
      <c r="R59" s="364">
        <v>0</v>
      </c>
      <c r="S59" s="364">
        <v>0</v>
      </c>
      <c r="T59" s="364">
        <v>0</v>
      </c>
      <c r="U59" s="364">
        <v>0</v>
      </c>
      <c r="V59" s="364" t="s">
        <v>604</v>
      </c>
      <c r="W59" s="364" t="s">
        <v>604</v>
      </c>
      <c r="X59" s="364">
        <v>0</v>
      </c>
      <c r="Y59" s="364">
        <v>0</v>
      </c>
      <c r="Z59" s="364" t="s">
        <v>604</v>
      </c>
      <c r="AA59" s="364" t="s">
        <v>604</v>
      </c>
      <c r="AB59" s="364">
        <v>0</v>
      </c>
      <c r="AC59" s="364">
        <v>0</v>
      </c>
      <c r="AD59" s="364" t="s">
        <v>604</v>
      </c>
      <c r="AE59" s="364" t="s">
        <v>604</v>
      </c>
      <c r="AF59" s="364">
        <f t="shared" si="1"/>
        <v>0</v>
      </c>
      <c r="AG59" s="364">
        <f t="shared" si="5"/>
        <v>0</v>
      </c>
    </row>
    <row r="60" spans="1:33" x14ac:dyDescent="0.25">
      <c r="A60" s="81" t="s">
        <v>224</v>
      </c>
      <c r="B60" s="372" t="s">
        <v>153</v>
      </c>
      <c r="C60" s="364">
        <f>'6.2. Паспорт фин осв ввод факт'!C60</f>
        <v>0</v>
      </c>
      <c r="D60" s="364">
        <f t="shared" si="2"/>
        <v>0</v>
      </c>
      <c r="E60" s="364">
        <f t="shared" si="3"/>
        <v>0</v>
      </c>
      <c r="F60" s="364">
        <f t="shared" si="4"/>
        <v>0</v>
      </c>
      <c r="G60" s="345">
        <f>'6.2. Паспорт фин осв ввод факт'!G60</f>
        <v>0</v>
      </c>
      <c r="H60" s="345">
        <f>'6.2. Паспорт фин осв ввод факт'!J60</f>
        <v>0</v>
      </c>
      <c r="I60" s="345">
        <f>'6.2. Паспорт фин осв ввод факт'!N60</f>
        <v>0</v>
      </c>
      <c r="J60" s="345">
        <f>'6.2. Паспорт фин осв ввод факт'!P60</f>
        <v>0</v>
      </c>
      <c r="K60" s="345">
        <f t="shared" si="9"/>
        <v>0</v>
      </c>
      <c r="L60" s="345">
        <f>'6.2. Паспорт фин осв ввод факт'!T60</f>
        <v>0</v>
      </c>
      <c r="M60" s="345">
        <v>0</v>
      </c>
      <c r="N60" s="373">
        <v>0</v>
      </c>
      <c r="O60" s="345">
        <v>0</v>
      </c>
      <c r="P60" s="345">
        <f>'6.2. Паспорт фин осв ввод факт'!X60</f>
        <v>0</v>
      </c>
      <c r="Q60" s="345">
        <v>0</v>
      </c>
      <c r="R60" s="345">
        <v>0</v>
      </c>
      <c r="S60" s="345">
        <v>0</v>
      </c>
      <c r="T60" s="345">
        <v>0</v>
      </c>
      <c r="U60" s="345">
        <v>0</v>
      </c>
      <c r="V60" s="364" t="s">
        <v>604</v>
      </c>
      <c r="W60" s="364" t="s">
        <v>604</v>
      </c>
      <c r="X60" s="345">
        <v>0</v>
      </c>
      <c r="Y60" s="345">
        <v>0</v>
      </c>
      <c r="Z60" s="364" t="s">
        <v>604</v>
      </c>
      <c r="AA60" s="364" t="s">
        <v>604</v>
      </c>
      <c r="AB60" s="345">
        <v>0</v>
      </c>
      <c r="AC60" s="345">
        <v>0</v>
      </c>
      <c r="AD60" s="364" t="s">
        <v>604</v>
      </c>
      <c r="AE60" s="364" t="s">
        <v>604</v>
      </c>
      <c r="AF60" s="364">
        <f t="shared" si="1"/>
        <v>0</v>
      </c>
      <c r="AG60" s="364">
        <f t="shared" si="5"/>
        <v>0</v>
      </c>
    </row>
    <row r="61" spans="1:33" x14ac:dyDescent="0.25">
      <c r="A61" s="81" t="s">
        <v>225</v>
      </c>
      <c r="B61" s="372" t="s">
        <v>151</v>
      </c>
      <c r="C61" s="364">
        <f>'6.2. Паспорт фин осв ввод факт'!C61</f>
        <v>0</v>
      </c>
      <c r="D61" s="364">
        <f t="shared" si="2"/>
        <v>0</v>
      </c>
      <c r="E61" s="364">
        <f t="shared" si="3"/>
        <v>0</v>
      </c>
      <c r="F61" s="364">
        <f t="shared" si="4"/>
        <v>0</v>
      </c>
      <c r="G61" s="345">
        <f>'6.2. Паспорт фин осв ввод факт'!G61</f>
        <v>0</v>
      </c>
      <c r="H61" s="345">
        <f>'6.2. Паспорт фин осв ввод факт'!J61</f>
        <v>0</v>
      </c>
      <c r="I61" s="345">
        <f>'6.2. Паспорт фин осв ввод факт'!N61</f>
        <v>0</v>
      </c>
      <c r="J61" s="345">
        <f>'6.2. Паспорт фин осв ввод факт'!P61</f>
        <v>0</v>
      </c>
      <c r="K61" s="345">
        <f t="shared" si="9"/>
        <v>0</v>
      </c>
      <c r="L61" s="345">
        <f>'6.2. Паспорт фин осв ввод факт'!T61</f>
        <v>0</v>
      </c>
      <c r="M61" s="345">
        <v>0</v>
      </c>
      <c r="N61" s="373">
        <v>0</v>
      </c>
      <c r="O61" s="345">
        <v>0</v>
      </c>
      <c r="P61" s="345">
        <f>'6.2. Паспорт фин осв ввод факт'!X61</f>
        <v>0</v>
      </c>
      <c r="Q61" s="345">
        <v>0</v>
      </c>
      <c r="R61" s="345">
        <v>0</v>
      </c>
      <c r="S61" s="345">
        <v>0</v>
      </c>
      <c r="T61" s="345">
        <v>0</v>
      </c>
      <c r="U61" s="345">
        <v>0</v>
      </c>
      <c r="V61" s="364" t="s">
        <v>604</v>
      </c>
      <c r="W61" s="364" t="s">
        <v>604</v>
      </c>
      <c r="X61" s="345">
        <v>0</v>
      </c>
      <c r="Y61" s="345">
        <v>0</v>
      </c>
      <c r="Z61" s="364" t="s">
        <v>604</v>
      </c>
      <c r="AA61" s="364" t="s">
        <v>604</v>
      </c>
      <c r="AB61" s="345">
        <v>0</v>
      </c>
      <c r="AC61" s="345">
        <v>0</v>
      </c>
      <c r="AD61" s="364" t="s">
        <v>604</v>
      </c>
      <c r="AE61" s="364" t="s">
        <v>604</v>
      </c>
      <c r="AF61" s="364">
        <f t="shared" si="1"/>
        <v>0</v>
      </c>
      <c r="AG61" s="364">
        <f t="shared" si="5"/>
        <v>0</v>
      </c>
    </row>
    <row r="62" spans="1:33" x14ac:dyDescent="0.25">
      <c r="A62" s="81" t="s">
        <v>226</v>
      </c>
      <c r="B62" s="372" t="s">
        <v>149</v>
      </c>
      <c r="C62" s="364">
        <f>'6.2. Паспорт фин осв ввод факт'!C62</f>
        <v>0</v>
      </c>
      <c r="D62" s="364">
        <f t="shared" si="2"/>
        <v>0</v>
      </c>
      <c r="E62" s="364">
        <f t="shared" si="3"/>
        <v>0</v>
      </c>
      <c r="F62" s="364">
        <f t="shared" si="4"/>
        <v>0</v>
      </c>
      <c r="G62" s="345">
        <f>'6.2. Паспорт фин осв ввод факт'!G62</f>
        <v>0</v>
      </c>
      <c r="H62" s="345">
        <f>'6.2. Паспорт фин осв ввод факт'!J62</f>
        <v>0</v>
      </c>
      <c r="I62" s="345">
        <f>'6.2. Паспорт фин осв ввод факт'!N62</f>
        <v>0</v>
      </c>
      <c r="J62" s="345">
        <f>'6.2. Паспорт фин осв ввод факт'!P62</f>
        <v>0</v>
      </c>
      <c r="K62" s="345">
        <f t="shared" si="9"/>
        <v>0</v>
      </c>
      <c r="L62" s="345">
        <f>'6.2. Паспорт фин осв ввод факт'!T62</f>
        <v>0</v>
      </c>
      <c r="M62" s="345">
        <v>0</v>
      </c>
      <c r="N62" s="373">
        <v>0</v>
      </c>
      <c r="O62" s="345">
        <v>0</v>
      </c>
      <c r="P62" s="345">
        <f>'6.2. Паспорт фин осв ввод факт'!X62</f>
        <v>0</v>
      </c>
      <c r="Q62" s="345">
        <v>0</v>
      </c>
      <c r="R62" s="345">
        <v>0</v>
      </c>
      <c r="S62" s="345">
        <v>0</v>
      </c>
      <c r="T62" s="345">
        <v>0</v>
      </c>
      <c r="U62" s="345">
        <v>0</v>
      </c>
      <c r="V62" s="364" t="s">
        <v>604</v>
      </c>
      <c r="W62" s="364" t="s">
        <v>604</v>
      </c>
      <c r="X62" s="345">
        <v>0</v>
      </c>
      <c r="Y62" s="345">
        <v>0</v>
      </c>
      <c r="Z62" s="364" t="s">
        <v>604</v>
      </c>
      <c r="AA62" s="364" t="s">
        <v>604</v>
      </c>
      <c r="AB62" s="345">
        <v>0</v>
      </c>
      <c r="AC62" s="345">
        <v>0</v>
      </c>
      <c r="AD62" s="364" t="s">
        <v>604</v>
      </c>
      <c r="AE62" s="364" t="s">
        <v>604</v>
      </c>
      <c r="AF62" s="364">
        <f t="shared" si="1"/>
        <v>0</v>
      </c>
      <c r="AG62" s="364">
        <f t="shared" si="5"/>
        <v>0</v>
      </c>
    </row>
    <row r="63" spans="1:33" x14ac:dyDescent="0.25">
      <c r="A63" s="81" t="s">
        <v>227</v>
      </c>
      <c r="B63" s="372" t="s">
        <v>229</v>
      </c>
      <c r="C63" s="364">
        <f>'6.2. Паспорт фин осв ввод факт'!C63</f>
        <v>0</v>
      </c>
      <c r="D63" s="364">
        <f t="shared" si="2"/>
        <v>0</v>
      </c>
      <c r="E63" s="364">
        <f t="shared" si="3"/>
        <v>0</v>
      </c>
      <c r="F63" s="364">
        <f t="shared" si="4"/>
        <v>0</v>
      </c>
      <c r="G63" s="345">
        <f>'6.2. Паспорт фин осв ввод факт'!G63</f>
        <v>0</v>
      </c>
      <c r="H63" s="345">
        <f>'6.2. Паспорт фин осв ввод факт'!J63</f>
        <v>0</v>
      </c>
      <c r="I63" s="345">
        <f>'6.2. Паспорт фин осв ввод факт'!N63</f>
        <v>0</v>
      </c>
      <c r="J63" s="345">
        <f>'6.2. Паспорт фин осв ввод факт'!P63</f>
        <v>0</v>
      </c>
      <c r="K63" s="345">
        <f t="shared" si="9"/>
        <v>0</v>
      </c>
      <c r="L63" s="345">
        <f>'6.2. Паспорт фин осв ввод факт'!T63</f>
        <v>0</v>
      </c>
      <c r="M63" s="345">
        <v>0</v>
      </c>
      <c r="N63" s="373">
        <v>0</v>
      </c>
      <c r="O63" s="345">
        <v>0</v>
      </c>
      <c r="P63" s="345">
        <f>'6.2. Паспорт фин осв ввод факт'!X63</f>
        <v>0</v>
      </c>
      <c r="Q63" s="345">
        <v>0</v>
      </c>
      <c r="R63" s="345">
        <v>0</v>
      </c>
      <c r="S63" s="345">
        <v>0</v>
      </c>
      <c r="T63" s="345">
        <v>0</v>
      </c>
      <c r="U63" s="345">
        <v>0</v>
      </c>
      <c r="V63" s="364" t="s">
        <v>604</v>
      </c>
      <c r="W63" s="364" t="s">
        <v>604</v>
      </c>
      <c r="X63" s="345">
        <v>0</v>
      </c>
      <c r="Y63" s="345">
        <v>0</v>
      </c>
      <c r="Z63" s="364" t="s">
        <v>604</v>
      </c>
      <c r="AA63" s="364" t="s">
        <v>604</v>
      </c>
      <c r="AB63" s="345">
        <v>0</v>
      </c>
      <c r="AC63" s="345">
        <v>0</v>
      </c>
      <c r="AD63" s="364" t="s">
        <v>604</v>
      </c>
      <c r="AE63" s="364" t="s">
        <v>604</v>
      </c>
      <c r="AF63" s="364">
        <f t="shared" si="1"/>
        <v>0</v>
      </c>
      <c r="AG63" s="364">
        <f t="shared" si="5"/>
        <v>0</v>
      </c>
    </row>
    <row r="64" spans="1:33" ht="18.75" x14ac:dyDescent="0.25">
      <c r="A64" s="81" t="s">
        <v>228</v>
      </c>
      <c r="B64" s="365" t="s">
        <v>626</v>
      </c>
      <c r="C64" s="364">
        <f>'6.2. Паспорт фин осв ввод факт'!C64</f>
        <v>0</v>
      </c>
      <c r="D64" s="364">
        <f t="shared" si="2"/>
        <v>0</v>
      </c>
      <c r="E64" s="364">
        <f t="shared" si="3"/>
        <v>0</v>
      </c>
      <c r="F64" s="364">
        <f t="shared" si="4"/>
        <v>0</v>
      </c>
      <c r="G64" s="345">
        <f>'6.2. Паспорт фин осв ввод факт'!G64</f>
        <v>0</v>
      </c>
      <c r="H64" s="345">
        <f>'6.2. Паспорт фин осв ввод факт'!J64</f>
        <v>0</v>
      </c>
      <c r="I64" s="345">
        <f>'6.2. Паспорт фин осв ввод факт'!N64</f>
        <v>0</v>
      </c>
      <c r="J64" s="345">
        <f>'6.2. Паспорт фин осв ввод факт'!P64</f>
        <v>0</v>
      </c>
      <c r="K64" s="345">
        <f t="shared" si="9"/>
        <v>0</v>
      </c>
      <c r="L64" s="345">
        <f>'6.2. Паспорт фин осв ввод факт'!T64</f>
        <v>0</v>
      </c>
      <c r="M64" s="345">
        <v>0</v>
      </c>
      <c r="N64" s="369">
        <v>0</v>
      </c>
      <c r="O64" s="345">
        <v>0</v>
      </c>
      <c r="P64" s="345">
        <f>'6.2. Паспорт фин осв ввод факт'!X64</f>
        <v>0</v>
      </c>
      <c r="Q64" s="345">
        <v>0</v>
      </c>
      <c r="R64" s="345">
        <v>0</v>
      </c>
      <c r="S64" s="345">
        <v>0</v>
      </c>
      <c r="T64" s="345">
        <v>0</v>
      </c>
      <c r="U64" s="345">
        <v>0</v>
      </c>
      <c r="V64" s="364" t="s">
        <v>604</v>
      </c>
      <c r="W64" s="364" t="s">
        <v>604</v>
      </c>
      <c r="X64" s="345">
        <v>0</v>
      </c>
      <c r="Y64" s="345">
        <v>0</v>
      </c>
      <c r="Z64" s="364" t="s">
        <v>604</v>
      </c>
      <c r="AA64" s="364" t="s">
        <v>604</v>
      </c>
      <c r="AB64" s="345">
        <v>0</v>
      </c>
      <c r="AC64" s="345">
        <v>0</v>
      </c>
      <c r="AD64" s="364" t="s">
        <v>604</v>
      </c>
      <c r="AE64" s="364" t="s">
        <v>604</v>
      </c>
      <c r="AF64" s="364">
        <f t="shared" si="1"/>
        <v>0</v>
      </c>
      <c r="AG64" s="364">
        <f t="shared" si="5"/>
        <v>0</v>
      </c>
    </row>
    <row r="65" spans="1:32" x14ac:dyDescent="0.25">
      <c r="A65" s="77"/>
      <c r="B65" s="78"/>
      <c r="C65" s="78"/>
      <c r="D65" s="78"/>
      <c r="E65" s="78"/>
      <c r="F65" s="78"/>
      <c r="G65" s="78"/>
      <c r="H65" s="78"/>
      <c r="I65" s="78"/>
      <c r="J65" s="78"/>
      <c r="K65" s="78"/>
      <c r="L65" s="71"/>
      <c r="M65" s="71"/>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65"/>
      <c r="C66" s="465"/>
      <c r="D66" s="465"/>
      <c r="E66" s="465"/>
      <c r="F66" s="465"/>
      <c r="G66" s="465"/>
      <c r="H66" s="465"/>
      <c r="I66" s="465"/>
      <c r="J66" s="361"/>
      <c r="K66" s="361"/>
      <c r="L66" s="76"/>
      <c r="M66" s="76"/>
      <c r="N66" s="76"/>
      <c r="O66" s="76"/>
      <c r="P66" s="76"/>
      <c r="Q66" s="76"/>
      <c r="R66" s="76"/>
      <c r="S66" s="76"/>
      <c r="T66" s="76"/>
      <c r="U66" s="76"/>
      <c r="V66" s="76"/>
      <c r="W66" s="76"/>
      <c r="X66" s="76"/>
      <c r="Y66" s="76"/>
      <c r="Z66" s="76"/>
      <c r="AA66" s="76"/>
      <c r="AB66" s="76"/>
      <c r="AC66" s="76"/>
      <c r="AD66" s="76"/>
      <c r="AE66" s="76"/>
      <c r="AF66" s="76"/>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67"/>
      <c r="C68" s="467"/>
      <c r="D68" s="467"/>
      <c r="E68" s="467"/>
      <c r="F68" s="467"/>
      <c r="G68" s="467"/>
      <c r="H68" s="467"/>
      <c r="I68" s="467"/>
      <c r="J68" s="360"/>
      <c r="K68" s="360"/>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65"/>
      <c r="C70" s="465"/>
      <c r="D70" s="465"/>
      <c r="E70" s="465"/>
      <c r="F70" s="465"/>
      <c r="G70" s="465"/>
      <c r="H70" s="465"/>
      <c r="I70" s="465"/>
      <c r="J70" s="361"/>
      <c r="K70" s="361"/>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5"/>
      <c r="C71" s="75"/>
      <c r="D71" s="75"/>
      <c r="E71" s="75"/>
      <c r="F71" s="75"/>
      <c r="L71" s="71"/>
      <c r="M71" s="71"/>
      <c r="N71" s="71"/>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65"/>
      <c r="C72" s="465"/>
      <c r="D72" s="465"/>
      <c r="E72" s="465"/>
      <c r="F72" s="465"/>
      <c r="G72" s="465"/>
      <c r="H72" s="465"/>
      <c r="I72" s="465"/>
      <c r="J72" s="361"/>
      <c r="K72" s="361"/>
      <c r="L72" s="71"/>
      <c r="M72" s="71"/>
      <c r="N72" s="71"/>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67"/>
      <c r="C73" s="467"/>
      <c r="D73" s="467"/>
      <c r="E73" s="467"/>
      <c r="F73" s="467"/>
      <c r="G73" s="467"/>
      <c r="H73" s="467"/>
      <c r="I73" s="467"/>
      <c r="J73" s="360"/>
      <c r="K73" s="360"/>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65"/>
      <c r="C74" s="465"/>
      <c r="D74" s="465"/>
      <c r="E74" s="465"/>
      <c r="F74" s="465"/>
      <c r="G74" s="465"/>
      <c r="H74" s="465"/>
      <c r="I74" s="465"/>
      <c r="J74" s="361"/>
      <c r="K74" s="361"/>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68"/>
      <c r="C75" s="468"/>
      <c r="D75" s="468"/>
      <c r="E75" s="468"/>
      <c r="F75" s="468"/>
      <c r="G75" s="468"/>
      <c r="H75" s="468"/>
      <c r="I75" s="468"/>
      <c r="J75" s="362"/>
      <c r="K75" s="362"/>
      <c r="L75" s="71"/>
      <c r="M75" s="71"/>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66"/>
      <c r="C77" s="466"/>
      <c r="D77" s="466"/>
      <c r="E77" s="466"/>
      <c r="F77" s="466"/>
      <c r="G77" s="466"/>
      <c r="H77" s="466"/>
      <c r="I77" s="466"/>
      <c r="J77" s="359"/>
      <c r="K77" s="359"/>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28" priority="40" operator="greaterThan">
      <formula>0</formula>
    </cfRule>
  </conditionalFormatting>
  <conditionalFormatting sqref="C31">
    <cfRule type="cellIs" dxfId="27" priority="39" operator="greaterThan">
      <formula>0</formula>
    </cfRule>
  </conditionalFormatting>
  <conditionalFormatting sqref="C31">
    <cfRule type="cellIs" dxfId="26" priority="38" operator="greaterThan">
      <formula>0</formula>
    </cfRule>
  </conditionalFormatting>
  <conditionalFormatting sqref="C31">
    <cfRule type="cellIs" dxfId="25" priority="37" operator="greaterThan">
      <formula>0</formula>
    </cfRule>
  </conditionalFormatting>
  <conditionalFormatting sqref="X24:Y24 AB24:AC24 AF24:AF64 L24:O64 C24:C64 Q24:U24 Q25:Q64 E24:E64 J24:J64">
    <cfRule type="cellIs" dxfId="24" priority="36" operator="notEqual">
      <formula>0</formula>
    </cfRule>
  </conditionalFormatting>
  <conditionalFormatting sqref="X24:Y24 AB24:AC24">
    <cfRule type="cellIs" dxfId="23" priority="35" operator="greaterThan">
      <formula>0</formula>
    </cfRule>
  </conditionalFormatting>
  <conditionalFormatting sqref="X24:Y24 AB24:AC24">
    <cfRule type="cellIs" dxfId="22" priority="34" operator="greaterThan">
      <formula>0</formula>
    </cfRule>
  </conditionalFormatting>
  <conditionalFormatting sqref="X24:Y24 AB24:AC24">
    <cfRule type="cellIs" dxfId="21" priority="33" operator="greaterThan">
      <formula>0</formula>
    </cfRule>
  </conditionalFormatting>
  <conditionalFormatting sqref="D24:D64">
    <cfRule type="cellIs" dxfId="20" priority="28" operator="notEqual">
      <formula>0</formula>
    </cfRule>
  </conditionalFormatting>
  <conditionalFormatting sqref="R25:U64 X25:Y64 AB25:AC64">
    <cfRule type="cellIs" dxfId="19" priority="27" operator="notEqual">
      <formula>0</formula>
    </cfRule>
  </conditionalFormatting>
  <conditionalFormatting sqref="I24">
    <cfRule type="cellIs" dxfId="18" priority="22" operator="greaterThan">
      <formula>0</formula>
    </cfRule>
  </conditionalFormatting>
  <conditionalFormatting sqref="I24">
    <cfRule type="cellIs" dxfId="17" priority="21" operator="greaterThan">
      <formula>0</formula>
    </cfRule>
  </conditionalFormatting>
  <conditionalFormatting sqref="I24">
    <cfRule type="cellIs" dxfId="16" priority="20" operator="greaterThan">
      <formula>0</formula>
    </cfRule>
  </conditionalFormatting>
  <conditionalFormatting sqref="I25:I29">
    <cfRule type="cellIs" dxfId="15" priority="19" operator="greaterThan">
      <formula>0</formula>
    </cfRule>
  </conditionalFormatting>
  <conditionalFormatting sqref="I25:I29">
    <cfRule type="cellIs" dxfId="14" priority="18" operator="greaterThan">
      <formula>0</formula>
    </cfRule>
  </conditionalFormatting>
  <conditionalFormatting sqref="I25:I29">
    <cfRule type="cellIs" dxfId="13" priority="17" operator="greaterThan">
      <formula>0</formula>
    </cfRule>
  </conditionalFormatting>
  <conditionalFormatting sqref="I24:I64">
    <cfRule type="cellIs" dxfId="12" priority="16" operator="notEqual">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H29" sqref="H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78" t="str">
        <f>'1. паспорт местоположение'!A5:C5</f>
        <v>Год раскрытия информации: 2018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2" t="s">
        <v>9</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79" t="s">
        <v>8</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x14ac:dyDescent="0.25">
      <c r="A12" s="386" t="str">
        <f>'1. паспорт местоположение'!A12:C12</f>
        <v>F_obj_111001_3081</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79" t="s">
        <v>7</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x14ac:dyDescent="0.25">
      <c r="A15" s="386" t="str">
        <f>'1. паспорт местоположение'!A15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79" t="s">
        <v>6</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1"/>
      <c r="AJ17" s="421"/>
      <c r="AK17" s="421"/>
      <c r="AL17" s="421"/>
      <c r="AM17" s="421"/>
      <c r="AN17" s="421"/>
      <c r="AO17" s="421"/>
      <c r="AP17" s="421"/>
      <c r="AQ17" s="421"/>
      <c r="AR17" s="421"/>
      <c r="AS17" s="421"/>
      <c r="AT17" s="421"/>
      <c r="AU17" s="421"/>
      <c r="AV17" s="421"/>
    </row>
    <row r="18" spans="1:48" ht="14.25" customHeight="1"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c r="AS18" s="421"/>
      <c r="AT18" s="421"/>
      <c r="AU18" s="421"/>
      <c r="AV18" s="421"/>
    </row>
    <row r="19" spans="1:4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s="26"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6" customFormat="1" x14ac:dyDescent="0.25">
      <c r="A21" s="485" t="s">
        <v>517</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5"/>
      <c r="AP21" s="485"/>
      <c r="AQ21" s="485"/>
      <c r="AR21" s="485"/>
      <c r="AS21" s="485"/>
      <c r="AT21" s="485"/>
      <c r="AU21" s="485"/>
      <c r="AV21" s="485"/>
    </row>
    <row r="22" spans="1:48" s="26" customFormat="1" ht="58.5" customHeight="1" x14ac:dyDescent="0.25">
      <c r="A22" s="476" t="s">
        <v>52</v>
      </c>
      <c r="B22" s="487" t="s">
        <v>24</v>
      </c>
      <c r="C22" s="476" t="s">
        <v>51</v>
      </c>
      <c r="D22" s="476" t="s">
        <v>50</v>
      </c>
      <c r="E22" s="490" t="s">
        <v>528</v>
      </c>
      <c r="F22" s="491"/>
      <c r="G22" s="491"/>
      <c r="H22" s="491"/>
      <c r="I22" s="491"/>
      <c r="J22" s="491"/>
      <c r="K22" s="491"/>
      <c r="L22" s="492"/>
      <c r="M22" s="476" t="s">
        <v>49</v>
      </c>
      <c r="N22" s="476" t="s">
        <v>48</v>
      </c>
      <c r="O22" s="476" t="s">
        <v>47</v>
      </c>
      <c r="P22" s="471" t="s">
        <v>260</v>
      </c>
      <c r="Q22" s="471" t="s">
        <v>46</v>
      </c>
      <c r="R22" s="471" t="s">
        <v>45</v>
      </c>
      <c r="S22" s="471" t="s">
        <v>44</v>
      </c>
      <c r="T22" s="471"/>
      <c r="U22" s="493" t="s">
        <v>43</v>
      </c>
      <c r="V22" s="493" t="s">
        <v>42</v>
      </c>
      <c r="W22" s="471" t="s">
        <v>41</v>
      </c>
      <c r="X22" s="471" t="s">
        <v>40</v>
      </c>
      <c r="Y22" s="471" t="s">
        <v>39</v>
      </c>
      <c r="Z22" s="478" t="s">
        <v>38</v>
      </c>
      <c r="AA22" s="471" t="s">
        <v>37</v>
      </c>
      <c r="AB22" s="471" t="s">
        <v>36</v>
      </c>
      <c r="AC22" s="471" t="s">
        <v>35</v>
      </c>
      <c r="AD22" s="471" t="s">
        <v>34</v>
      </c>
      <c r="AE22" s="471" t="s">
        <v>33</v>
      </c>
      <c r="AF22" s="471" t="s">
        <v>32</v>
      </c>
      <c r="AG22" s="471"/>
      <c r="AH22" s="471"/>
      <c r="AI22" s="471"/>
      <c r="AJ22" s="471"/>
      <c r="AK22" s="471"/>
      <c r="AL22" s="471" t="s">
        <v>31</v>
      </c>
      <c r="AM22" s="471"/>
      <c r="AN22" s="471"/>
      <c r="AO22" s="471"/>
      <c r="AP22" s="471" t="s">
        <v>30</v>
      </c>
      <c r="AQ22" s="471"/>
      <c r="AR22" s="471" t="s">
        <v>29</v>
      </c>
      <c r="AS22" s="471" t="s">
        <v>28</v>
      </c>
      <c r="AT22" s="471" t="s">
        <v>27</v>
      </c>
      <c r="AU22" s="471" t="s">
        <v>26</v>
      </c>
      <c r="AV22" s="479" t="s">
        <v>25</v>
      </c>
    </row>
    <row r="23" spans="1:48" s="26" customFormat="1" ht="64.5" customHeight="1" x14ac:dyDescent="0.25">
      <c r="A23" s="486"/>
      <c r="B23" s="488"/>
      <c r="C23" s="486"/>
      <c r="D23" s="486"/>
      <c r="E23" s="481" t="s">
        <v>23</v>
      </c>
      <c r="F23" s="472" t="s">
        <v>131</v>
      </c>
      <c r="G23" s="472" t="s">
        <v>130</v>
      </c>
      <c r="H23" s="472" t="s">
        <v>129</v>
      </c>
      <c r="I23" s="474" t="s">
        <v>438</v>
      </c>
      <c r="J23" s="474" t="s">
        <v>439</v>
      </c>
      <c r="K23" s="474" t="s">
        <v>440</v>
      </c>
      <c r="L23" s="472" t="s">
        <v>79</v>
      </c>
      <c r="M23" s="486"/>
      <c r="N23" s="486"/>
      <c r="O23" s="486"/>
      <c r="P23" s="471"/>
      <c r="Q23" s="471"/>
      <c r="R23" s="471"/>
      <c r="S23" s="483" t="s">
        <v>2</v>
      </c>
      <c r="T23" s="483" t="s">
        <v>11</v>
      </c>
      <c r="U23" s="493"/>
      <c r="V23" s="493"/>
      <c r="W23" s="471"/>
      <c r="X23" s="471"/>
      <c r="Y23" s="471"/>
      <c r="Z23" s="471"/>
      <c r="AA23" s="471"/>
      <c r="AB23" s="471"/>
      <c r="AC23" s="471"/>
      <c r="AD23" s="471"/>
      <c r="AE23" s="471"/>
      <c r="AF23" s="471" t="s">
        <v>22</v>
      </c>
      <c r="AG23" s="471"/>
      <c r="AH23" s="471" t="s">
        <v>21</v>
      </c>
      <c r="AI23" s="471"/>
      <c r="AJ23" s="476" t="s">
        <v>20</v>
      </c>
      <c r="AK23" s="476" t="s">
        <v>19</v>
      </c>
      <c r="AL23" s="476" t="s">
        <v>18</v>
      </c>
      <c r="AM23" s="476" t="s">
        <v>17</v>
      </c>
      <c r="AN23" s="476" t="s">
        <v>16</v>
      </c>
      <c r="AO23" s="476" t="s">
        <v>15</v>
      </c>
      <c r="AP23" s="476" t="s">
        <v>14</v>
      </c>
      <c r="AQ23" s="494" t="s">
        <v>11</v>
      </c>
      <c r="AR23" s="471"/>
      <c r="AS23" s="471"/>
      <c r="AT23" s="471"/>
      <c r="AU23" s="471"/>
      <c r="AV23" s="480"/>
    </row>
    <row r="24" spans="1:48" s="26" customFormat="1" ht="96.75" customHeight="1" x14ac:dyDescent="0.25">
      <c r="A24" s="477"/>
      <c r="B24" s="489"/>
      <c r="C24" s="477"/>
      <c r="D24" s="477"/>
      <c r="E24" s="482"/>
      <c r="F24" s="473"/>
      <c r="G24" s="473"/>
      <c r="H24" s="473"/>
      <c r="I24" s="475"/>
      <c r="J24" s="475"/>
      <c r="K24" s="475"/>
      <c r="L24" s="473"/>
      <c r="M24" s="477"/>
      <c r="N24" s="477"/>
      <c r="O24" s="477"/>
      <c r="P24" s="471"/>
      <c r="Q24" s="471"/>
      <c r="R24" s="471"/>
      <c r="S24" s="484"/>
      <c r="T24" s="484"/>
      <c r="U24" s="493"/>
      <c r="V24" s="493"/>
      <c r="W24" s="471"/>
      <c r="X24" s="471"/>
      <c r="Y24" s="471"/>
      <c r="Z24" s="471"/>
      <c r="AA24" s="471"/>
      <c r="AB24" s="471"/>
      <c r="AC24" s="471"/>
      <c r="AD24" s="471"/>
      <c r="AE24" s="471"/>
      <c r="AF24" s="163" t="s">
        <v>13</v>
      </c>
      <c r="AG24" s="163" t="s">
        <v>12</v>
      </c>
      <c r="AH24" s="164" t="s">
        <v>2</v>
      </c>
      <c r="AI24" s="164" t="s">
        <v>11</v>
      </c>
      <c r="AJ24" s="477"/>
      <c r="AK24" s="477"/>
      <c r="AL24" s="477"/>
      <c r="AM24" s="477"/>
      <c r="AN24" s="477"/>
      <c r="AO24" s="477"/>
      <c r="AP24" s="477"/>
      <c r="AQ24" s="495"/>
      <c r="AR24" s="471"/>
      <c r="AS24" s="471"/>
      <c r="AT24" s="471"/>
      <c r="AU24" s="471"/>
      <c r="AV24" s="48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55" t="str">
        <f>A9</f>
        <v>Акционерное общество "Янтарьэнерго" ДЗО  ПАО "Россети"</v>
      </c>
      <c r="C26" s="21"/>
      <c r="D26" s="22">
        <f>'6.1. Паспорт сетевой график'!H53</f>
        <v>43434</v>
      </c>
      <c r="E26" s="23"/>
      <c r="F26" s="23"/>
      <c r="G26" s="23"/>
      <c r="H26" s="23"/>
      <c r="I26" s="23"/>
      <c r="J26" s="23"/>
      <c r="K26" s="23"/>
      <c r="L26" s="23" t="s">
        <v>607</v>
      </c>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6" sqref="B26"/>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68</v>
      </c>
    </row>
    <row r="2" spans="1:8" ht="18.75" x14ac:dyDescent="0.3">
      <c r="B2" s="15" t="s">
        <v>10</v>
      </c>
    </row>
    <row r="3" spans="1:8" ht="18.75" x14ac:dyDescent="0.3">
      <c r="B3" s="15" t="s">
        <v>536</v>
      </c>
    </row>
    <row r="4" spans="1:8" x14ac:dyDescent="0.25">
      <c r="B4" s="48"/>
    </row>
    <row r="5" spans="1:8" ht="18.75" x14ac:dyDescent="0.3">
      <c r="A5" s="496" t="str">
        <f>'1. паспорт местоположение'!A5:C5</f>
        <v>Год раскрытия информации: 2018 год</v>
      </c>
      <c r="B5" s="496"/>
      <c r="C5" s="89"/>
      <c r="D5" s="89"/>
      <c r="E5" s="89"/>
      <c r="F5" s="89"/>
      <c r="G5" s="89"/>
      <c r="H5" s="89"/>
    </row>
    <row r="6" spans="1:8" ht="18.75" x14ac:dyDescent="0.3">
      <c r="A6" s="188"/>
      <c r="B6" s="188"/>
      <c r="C6" s="188"/>
      <c r="D6" s="188"/>
      <c r="E6" s="188"/>
      <c r="F6" s="188"/>
      <c r="G6" s="188"/>
      <c r="H6" s="188"/>
    </row>
    <row r="7" spans="1:8" ht="18.75" x14ac:dyDescent="0.25">
      <c r="A7" s="382" t="s">
        <v>9</v>
      </c>
      <c r="B7" s="382"/>
      <c r="C7" s="169"/>
      <c r="D7" s="169"/>
      <c r="E7" s="169"/>
      <c r="F7" s="169"/>
      <c r="G7" s="169"/>
      <c r="H7" s="169"/>
    </row>
    <row r="8" spans="1:8" ht="18.75" x14ac:dyDescent="0.25">
      <c r="A8" s="169"/>
      <c r="B8" s="169"/>
      <c r="C8" s="169"/>
      <c r="D8" s="169"/>
      <c r="E8" s="169"/>
      <c r="F8" s="169"/>
      <c r="G8" s="169"/>
      <c r="H8" s="169"/>
    </row>
    <row r="9" spans="1:8" x14ac:dyDescent="0.25">
      <c r="A9" s="383" t="str">
        <f>'1. паспорт местоположение'!A9:C9</f>
        <v>Акционерное общество "Янтарьэнерго" ДЗО  ПАО "Россети"</v>
      </c>
      <c r="B9" s="383"/>
      <c r="C9" s="187"/>
      <c r="D9" s="187"/>
      <c r="E9" s="187"/>
      <c r="F9" s="187"/>
      <c r="G9" s="187"/>
      <c r="H9" s="187"/>
    </row>
    <row r="10" spans="1:8" x14ac:dyDescent="0.25">
      <c r="A10" s="379" t="s">
        <v>8</v>
      </c>
      <c r="B10" s="379"/>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83" t="str">
        <f>'1. паспорт местоположение'!A12:C12</f>
        <v>F_obj_111001_3081</v>
      </c>
      <c r="B12" s="383"/>
      <c r="C12" s="187"/>
      <c r="D12" s="187"/>
      <c r="E12" s="187"/>
      <c r="F12" s="187"/>
      <c r="G12" s="187"/>
      <c r="H12" s="187"/>
    </row>
    <row r="13" spans="1:8" x14ac:dyDescent="0.25">
      <c r="A13" s="379" t="s">
        <v>7</v>
      </c>
      <c r="B13" s="379"/>
      <c r="C13" s="171"/>
      <c r="D13" s="171"/>
      <c r="E13" s="171"/>
      <c r="F13" s="171"/>
      <c r="G13" s="171"/>
      <c r="H13" s="171"/>
    </row>
    <row r="14" spans="1:8" ht="18.75" x14ac:dyDescent="0.25">
      <c r="A14" s="11"/>
      <c r="B14" s="11"/>
      <c r="C14" s="11"/>
      <c r="D14" s="11"/>
      <c r="E14" s="11"/>
      <c r="F14" s="11"/>
      <c r="G14" s="11"/>
      <c r="H14" s="11"/>
    </row>
    <row r="15" spans="1:8" ht="60" customHeight="1" x14ac:dyDescent="0.25">
      <c r="A15" s="384" t="str">
        <f>'1. паспорт местоположение'!A15:C15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4"/>
      <c r="C15" s="187"/>
      <c r="D15" s="187"/>
      <c r="E15" s="187"/>
      <c r="F15" s="187"/>
      <c r="G15" s="187"/>
      <c r="H15" s="187"/>
    </row>
    <row r="16" spans="1:8" x14ac:dyDescent="0.25">
      <c r="A16" s="379" t="s">
        <v>6</v>
      </c>
      <c r="B16" s="379"/>
      <c r="C16" s="171"/>
      <c r="D16" s="171"/>
      <c r="E16" s="171"/>
      <c r="F16" s="171"/>
      <c r="G16" s="171"/>
      <c r="H16" s="171"/>
    </row>
    <row r="17" spans="1:2" x14ac:dyDescent="0.25">
      <c r="B17" s="136"/>
    </row>
    <row r="18" spans="1:2" ht="33.75" customHeight="1" x14ac:dyDescent="0.25">
      <c r="A18" s="497" t="s">
        <v>518</v>
      </c>
      <c r="B18" s="498"/>
    </row>
    <row r="19" spans="1:2" x14ac:dyDescent="0.25">
      <c r="B19" s="48"/>
    </row>
    <row r="20" spans="1:2" ht="16.5" thickBot="1" x14ac:dyDescent="0.3">
      <c r="B20" s="137"/>
    </row>
    <row r="21" spans="1:2" ht="75.75" thickBot="1" x14ac:dyDescent="0.3">
      <c r="A21" s="138" t="s">
        <v>385</v>
      </c>
      <c r="B21" s="139" t="str">
        <f>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38" t="s">
        <v>386</v>
      </c>
      <c r="B22" s="139" t="str">
        <f>'1. паспорт местоположение'!C27</f>
        <v>г. Знаменск</v>
      </c>
    </row>
    <row r="23" spans="1:2" ht="16.5" thickBot="1" x14ac:dyDescent="0.3">
      <c r="A23" s="138" t="s">
        <v>351</v>
      </c>
      <c r="B23" s="140" t="s">
        <v>541</v>
      </c>
    </row>
    <row r="24" spans="1:2" ht="16.5" thickBot="1" x14ac:dyDescent="0.3">
      <c r="A24" s="138" t="s">
        <v>387</v>
      </c>
      <c r="B24" s="140">
        <v>0</v>
      </c>
    </row>
    <row r="25" spans="1:2" ht="16.5" thickBot="1" x14ac:dyDescent="0.3">
      <c r="A25" s="141" t="s">
        <v>388</v>
      </c>
      <c r="B25" s="139">
        <f>'3.3 паспорт описание'!C29</f>
        <v>2018</v>
      </c>
    </row>
    <row r="26" spans="1:2" ht="16.5" thickBot="1" x14ac:dyDescent="0.3">
      <c r="A26" s="142" t="s">
        <v>389</v>
      </c>
      <c r="B26" s="143" t="s">
        <v>605</v>
      </c>
    </row>
    <row r="27" spans="1:2" ht="29.25" thickBot="1" x14ac:dyDescent="0.3">
      <c r="A27" s="150" t="s">
        <v>610</v>
      </c>
      <c r="B27" s="192">
        <f>'6.2. Паспорт фин осв ввод факт'!C24</f>
        <v>8.0820000000000007</v>
      </c>
    </row>
    <row r="28" spans="1:2" ht="75.75" thickBot="1" x14ac:dyDescent="0.3">
      <c r="A28" s="145" t="s">
        <v>390</v>
      </c>
      <c r="B28" s="374" t="s">
        <v>629</v>
      </c>
    </row>
    <row r="29" spans="1:2" ht="29.25" thickBot="1" x14ac:dyDescent="0.3">
      <c r="A29" s="151" t="s">
        <v>391</v>
      </c>
      <c r="B29" s="145"/>
    </row>
    <row r="30" spans="1:2" ht="29.25" thickBot="1" x14ac:dyDescent="0.3">
      <c r="A30" s="151" t="s">
        <v>392</v>
      </c>
      <c r="B30" s="192">
        <f>B32+B41+B58</f>
        <v>0</v>
      </c>
    </row>
    <row r="31" spans="1:2" ht="16.5" thickBot="1" x14ac:dyDescent="0.3">
      <c r="A31" s="145" t="s">
        <v>393</v>
      </c>
      <c r="B31" s="192"/>
    </row>
    <row r="32" spans="1:2" ht="29.25" thickBot="1" x14ac:dyDescent="0.3">
      <c r="A32" s="151" t="s">
        <v>394</v>
      </c>
      <c r="B32" s="192">
        <f>B33+B37</f>
        <v>0</v>
      </c>
    </row>
    <row r="33" spans="1:3" s="195" customFormat="1" ht="16.5" thickBot="1" x14ac:dyDescent="0.3">
      <c r="A33" s="193" t="s">
        <v>395</v>
      </c>
      <c r="B33" s="194"/>
    </row>
    <row r="34" spans="1:3" ht="16.5" thickBot="1" x14ac:dyDescent="0.3">
      <c r="A34" s="145" t="s">
        <v>396</v>
      </c>
      <c r="B34" s="196">
        <f>B33/$B$27</f>
        <v>0</v>
      </c>
    </row>
    <row r="35" spans="1:3" ht="16.5" thickBot="1" x14ac:dyDescent="0.3">
      <c r="A35" s="145" t="s">
        <v>397</v>
      </c>
      <c r="B35" s="192"/>
      <c r="C35" s="135">
        <v>1</v>
      </c>
    </row>
    <row r="36" spans="1:3" ht="16.5" thickBot="1" x14ac:dyDescent="0.3">
      <c r="A36" s="145" t="s">
        <v>398</v>
      </c>
      <c r="B36" s="192"/>
      <c r="C36" s="135">
        <v>2</v>
      </c>
    </row>
    <row r="37" spans="1:3" s="195" customFormat="1" ht="16.5" thickBot="1" x14ac:dyDescent="0.3">
      <c r="A37" s="193" t="s">
        <v>395</v>
      </c>
      <c r="B37" s="194"/>
    </row>
    <row r="38" spans="1:3" ht="16.5" thickBot="1" x14ac:dyDescent="0.3">
      <c r="A38" s="145" t="s">
        <v>396</v>
      </c>
      <c r="B38" s="196">
        <f>B37/$B$27</f>
        <v>0</v>
      </c>
    </row>
    <row r="39" spans="1:3" ht="16.5" thickBot="1" x14ac:dyDescent="0.3">
      <c r="A39" s="145" t="s">
        <v>397</v>
      </c>
      <c r="B39" s="192"/>
      <c r="C39" s="135">
        <v>1</v>
      </c>
    </row>
    <row r="40" spans="1:3" ht="16.5" thickBot="1" x14ac:dyDescent="0.3">
      <c r="A40" s="145" t="s">
        <v>398</v>
      </c>
      <c r="B40" s="192"/>
      <c r="C40" s="135">
        <v>2</v>
      </c>
    </row>
    <row r="41" spans="1:3" ht="29.25" thickBot="1" x14ac:dyDescent="0.3">
      <c r="A41" s="151" t="s">
        <v>399</v>
      </c>
      <c r="B41" s="192">
        <f>B42+B46+B50+B54</f>
        <v>0</v>
      </c>
    </row>
    <row r="42" spans="1:3" s="195" customFormat="1" ht="16.5" thickBot="1" x14ac:dyDescent="0.3">
      <c r="A42" s="193" t="s">
        <v>395</v>
      </c>
      <c r="B42" s="194"/>
    </row>
    <row r="43" spans="1:3" ht="16.5" thickBot="1" x14ac:dyDescent="0.3">
      <c r="A43" s="145" t="s">
        <v>396</v>
      </c>
      <c r="B43" s="196">
        <f>B42/$B$27</f>
        <v>0</v>
      </c>
    </row>
    <row r="44" spans="1:3" ht="16.5" thickBot="1" x14ac:dyDescent="0.3">
      <c r="A44" s="145" t="s">
        <v>397</v>
      </c>
      <c r="B44" s="192"/>
      <c r="C44" s="135">
        <v>1</v>
      </c>
    </row>
    <row r="45" spans="1:3" ht="16.5" thickBot="1" x14ac:dyDescent="0.3">
      <c r="A45" s="145" t="s">
        <v>398</v>
      </c>
      <c r="B45" s="192"/>
      <c r="C45" s="135">
        <v>2</v>
      </c>
    </row>
    <row r="46" spans="1:3" s="195" customFormat="1" ht="16.5" thickBot="1" x14ac:dyDescent="0.3">
      <c r="A46" s="193" t="s">
        <v>395</v>
      </c>
      <c r="B46" s="194"/>
    </row>
    <row r="47" spans="1:3" ht="16.5" thickBot="1" x14ac:dyDescent="0.3">
      <c r="A47" s="145" t="s">
        <v>396</v>
      </c>
      <c r="B47" s="196">
        <f>B46/$B$27</f>
        <v>0</v>
      </c>
    </row>
    <row r="48" spans="1:3" ht="16.5" thickBot="1" x14ac:dyDescent="0.3">
      <c r="A48" s="145" t="s">
        <v>397</v>
      </c>
      <c r="B48" s="192"/>
      <c r="C48" s="135">
        <v>1</v>
      </c>
    </row>
    <row r="49" spans="1:3" ht="16.5" thickBot="1" x14ac:dyDescent="0.3">
      <c r="A49" s="145" t="s">
        <v>398</v>
      </c>
      <c r="B49" s="192"/>
      <c r="C49" s="135">
        <v>2</v>
      </c>
    </row>
    <row r="50" spans="1:3" s="195" customFormat="1" ht="16.5" thickBot="1" x14ac:dyDescent="0.3">
      <c r="A50" s="193" t="s">
        <v>395</v>
      </c>
      <c r="B50" s="194"/>
    </row>
    <row r="51" spans="1:3" ht="16.5" thickBot="1" x14ac:dyDescent="0.3">
      <c r="A51" s="145" t="s">
        <v>396</v>
      </c>
      <c r="B51" s="196">
        <f>B50/$B$27</f>
        <v>0</v>
      </c>
    </row>
    <row r="52" spans="1:3" ht="16.5" thickBot="1" x14ac:dyDescent="0.3">
      <c r="A52" s="145" t="s">
        <v>397</v>
      </c>
      <c r="B52" s="192"/>
      <c r="C52" s="135">
        <v>1</v>
      </c>
    </row>
    <row r="53" spans="1:3" ht="16.5" thickBot="1" x14ac:dyDescent="0.3">
      <c r="A53" s="145" t="s">
        <v>398</v>
      </c>
      <c r="B53" s="192"/>
      <c r="C53" s="135">
        <v>2</v>
      </c>
    </row>
    <row r="54" spans="1:3" s="195" customFormat="1" ht="16.5" thickBot="1" x14ac:dyDescent="0.3">
      <c r="A54" s="193" t="s">
        <v>395</v>
      </c>
      <c r="B54" s="194"/>
    </row>
    <row r="55" spans="1:3" ht="16.5" thickBot="1" x14ac:dyDescent="0.3">
      <c r="A55" s="145" t="s">
        <v>396</v>
      </c>
      <c r="B55" s="196">
        <f>B54/$B$27</f>
        <v>0</v>
      </c>
    </row>
    <row r="56" spans="1:3" ht="16.5" thickBot="1" x14ac:dyDescent="0.3">
      <c r="A56" s="145" t="s">
        <v>397</v>
      </c>
      <c r="B56" s="192"/>
      <c r="C56" s="135">
        <v>1</v>
      </c>
    </row>
    <row r="57" spans="1:3" ht="16.5" thickBot="1" x14ac:dyDescent="0.3">
      <c r="A57" s="145" t="s">
        <v>398</v>
      </c>
      <c r="B57" s="192"/>
      <c r="C57" s="135">
        <v>2</v>
      </c>
    </row>
    <row r="58" spans="1:3" ht="29.25" thickBot="1" x14ac:dyDescent="0.3">
      <c r="A58" s="151" t="s">
        <v>400</v>
      </c>
      <c r="B58" s="192">
        <f>B59+B63+B67+B71</f>
        <v>0</v>
      </c>
    </row>
    <row r="59" spans="1:3" s="195" customFormat="1" ht="16.5" thickBot="1" x14ac:dyDescent="0.3">
      <c r="A59" s="193" t="s">
        <v>395</v>
      </c>
      <c r="B59" s="194"/>
    </row>
    <row r="60" spans="1:3" ht="16.5" thickBot="1" x14ac:dyDescent="0.3">
      <c r="A60" s="145" t="s">
        <v>396</v>
      </c>
      <c r="B60" s="196">
        <f>B59/$B$27</f>
        <v>0</v>
      </c>
    </row>
    <row r="61" spans="1:3" ht="16.5" thickBot="1" x14ac:dyDescent="0.3">
      <c r="A61" s="145" t="s">
        <v>397</v>
      </c>
      <c r="B61" s="192"/>
      <c r="C61" s="135">
        <v>1</v>
      </c>
    </row>
    <row r="62" spans="1:3" ht="16.5" thickBot="1" x14ac:dyDescent="0.3">
      <c r="A62" s="145" t="s">
        <v>398</v>
      </c>
      <c r="B62" s="192"/>
      <c r="C62" s="135">
        <v>2</v>
      </c>
    </row>
    <row r="63" spans="1:3" s="195" customFormat="1" ht="16.5" thickBot="1" x14ac:dyDescent="0.3">
      <c r="A63" s="193" t="s">
        <v>395</v>
      </c>
      <c r="B63" s="194"/>
    </row>
    <row r="64" spans="1:3" ht="16.5" thickBot="1" x14ac:dyDescent="0.3">
      <c r="A64" s="145" t="s">
        <v>396</v>
      </c>
      <c r="B64" s="196">
        <f>B63/$B$27</f>
        <v>0</v>
      </c>
    </row>
    <row r="65" spans="1:3" ht="16.5" thickBot="1" x14ac:dyDescent="0.3">
      <c r="A65" s="145" t="s">
        <v>397</v>
      </c>
      <c r="B65" s="192"/>
      <c r="C65" s="135">
        <v>1</v>
      </c>
    </row>
    <row r="66" spans="1:3" ht="16.5" thickBot="1" x14ac:dyDescent="0.3">
      <c r="A66" s="145" t="s">
        <v>398</v>
      </c>
      <c r="B66" s="192"/>
      <c r="C66" s="135">
        <v>2</v>
      </c>
    </row>
    <row r="67" spans="1:3" s="195" customFormat="1" ht="16.5" thickBot="1" x14ac:dyDescent="0.3">
      <c r="A67" s="193" t="s">
        <v>395</v>
      </c>
      <c r="B67" s="194"/>
    </row>
    <row r="68" spans="1:3" ht="16.5" thickBot="1" x14ac:dyDescent="0.3">
      <c r="A68" s="145" t="s">
        <v>396</v>
      </c>
      <c r="B68" s="196">
        <f>B67/$B$27</f>
        <v>0</v>
      </c>
    </row>
    <row r="69" spans="1:3" ht="16.5" thickBot="1" x14ac:dyDescent="0.3">
      <c r="A69" s="145" t="s">
        <v>397</v>
      </c>
      <c r="B69" s="192"/>
      <c r="C69" s="135">
        <v>1</v>
      </c>
    </row>
    <row r="70" spans="1:3" ht="16.5" thickBot="1" x14ac:dyDescent="0.3">
      <c r="A70" s="145" t="s">
        <v>398</v>
      </c>
      <c r="B70" s="192"/>
      <c r="C70" s="135">
        <v>2</v>
      </c>
    </row>
    <row r="71" spans="1:3" s="195" customFormat="1" ht="16.5" thickBot="1" x14ac:dyDescent="0.3">
      <c r="A71" s="193" t="s">
        <v>395</v>
      </c>
      <c r="B71" s="194"/>
    </row>
    <row r="72" spans="1:3" ht="16.5" thickBot="1" x14ac:dyDescent="0.3">
      <c r="A72" s="145" t="s">
        <v>396</v>
      </c>
      <c r="B72" s="196">
        <f>B71/$B$27</f>
        <v>0</v>
      </c>
    </row>
    <row r="73" spans="1:3" ht="16.5" thickBot="1" x14ac:dyDescent="0.3">
      <c r="A73" s="145" t="s">
        <v>397</v>
      </c>
      <c r="B73" s="192"/>
      <c r="C73" s="135">
        <v>1</v>
      </c>
    </row>
    <row r="74" spans="1:3" ht="16.5" thickBot="1" x14ac:dyDescent="0.3">
      <c r="A74" s="145" t="s">
        <v>398</v>
      </c>
      <c r="B74" s="192"/>
      <c r="C74" s="135">
        <v>2</v>
      </c>
    </row>
    <row r="75" spans="1:3" ht="29.25" thickBot="1" x14ac:dyDescent="0.3">
      <c r="A75" s="144" t="s">
        <v>401</v>
      </c>
      <c r="B75" s="152"/>
    </row>
    <row r="76" spans="1:3" ht="16.5" thickBot="1" x14ac:dyDescent="0.3">
      <c r="A76" s="146" t="s">
        <v>393</v>
      </c>
      <c r="B76" s="152"/>
    </row>
    <row r="77" spans="1:3" ht="16.5" thickBot="1" x14ac:dyDescent="0.3">
      <c r="A77" s="146" t="s">
        <v>402</v>
      </c>
      <c r="B77" s="152"/>
    </row>
    <row r="78" spans="1:3" ht="16.5" thickBot="1" x14ac:dyDescent="0.3">
      <c r="A78" s="146" t="s">
        <v>403</v>
      </c>
      <c r="B78" s="152"/>
    </row>
    <row r="79" spans="1:3" ht="16.5" thickBot="1" x14ac:dyDescent="0.3">
      <c r="A79" s="146" t="s">
        <v>404</v>
      </c>
      <c r="B79" s="152"/>
    </row>
    <row r="80" spans="1:3" ht="16.5" thickBot="1" x14ac:dyDescent="0.3">
      <c r="A80" s="141" t="s">
        <v>405</v>
      </c>
      <c r="B80" s="197">
        <f>B81/$B$27</f>
        <v>0</v>
      </c>
    </row>
    <row r="81" spans="1:2" ht="16.5" thickBot="1" x14ac:dyDescent="0.3">
      <c r="A81" s="141" t="s">
        <v>406</v>
      </c>
      <c r="B81" s="198">
        <f xml:space="preserve"> SUMIF(C33:C74, 1,B33:B74)</f>
        <v>0</v>
      </c>
    </row>
    <row r="82" spans="1:2" ht="16.5" thickBot="1" x14ac:dyDescent="0.3">
      <c r="A82" s="141" t="s">
        <v>407</v>
      </c>
      <c r="B82" s="197">
        <f>B83/$B$27</f>
        <v>0</v>
      </c>
    </row>
    <row r="83" spans="1:2" ht="16.5" thickBot="1" x14ac:dyDescent="0.3">
      <c r="A83" s="142" t="s">
        <v>408</v>
      </c>
      <c r="B83" s="198">
        <f xml:space="preserve"> SUMIF(C35:C76, 2,B35:B76)</f>
        <v>0</v>
      </c>
    </row>
    <row r="84" spans="1:2" ht="15.75" customHeight="1" x14ac:dyDescent="0.25">
      <c r="A84" s="144" t="s">
        <v>409</v>
      </c>
      <c r="B84" s="146" t="s">
        <v>410</v>
      </c>
    </row>
    <row r="85" spans="1:2" x14ac:dyDescent="0.25">
      <c r="A85" s="148" t="s">
        <v>411</v>
      </c>
      <c r="B85" s="148" t="s">
        <v>538</v>
      </c>
    </row>
    <row r="86" spans="1:2" x14ac:dyDescent="0.25">
      <c r="A86" s="148" t="s">
        <v>412</v>
      </c>
      <c r="B86" s="148"/>
    </row>
    <row r="87" spans="1:2" x14ac:dyDescent="0.25">
      <c r="A87" s="148" t="s">
        <v>413</v>
      </c>
      <c r="B87" s="148"/>
    </row>
    <row r="88" spans="1:2" x14ac:dyDescent="0.25">
      <c r="A88" s="148" t="s">
        <v>414</v>
      </c>
      <c r="B88" s="148"/>
    </row>
    <row r="89" spans="1:2" ht="16.5" thickBot="1" x14ac:dyDescent="0.3">
      <c r="A89" s="149" t="s">
        <v>415</v>
      </c>
      <c r="B89" s="149"/>
    </row>
    <row r="90" spans="1:2" ht="30.75" thickBot="1" x14ac:dyDescent="0.3">
      <c r="A90" s="146" t="s">
        <v>416</v>
      </c>
      <c r="B90" s="147"/>
    </row>
    <row r="91" spans="1:2" ht="29.25" thickBot="1" x14ac:dyDescent="0.3">
      <c r="A91" s="141" t="s">
        <v>417</v>
      </c>
      <c r="B91" s="147"/>
    </row>
    <row r="92" spans="1:2" ht="16.5" thickBot="1" x14ac:dyDescent="0.3">
      <c r="A92" s="146" t="s">
        <v>393</v>
      </c>
      <c r="B92" s="154"/>
    </row>
    <row r="93" spans="1:2" ht="16.5" thickBot="1" x14ac:dyDescent="0.3">
      <c r="A93" s="146" t="s">
        <v>418</v>
      </c>
      <c r="B93" s="147"/>
    </row>
    <row r="94" spans="1:2" ht="16.5" thickBot="1" x14ac:dyDescent="0.3">
      <c r="A94" s="146" t="s">
        <v>419</v>
      </c>
      <c r="B94" s="154"/>
    </row>
    <row r="95" spans="1:2" ht="30.75" thickBot="1" x14ac:dyDescent="0.3">
      <c r="A95" s="155" t="s">
        <v>420</v>
      </c>
      <c r="B95" s="189" t="s">
        <v>421</v>
      </c>
    </row>
    <row r="96" spans="1:2" ht="16.5" thickBot="1" x14ac:dyDescent="0.3">
      <c r="A96" s="141" t="s">
        <v>422</v>
      </c>
      <c r="B96" s="153"/>
    </row>
    <row r="97" spans="1:2" ht="16.5" thickBot="1" x14ac:dyDescent="0.3">
      <c r="A97" s="148" t="s">
        <v>423</v>
      </c>
      <c r="B97" s="156"/>
    </row>
    <row r="98" spans="1:2" ht="16.5" thickBot="1" x14ac:dyDescent="0.3">
      <c r="A98" s="148" t="s">
        <v>424</v>
      </c>
      <c r="B98" s="156"/>
    </row>
    <row r="99" spans="1:2" ht="16.5" thickBot="1" x14ac:dyDescent="0.3">
      <c r="A99" s="148" t="s">
        <v>425</v>
      </c>
      <c r="B99" s="156"/>
    </row>
    <row r="100" spans="1:2" ht="45.75" thickBot="1" x14ac:dyDescent="0.3">
      <c r="A100" s="157" t="s">
        <v>426</v>
      </c>
      <c r="B100" s="154" t="s">
        <v>427</v>
      </c>
    </row>
    <row r="101" spans="1:2" ht="28.5" x14ac:dyDescent="0.25">
      <c r="A101" s="144" t="s">
        <v>428</v>
      </c>
      <c r="B101" s="499" t="s">
        <v>429</v>
      </c>
    </row>
    <row r="102" spans="1:2" x14ac:dyDescent="0.25">
      <c r="A102" s="148" t="s">
        <v>430</v>
      </c>
      <c r="B102" s="500"/>
    </row>
    <row r="103" spans="1:2" x14ac:dyDescent="0.25">
      <c r="A103" s="148" t="s">
        <v>431</v>
      </c>
      <c r="B103" s="500"/>
    </row>
    <row r="104" spans="1:2" x14ac:dyDescent="0.25">
      <c r="A104" s="148" t="s">
        <v>432</v>
      </c>
      <c r="B104" s="500"/>
    </row>
    <row r="105" spans="1:2" x14ac:dyDescent="0.25">
      <c r="A105" s="148" t="s">
        <v>433</v>
      </c>
      <c r="B105" s="500"/>
    </row>
    <row r="106" spans="1:2" ht="16.5" thickBot="1" x14ac:dyDescent="0.3">
      <c r="A106" s="158" t="s">
        <v>434</v>
      </c>
      <c r="B106" s="501"/>
    </row>
    <row r="109" spans="1:2" x14ac:dyDescent="0.25">
      <c r="A109" s="159"/>
      <c r="B109" s="160"/>
    </row>
    <row r="110" spans="1:2" x14ac:dyDescent="0.25">
      <c r="B110" s="161"/>
    </row>
    <row r="111" spans="1:2" x14ac:dyDescent="0.25">
      <c r="B111" s="16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B27" sqref="B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78" t="str">
        <f>'1. паспорт местоположение'!A5:C5</f>
        <v>Год раскрытия информации: 2018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2" t="s">
        <v>9</v>
      </c>
      <c r="B6" s="382"/>
      <c r="C6" s="382"/>
      <c r="D6" s="382"/>
      <c r="E6" s="382"/>
      <c r="F6" s="382"/>
      <c r="G6" s="382"/>
      <c r="H6" s="382"/>
      <c r="I6" s="382"/>
      <c r="J6" s="382"/>
      <c r="K6" s="382"/>
      <c r="L6" s="382"/>
      <c r="M6" s="382"/>
      <c r="N6" s="382"/>
      <c r="O6" s="382"/>
      <c r="P6" s="382"/>
      <c r="Q6" s="382"/>
      <c r="R6" s="382"/>
      <c r="S6" s="382"/>
      <c r="T6" s="13"/>
      <c r="U6" s="13"/>
      <c r="V6" s="13"/>
      <c r="W6" s="13"/>
      <c r="X6" s="13"/>
      <c r="Y6" s="13"/>
      <c r="Z6" s="13"/>
      <c r="AA6" s="13"/>
      <c r="AB6" s="13"/>
    </row>
    <row r="7" spans="1:28" s="12" customFormat="1" ht="18.75" x14ac:dyDescent="0.2">
      <c r="A7" s="382"/>
      <c r="B7" s="382"/>
      <c r="C7" s="382"/>
      <c r="D7" s="382"/>
      <c r="E7" s="382"/>
      <c r="F7" s="382"/>
      <c r="G7" s="382"/>
      <c r="H7" s="382"/>
      <c r="I7" s="382"/>
      <c r="J7" s="382"/>
      <c r="K7" s="382"/>
      <c r="L7" s="382"/>
      <c r="M7" s="382"/>
      <c r="N7" s="382"/>
      <c r="O7" s="382"/>
      <c r="P7" s="382"/>
      <c r="Q7" s="382"/>
      <c r="R7" s="382"/>
      <c r="S7" s="382"/>
      <c r="T7" s="13"/>
      <c r="U7" s="13"/>
      <c r="V7" s="13"/>
      <c r="W7" s="13"/>
      <c r="X7" s="13"/>
      <c r="Y7" s="13"/>
      <c r="Z7" s="13"/>
      <c r="AA7" s="13"/>
      <c r="AB7" s="13"/>
    </row>
    <row r="8" spans="1:28" s="12" customFormat="1" ht="18.75" x14ac:dyDescent="0.2">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79" t="s">
        <v>8</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82"/>
      <c r="B10" s="382"/>
      <c r="C10" s="382"/>
      <c r="D10" s="382"/>
      <c r="E10" s="382"/>
      <c r="F10" s="382"/>
      <c r="G10" s="382"/>
      <c r="H10" s="382"/>
      <c r="I10" s="382"/>
      <c r="J10" s="382"/>
      <c r="K10" s="382"/>
      <c r="L10" s="382"/>
      <c r="M10" s="382"/>
      <c r="N10" s="382"/>
      <c r="O10" s="382"/>
      <c r="P10" s="382"/>
      <c r="Q10" s="382"/>
      <c r="R10" s="382"/>
      <c r="S10" s="382"/>
      <c r="T10" s="13"/>
      <c r="U10" s="13"/>
      <c r="V10" s="13"/>
      <c r="W10" s="13"/>
      <c r="X10" s="13"/>
      <c r="Y10" s="13"/>
      <c r="Z10" s="13"/>
      <c r="AA10" s="13"/>
      <c r="AB10" s="13"/>
    </row>
    <row r="11" spans="1:28" s="12" customFormat="1" ht="18.75" x14ac:dyDescent="0.2">
      <c r="A11" s="386" t="str">
        <f>'1. паспорт местоположение'!A12:C12</f>
        <v>F_obj_111001_3081</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79" t="s">
        <v>7</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10"/>
      <c r="U13" s="10"/>
      <c r="V13" s="10"/>
      <c r="W13" s="10"/>
      <c r="X13" s="10"/>
      <c r="Y13" s="10"/>
      <c r="Z13" s="10"/>
      <c r="AA13" s="10"/>
      <c r="AB13" s="10"/>
    </row>
    <row r="14" spans="1:28" s="3" customFormat="1" ht="12" x14ac:dyDescent="0.2">
      <c r="A14" s="386" t="str">
        <f>'1. паспорт местоположение'!A15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79" t="s">
        <v>6</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4"/>
      <c r="U16" s="4"/>
      <c r="V16" s="4"/>
      <c r="W16" s="4"/>
      <c r="X16" s="4"/>
      <c r="Y16" s="4"/>
    </row>
    <row r="17" spans="1:28" s="3" customFormat="1" ht="45.75" customHeight="1" x14ac:dyDescent="0.2">
      <c r="A17" s="380" t="s">
        <v>493</v>
      </c>
      <c r="B17" s="380"/>
      <c r="C17" s="380"/>
      <c r="D17" s="380"/>
      <c r="E17" s="380"/>
      <c r="F17" s="380"/>
      <c r="G17" s="380"/>
      <c r="H17" s="380"/>
      <c r="I17" s="380"/>
      <c r="J17" s="380"/>
      <c r="K17" s="380"/>
      <c r="L17" s="380"/>
      <c r="M17" s="380"/>
      <c r="N17" s="380"/>
      <c r="O17" s="380"/>
      <c r="P17" s="380"/>
      <c r="Q17" s="380"/>
      <c r="R17" s="380"/>
      <c r="S17" s="380"/>
      <c r="T17" s="7"/>
      <c r="U17" s="7"/>
      <c r="V17" s="7"/>
      <c r="W17" s="7"/>
      <c r="X17" s="7"/>
      <c r="Y17" s="7"/>
      <c r="Z17" s="7"/>
      <c r="AA17" s="7"/>
      <c r="AB17" s="7"/>
    </row>
    <row r="18" spans="1:28"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4"/>
      <c r="U18" s="4"/>
      <c r="V18" s="4"/>
      <c r="W18" s="4"/>
      <c r="X18" s="4"/>
      <c r="Y18" s="4"/>
    </row>
    <row r="19" spans="1:28" s="3" customFormat="1" ht="54" customHeight="1" x14ac:dyDescent="0.2">
      <c r="A19" s="385" t="s">
        <v>5</v>
      </c>
      <c r="B19" s="385" t="s">
        <v>99</v>
      </c>
      <c r="C19" s="387" t="s">
        <v>384</v>
      </c>
      <c r="D19" s="385" t="s">
        <v>383</v>
      </c>
      <c r="E19" s="385" t="s">
        <v>98</v>
      </c>
      <c r="F19" s="385" t="s">
        <v>97</v>
      </c>
      <c r="G19" s="385" t="s">
        <v>379</v>
      </c>
      <c r="H19" s="385" t="s">
        <v>96</v>
      </c>
      <c r="I19" s="385" t="s">
        <v>95</v>
      </c>
      <c r="J19" s="385" t="s">
        <v>94</v>
      </c>
      <c r="K19" s="385" t="s">
        <v>93</v>
      </c>
      <c r="L19" s="385" t="s">
        <v>92</v>
      </c>
      <c r="M19" s="385" t="s">
        <v>91</v>
      </c>
      <c r="N19" s="385" t="s">
        <v>90</v>
      </c>
      <c r="O19" s="385" t="s">
        <v>89</v>
      </c>
      <c r="P19" s="385" t="s">
        <v>88</v>
      </c>
      <c r="Q19" s="385" t="s">
        <v>382</v>
      </c>
      <c r="R19" s="385"/>
      <c r="S19" s="389" t="s">
        <v>487</v>
      </c>
      <c r="T19" s="4"/>
      <c r="U19" s="4"/>
      <c r="V19" s="4"/>
      <c r="W19" s="4"/>
      <c r="X19" s="4"/>
      <c r="Y19" s="4"/>
    </row>
    <row r="20" spans="1:28" s="3" customFormat="1" ht="180.75" customHeight="1" x14ac:dyDescent="0.2">
      <c r="A20" s="385"/>
      <c r="B20" s="385"/>
      <c r="C20" s="388"/>
      <c r="D20" s="385"/>
      <c r="E20" s="385"/>
      <c r="F20" s="385"/>
      <c r="G20" s="385"/>
      <c r="H20" s="385"/>
      <c r="I20" s="385"/>
      <c r="J20" s="385"/>
      <c r="K20" s="385"/>
      <c r="L20" s="385"/>
      <c r="M20" s="385"/>
      <c r="N20" s="385"/>
      <c r="O20" s="385"/>
      <c r="P20" s="385"/>
      <c r="Q20" s="46" t="s">
        <v>380</v>
      </c>
      <c r="R20" s="47" t="s">
        <v>381</v>
      </c>
      <c r="S20" s="389"/>
      <c r="T20" s="32"/>
      <c r="U20" s="32"/>
      <c r="V20" s="32"/>
      <c r="W20" s="32"/>
      <c r="X20" s="32"/>
      <c r="Y20" s="32"/>
      <c r="Z20" s="31"/>
      <c r="AA20" s="31"/>
      <c r="AB20" s="31"/>
    </row>
    <row r="21" spans="1:28" s="3" customFormat="1" ht="18.75" x14ac:dyDescent="0.2">
      <c r="A21" s="46">
        <v>1</v>
      </c>
      <c r="B21" s="51">
        <v>2</v>
      </c>
      <c r="C21" s="46">
        <v>3</v>
      </c>
      <c r="D21" s="51">
        <v>4</v>
      </c>
      <c r="E21" s="46">
        <v>5</v>
      </c>
      <c r="F21" s="51">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18.75" x14ac:dyDescent="0.2">
      <c r="A22" s="354" t="s">
        <v>378</v>
      </c>
      <c r="B22" s="354" t="s">
        <v>378</v>
      </c>
      <c r="C22" s="354" t="s">
        <v>378</v>
      </c>
      <c r="D22" s="354" t="s">
        <v>378</v>
      </c>
      <c r="E22" s="354" t="s">
        <v>378</v>
      </c>
      <c r="F22" s="354" t="s">
        <v>378</v>
      </c>
      <c r="G22" s="354" t="s">
        <v>378</v>
      </c>
      <c r="H22" s="354" t="s">
        <v>378</v>
      </c>
      <c r="I22" s="354" t="s">
        <v>378</v>
      </c>
      <c r="J22" s="354" t="s">
        <v>378</v>
      </c>
      <c r="K22" s="354" t="s">
        <v>378</v>
      </c>
      <c r="L22" s="354" t="s">
        <v>378</v>
      </c>
      <c r="M22" s="354" t="s">
        <v>378</v>
      </c>
      <c r="N22" s="354" t="s">
        <v>378</v>
      </c>
      <c r="O22" s="354" t="s">
        <v>378</v>
      </c>
      <c r="P22" s="354" t="s">
        <v>378</v>
      </c>
      <c r="Q22" s="354" t="s">
        <v>378</v>
      </c>
      <c r="R22" s="5" t="s">
        <v>378</v>
      </c>
      <c r="S22" s="166" t="s">
        <v>378</v>
      </c>
      <c r="T22" s="32"/>
      <c r="U22" s="32"/>
      <c r="V22" s="32"/>
      <c r="W22" s="32"/>
      <c r="X22" s="31"/>
      <c r="Y22" s="31"/>
      <c r="Z22" s="31"/>
      <c r="AA22" s="31"/>
      <c r="AB22" s="31"/>
    </row>
    <row r="23" spans="1:28" ht="20.25" customHeight="1" x14ac:dyDescent="0.25">
      <c r="A23" s="132"/>
      <c r="B23" s="51" t="s">
        <v>377</v>
      </c>
      <c r="C23" s="51"/>
      <c r="D23" s="51"/>
      <c r="E23" s="132" t="s">
        <v>378</v>
      </c>
      <c r="F23" s="132" t="s">
        <v>378</v>
      </c>
      <c r="G23" s="132" t="s">
        <v>378</v>
      </c>
      <c r="H23" s="132"/>
      <c r="I23" s="132"/>
      <c r="J23" s="132"/>
      <c r="K23" s="132"/>
      <c r="L23" s="132"/>
      <c r="M23" s="132"/>
      <c r="N23" s="132"/>
      <c r="O23" s="132"/>
      <c r="P23" s="132"/>
      <c r="Q23" s="133"/>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F32" sqref="F32"/>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2018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2" t="s">
        <v>9</v>
      </c>
      <c r="B8" s="382"/>
      <c r="C8" s="382"/>
      <c r="D8" s="382"/>
      <c r="E8" s="382"/>
      <c r="F8" s="382"/>
      <c r="G8" s="382"/>
      <c r="H8" s="382"/>
      <c r="I8" s="382"/>
      <c r="J8" s="382"/>
      <c r="K8" s="382"/>
      <c r="L8" s="382"/>
      <c r="M8" s="382"/>
      <c r="N8" s="382"/>
      <c r="O8" s="382"/>
      <c r="P8" s="382"/>
      <c r="Q8" s="382"/>
      <c r="R8" s="382"/>
      <c r="S8" s="382"/>
      <c r="T8" s="382"/>
    </row>
    <row r="9" spans="1:20" s="12"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2" customFormat="1" ht="18.75" customHeight="1" x14ac:dyDescent="0.2">
      <c r="A10" s="386" t="str">
        <f>'1. паспорт местоположение'!A9:C9</f>
        <v>Акционерное общество "Янтарьэнерго" ДЗО  ПАО "Россети"</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79" t="s">
        <v>8</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2" customFormat="1" ht="18.75" customHeight="1" x14ac:dyDescent="0.2">
      <c r="A13" s="386" t="str">
        <f>'1. паспорт местоположение'!A12:C12</f>
        <v>F_obj_111001_3081</v>
      </c>
      <c r="B13" s="386"/>
      <c r="C13" s="386"/>
      <c r="D13" s="386"/>
      <c r="E13" s="386"/>
      <c r="F13" s="386"/>
      <c r="G13" s="386"/>
      <c r="H13" s="386"/>
      <c r="I13" s="386"/>
      <c r="J13" s="386"/>
      <c r="K13" s="386"/>
      <c r="L13" s="386"/>
      <c r="M13" s="386"/>
      <c r="N13" s="386"/>
      <c r="O13" s="386"/>
      <c r="P13" s="386"/>
      <c r="Q13" s="386"/>
      <c r="R13" s="386"/>
      <c r="S13" s="386"/>
      <c r="T13" s="386"/>
    </row>
    <row r="14" spans="1:20" s="12" customFormat="1" ht="18.75" customHeight="1" x14ac:dyDescent="0.2">
      <c r="A14" s="379" t="s">
        <v>7</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90"/>
      <c r="B15" s="390"/>
      <c r="C15" s="390"/>
      <c r="D15" s="390"/>
      <c r="E15" s="390"/>
      <c r="F15" s="390"/>
      <c r="G15" s="390"/>
      <c r="H15" s="390"/>
      <c r="I15" s="390"/>
      <c r="J15" s="390"/>
      <c r="K15" s="390"/>
      <c r="L15" s="390"/>
      <c r="M15" s="390"/>
      <c r="N15" s="390"/>
      <c r="O15" s="390"/>
      <c r="P15" s="390"/>
      <c r="Q15" s="390"/>
      <c r="R15" s="390"/>
      <c r="S15" s="390"/>
      <c r="T15" s="390"/>
    </row>
    <row r="16" spans="1:20" s="3" customFormat="1" ht="12" x14ac:dyDescent="0.2">
      <c r="A16" s="386" t="str">
        <f>'1. паспорт местоположение'!A15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79" t="s">
        <v>6</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113" s="3" customFormat="1" ht="15" customHeight="1" x14ac:dyDescent="0.2">
      <c r="A19" s="381" t="s">
        <v>498</v>
      </c>
      <c r="B19" s="381"/>
      <c r="C19" s="381"/>
      <c r="D19" s="381"/>
      <c r="E19" s="381"/>
      <c r="F19" s="381"/>
      <c r="G19" s="381"/>
      <c r="H19" s="381"/>
      <c r="I19" s="381"/>
      <c r="J19" s="381"/>
      <c r="K19" s="381"/>
      <c r="L19" s="381"/>
      <c r="M19" s="381"/>
      <c r="N19" s="381"/>
      <c r="O19" s="381"/>
      <c r="P19" s="381"/>
      <c r="Q19" s="381"/>
      <c r="R19" s="381"/>
      <c r="S19" s="381"/>
      <c r="T19" s="381"/>
    </row>
    <row r="20" spans="1:113" s="64"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25">
      <c r="A21" s="401" t="s">
        <v>5</v>
      </c>
      <c r="B21" s="394" t="s">
        <v>223</v>
      </c>
      <c r="C21" s="395"/>
      <c r="D21" s="398" t="s">
        <v>121</v>
      </c>
      <c r="E21" s="394" t="s">
        <v>527</v>
      </c>
      <c r="F21" s="395"/>
      <c r="G21" s="394" t="s">
        <v>274</v>
      </c>
      <c r="H21" s="395"/>
      <c r="I21" s="394" t="s">
        <v>120</v>
      </c>
      <c r="J21" s="395"/>
      <c r="K21" s="398" t="s">
        <v>119</v>
      </c>
      <c r="L21" s="394" t="s">
        <v>118</v>
      </c>
      <c r="M21" s="395"/>
      <c r="N21" s="394" t="s">
        <v>523</v>
      </c>
      <c r="O21" s="395"/>
      <c r="P21" s="398" t="s">
        <v>117</v>
      </c>
      <c r="Q21" s="404" t="s">
        <v>116</v>
      </c>
      <c r="R21" s="405"/>
      <c r="S21" s="404" t="s">
        <v>115</v>
      </c>
      <c r="T21" s="406"/>
    </row>
    <row r="22" spans="1:113" ht="204.75" customHeight="1" x14ac:dyDescent="0.25">
      <c r="A22" s="402"/>
      <c r="B22" s="396"/>
      <c r="C22" s="397"/>
      <c r="D22" s="400"/>
      <c r="E22" s="396"/>
      <c r="F22" s="397"/>
      <c r="G22" s="396"/>
      <c r="H22" s="397"/>
      <c r="I22" s="396"/>
      <c r="J22" s="397"/>
      <c r="K22" s="399"/>
      <c r="L22" s="396"/>
      <c r="M22" s="397"/>
      <c r="N22" s="396"/>
      <c r="O22" s="397"/>
      <c r="P22" s="399"/>
      <c r="Q22" s="114" t="s">
        <v>114</v>
      </c>
      <c r="R22" s="114" t="s">
        <v>497</v>
      </c>
      <c r="S22" s="114" t="s">
        <v>113</v>
      </c>
      <c r="T22" s="114" t="s">
        <v>112</v>
      </c>
    </row>
    <row r="23" spans="1:113" ht="51.75" customHeight="1" x14ac:dyDescent="0.25">
      <c r="A23" s="403"/>
      <c r="B23" s="174" t="s">
        <v>110</v>
      </c>
      <c r="C23" s="174" t="s">
        <v>111</v>
      </c>
      <c r="D23" s="399"/>
      <c r="E23" s="174" t="s">
        <v>110</v>
      </c>
      <c r="F23" s="174" t="s">
        <v>111</v>
      </c>
      <c r="G23" s="174" t="s">
        <v>110</v>
      </c>
      <c r="H23" s="174" t="s">
        <v>111</v>
      </c>
      <c r="I23" s="174" t="s">
        <v>110</v>
      </c>
      <c r="J23" s="174" t="s">
        <v>111</v>
      </c>
      <c r="K23" s="174" t="s">
        <v>110</v>
      </c>
      <c r="L23" s="174" t="s">
        <v>110</v>
      </c>
      <c r="M23" s="174" t="s">
        <v>111</v>
      </c>
      <c r="N23" s="174" t="s">
        <v>110</v>
      </c>
      <c r="O23" s="174" t="s">
        <v>111</v>
      </c>
      <c r="P23" s="175" t="s">
        <v>110</v>
      </c>
      <c r="Q23" s="114" t="s">
        <v>110</v>
      </c>
      <c r="R23" s="114" t="s">
        <v>110</v>
      </c>
      <c r="S23" s="114" t="s">
        <v>110</v>
      </c>
      <c r="T23" s="114"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378</v>
      </c>
      <c r="B25" s="66" t="s">
        <v>378</v>
      </c>
      <c r="C25" s="66" t="s">
        <v>378</v>
      </c>
      <c r="D25" s="66" t="s">
        <v>378</v>
      </c>
      <c r="E25" s="66" t="s">
        <v>378</v>
      </c>
      <c r="F25" s="66" t="s">
        <v>378</v>
      </c>
      <c r="G25" s="66" t="s">
        <v>378</v>
      </c>
      <c r="H25" s="66" t="s">
        <v>378</v>
      </c>
      <c r="I25" s="66" t="s">
        <v>378</v>
      </c>
      <c r="J25" s="65" t="s">
        <v>378</v>
      </c>
      <c r="K25" s="65" t="s">
        <v>378</v>
      </c>
      <c r="L25" s="65" t="s">
        <v>378</v>
      </c>
      <c r="M25" s="67" t="s">
        <v>378</v>
      </c>
      <c r="N25" s="67" t="s">
        <v>378</v>
      </c>
      <c r="O25" s="67" t="s">
        <v>378</v>
      </c>
      <c r="P25" s="65" t="s">
        <v>378</v>
      </c>
      <c r="Q25" s="177" t="s">
        <v>378</v>
      </c>
      <c r="R25" s="66" t="s">
        <v>378</v>
      </c>
      <c r="S25" s="177" t="s">
        <v>378</v>
      </c>
      <c r="T25" s="66" t="s">
        <v>378</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393" t="s">
        <v>533</v>
      </c>
      <c r="C29" s="393"/>
      <c r="D29" s="393"/>
      <c r="E29" s="393"/>
      <c r="F29" s="393"/>
      <c r="G29" s="393"/>
      <c r="H29" s="393"/>
      <c r="I29" s="393"/>
      <c r="J29" s="393"/>
      <c r="K29" s="393"/>
      <c r="L29" s="393"/>
      <c r="M29" s="393"/>
      <c r="N29" s="393"/>
      <c r="O29" s="393"/>
      <c r="P29" s="393"/>
      <c r="Q29" s="393"/>
      <c r="R29" s="39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496</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5" zoomScaleSheetLayoutView="85" workbookViewId="0">
      <selection activeCell="C29" sqref="C2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78" t="str">
        <f>'1. паспорт местоположение'!A5:C5</f>
        <v>Год раскрытия информации: 2018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82" t="s">
        <v>9</v>
      </c>
      <c r="F7" s="382"/>
      <c r="G7" s="382"/>
      <c r="H7" s="382"/>
      <c r="I7" s="382"/>
      <c r="J7" s="382"/>
      <c r="K7" s="382"/>
      <c r="L7" s="382"/>
      <c r="M7" s="382"/>
      <c r="N7" s="382"/>
      <c r="O7" s="382"/>
      <c r="P7" s="382"/>
      <c r="Q7" s="382"/>
      <c r="R7" s="382"/>
      <c r="S7" s="382"/>
      <c r="T7" s="382"/>
      <c r="U7" s="382"/>
      <c r="V7" s="382"/>
      <c r="W7" s="382"/>
      <c r="X7" s="382"/>
      <c r="Y7" s="3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6" t="str">
        <f>'1. паспорт местоположение'!A9</f>
        <v>Акционерное общество "Янтарьэнерго" ДЗО  ПАО "Россети"</v>
      </c>
      <c r="F9" s="386"/>
      <c r="G9" s="386"/>
      <c r="H9" s="386"/>
      <c r="I9" s="386"/>
      <c r="J9" s="386"/>
      <c r="K9" s="386"/>
      <c r="L9" s="386"/>
      <c r="M9" s="386"/>
      <c r="N9" s="386"/>
      <c r="O9" s="386"/>
      <c r="P9" s="386"/>
      <c r="Q9" s="386"/>
      <c r="R9" s="386"/>
      <c r="S9" s="386"/>
      <c r="T9" s="386"/>
      <c r="U9" s="386"/>
      <c r="V9" s="386"/>
      <c r="W9" s="386"/>
      <c r="X9" s="386"/>
      <c r="Y9" s="386"/>
    </row>
    <row r="10" spans="1:27" s="12" customFormat="1" ht="18.75" customHeight="1" x14ac:dyDescent="0.2">
      <c r="E10" s="379" t="s">
        <v>8</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6" t="str">
        <f>'1. паспорт местоположение'!A12</f>
        <v>F_obj_111001_3081</v>
      </c>
      <c r="F12" s="386"/>
      <c r="G12" s="386"/>
      <c r="H12" s="386"/>
      <c r="I12" s="386"/>
      <c r="J12" s="386"/>
      <c r="K12" s="386"/>
      <c r="L12" s="386"/>
      <c r="M12" s="386"/>
      <c r="N12" s="386"/>
      <c r="O12" s="386"/>
      <c r="P12" s="386"/>
      <c r="Q12" s="386"/>
      <c r="R12" s="386"/>
      <c r="S12" s="386"/>
      <c r="T12" s="386"/>
      <c r="U12" s="386"/>
      <c r="V12" s="386"/>
      <c r="W12" s="386"/>
      <c r="X12" s="386"/>
      <c r="Y12" s="386"/>
    </row>
    <row r="13" spans="1:27" s="12" customFormat="1" ht="18.75" customHeight="1" x14ac:dyDescent="0.2">
      <c r="E13" s="379" t="s">
        <v>7</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6" t="str">
        <f>'1. паспорт местоположение'!A15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79" t="s">
        <v>6</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500</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64" customFormat="1" ht="21" customHeight="1" x14ac:dyDescent="0.25"/>
    <row r="21" spans="1:27" ht="15.75" customHeight="1" x14ac:dyDescent="0.25">
      <c r="A21" s="408" t="s">
        <v>5</v>
      </c>
      <c r="B21" s="411" t="s">
        <v>507</v>
      </c>
      <c r="C21" s="412"/>
      <c r="D21" s="411" t="s">
        <v>509</v>
      </c>
      <c r="E21" s="412"/>
      <c r="F21" s="404" t="s">
        <v>93</v>
      </c>
      <c r="G21" s="406"/>
      <c r="H21" s="406"/>
      <c r="I21" s="405"/>
      <c r="J21" s="408" t="s">
        <v>510</v>
      </c>
      <c r="K21" s="411" t="s">
        <v>511</v>
      </c>
      <c r="L21" s="412"/>
      <c r="M21" s="411" t="s">
        <v>512</v>
      </c>
      <c r="N21" s="412"/>
      <c r="O21" s="411" t="s">
        <v>499</v>
      </c>
      <c r="P21" s="412"/>
      <c r="Q21" s="411" t="s">
        <v>126</v>
      </c>
      <c r="R21" s="412"/>
      <c r="S21" s="408" t="s">
        <v>125</v>
      </c>
      <c r="T21" s="408" t="s">
        <v>513</v>
      </c>
      <c r="U21" s="408" t="s">
        <v>508</v>
      </c>
      <c r="V21" s="411" t="s">
        <v>124</v>
      </c>
      <c r="W21" s="412"/>
      <c r="X21" s="404" t="s">
        <v>116</v>
      </c>
      <c r="Y21" s="406"/>
      <c r="Z21" s="404" t="s">
        <v>115</v>
      </c>
      <c r="AA21" s="406"/>
    </row>
    <row r="22" spans="1:27" ht="216" customHeight="1" x14ac:dyDescent="0.25">
      <c r="A22" s="409"/>
      <c r="B22" s="413"/>
      <c r="C22" s="414"/>
      <c r="D22" s="413"/>
      <c r="E22" s="414"/>
      <c r="F22" s="404" t="s">
        <v>123</v>
      </c>
      <c r="G22" s="405"/>
      <c r="H22" s="404" t="s">
        <v>122</v>
      </c>
      <c r="I22" s="405"/>
      <c r="J22" s="410"/>
      <c r="K22" s="413"/>
      <c r="L22" s="414"/>
      <c r="M22" s="413"/>
      <c r="N22" s="414"/>
      <c r="O22" s="413"/>
      <c r="P22" s="414"/>
      <c r="Q22" s="413"/>
      <c r="R22" s="414"/>
      <c r="S22" s="410"/>
      <c r="T22" s="410"/>
      <c r="U22" s="410"/>
      <c r="V22" s="413"/>
      <c r="W22" s="414"/>
      <c r="X22" s="114" t="s">
        <v>114</v>
      </c>
      <c r="Y22" s="114" t="s">
        <v>497</v>
      </c>
      <c r="Z22" s="114" t="s">
        <v>113</v>
      </c>
      <c r="AA22" s="114" t="s">
        <v>112</v>
      </c>
    </row>
    <row r="23" spans="1:27" ht="60" customHeight="1" x14ac:dyDescent="0.25">
      <c r="A23" s="410"/>
      <c r="B23" s="172" t="s">
        <v>110</v>
      </c>
      <c r="C23" s="172"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4" customFormat="1" ht="24" customHeight="1" x14ac:dyDescent="0.25">
      <c r="A25" s="121" t="s">
        <v>378</v>
      </c>
      <c r="B25" s="121" t="s">
        <v>378</v>
      </c>
      <c r="C25" s="121" t="s">
        <v>378</v>
      </c>
      <c r="D25" s="121" t="s">
        <v>378</v>
      </c>
      <c r="E25" s="121" t="s">
        <v>378</v>
      </c>
      <c r="F25" s="121" t="s">
        <v>378</v>
      </c>
      <c r="G25" s="122" t="s">
        <v>378</v>
      </c>
      <c r="H25" s="122" t="s">
        <v>378</v>
      </c>
      <c r="I25" s="122" t="s">
        <v>378</v>
      </c>
      <c r="J25" s="123" t="s">
        <v>378</v>
      </c>
      <c r="K25" s="123" t="s">
        <v>378</v>
      </c>
      <c r="L25" s="124" t="s">
        <v>378</v>
      </c>
      <c r="M25" s="124" t="s">
        <v>378</v>
      </c>
      <c r="N25" s="125" t="s">
        <v>378</v>
      </c>
      <c r="O25" s="125" t="s">
        <v>378</v>
      </c>
      <c r="P25" s="125" t="s">
        <v>378</v>
      </c>
      <c r="Q25" s="125" t="s">
        <v>378</v>
      </c>
      <c r="R25" s="122" t="s">
        <v>378</v>
      </c>
      <c r="S25" s="123" t="s">
        <v>378</v>
      </c>
      <c r="T25" s="123" t="s">
        <v>378</v>
      </c>
      <c r="U25" s="123" t="s">
        <v>378</v>
      </c>
      <c r="V25" s="123" t="s">
        <v>378</v>
      </c>
      <c r="W25" s="125" t="s">
        <v>378</v>
      </c>
      <c r="X25" s="120" t="s">
        <v>378</v>
      </c>
      <c r="Y25" s="120" t="s">
        <v>378</v>
      </c>
      <c r="Z25" s="120" t="s">
        <v>378</v>
      </c>
      <c r="AA25" s="120" t="s">
        <v>378</v>
      </c>
    </row>
    <row r="26" spans="1:27" ht="3" customHeight="1" x14ac:dyDescent="0.25">
      <c r="X26" s="116"/>
      <c r="Y26" s="117"/>
      <c r="Z26" s="57"/>
      <c r="AA26" s="57"/>
    </row>
    <row r="27" spans="1:27" s="62" customFormat="1" ht="12.75" x14ac:dyDescent="0.2">
      <c r="A27" s="63"/>
      <c r="B27" s="63"/>
      <c r="C27" s="63"/>
      <c r="E27" s="63"/>
      <c r="X27" s="118"/>
      <c r="Y27" s="118"/>
      <c r="Z27" s="118"/>
      <c r="AA27" s="118"/>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2018 год</v>
      </c>
      <c r="B5" s="378"/>
      <c r="C5" s="378"/>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82" t="s">
        <v>9</v>
      </c>
      <c r="B7" s="382"/>
      <c r="C7" s="382"/>
      <c r="D7" s="13"/>
      <c r="E7" s="13"/>
      <c r="F7" s="13"/>
      <c r="G7" s="13"/>
      <c r="H7" s="13"/>
      <c r="I7" s="13"/>
      <c r="J7" s="13"/>
      <c r="K7" s="13"/>
      <c r="L7" s="13"/>
      <c r="M7" s="13"/>
      <c r="N7" s="13"/>
      <c r="O7" s="13"/>
      <c r="P7" s="13"/>
      <c r="Q7" s="13"/>
      <c r="R7" s="13"/>
      <c r="S7" s="13"/>
      <c r="T7" s="13"/>
      <c r="U7" s="13"/>
    </row>
    <row r="8" spans="1:29" s="12" customFormat="1" ht="18.75" x14ac:dyDescent="0.2">
      <c r="A8" s="382"/>
      <c r="B8" s="382"/>
      <c r="C8" s="382"/>
      <c r="D8" s="14"/>
      <c r="E8" s="14"/>
      <c r="F8" s="14"/>
      <c r="G8" s="14"/>
      <c r="H8" s="13"/>
      <c r="I8" s="13"/>
      <c r="J8" s="13"/>
      <c r="K8" s="13"/>
      <c r="L8" s="13"/>
      <c r="M8" s="13"/>
      <c r="N8" s="13"/>
      <c r="O8" s="13"/>
      <c r="P8" s="13"/>
      <c r="Q8" s="13"/>
      <c r="R8" s="13"/>
      <c r="S8" s="13"/>
      <c r="T8" s="13"/>
      <c r="U8" s="13"/>
    </row>
    <row r="9" spans="1:29" s="12" customFormat="1" ht="18.75" x14ac:dyDescent="0.2">
      <c r="A9" s="386" t="str">
        <f>'1. паспорт местоположение'!A9:C9</f>
        <v>Акционерное общество "Янтарьэнерго" ДЗО  ПАО "Россети"</v>
      </c>
      <c r="B9" s="386"/>
      <c r="C9" s="386"/>
      <c r="D9" s="8"/>
      <c r="E9" s="8"/>
      <c r="F9" s="8"/>
      <c r="G9" s="8"/>
      <c r="H9" s="13"/>
      <c r="I9" s="13"/>
      <c r="J9" s="13"/>
      <c r="K9" s="13"/>
      <c r="L9" s="13"/>
      <c r="M9" s="13"/>
      <c r="N9" s="13"/>
      <c r="O9" s="13"/>
      <c r="P9" s="13"/>
      <c r="Q9" s="13"/>
      <c r="R9" s="13"/>
      <c r="S9" s="13"/>
      <c r="T9" s="13"/>
      <c r="U9" s="13"/>
    </row>
    <row r="10" spans="1:29" s="12" customFormat="1" ht="18.75" x14ac:dyDescent="0.2">
      <c r="A10" s="379" t="s">
        <v>8</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82"/>
      <c r="B11" s="382"/>
      <c r="C11" s="382"/>
      <c r="D11" s="14"/>
      <c r="E11" s="14"/>
      <c r="F11" s="14"/>
      <c r="G11" s="14"/>
      <c r="H11" s="13"/>
      <c r="I11" s="13"/>
      <c r="J11" s="13"/>
      <c r="K11" s="13"/>
      <c r="L11" s="13"/>
      <c r="M11" s="13"/>
      <c r="N11" s="13"/>
      <c r="O11" s="13"/>
      <c r="P11" s="13"/>
      <c r="Q11" s="13"/>
      <c r="R11" s="13"/>
      <c r="S11" s="13"/>
      <c r="T11" s="13"/>
      <c r="U11" s="13"/>
    </row>
    <row r="12" spans="1:29" s="12" customFormat="1" ht="18.75" x14ac:dyDescent="0.2">
      <c r="A12" s="386" t="str">
        <f>'1. паспорт местоположение'!A12:C12</f>
        <v>F_obj_111001_3081</v>
      </c>
      <c r="B12" s="386"/>
      <c r="C12" s="386"/>
      <c r="D12" s="8"/>
      <c r="E12" s="8"/>
      <c r="F12" s="8"/>
      <c r="G12" s="8"/>
      <c r="H12" s="13"/>
      <c r="I12" s="13"/>
      <c r="J12" s="13"/>
      <c r="K12" s="13"/>
      <c r="L12" s="13"/>
      <c r="M12" s="13"/>
      <c r="N12" s="13"/>
      <c r="O12" s="13"/>
      <c r="P12" s="13"/>
      <c r="Q12" s="13"/>
      <c r="R12" s="13"/>
      <c r="S12" s="13"/>
      <c r="T12" s="13"/>
      <c r="U12" s="13"/>
    </row>
    <row r="13" spans="1:29" s="12" customFormat="1" ht="18.75" x14ac:dyDescent="0.2">
      <c r="A13" s="379" t="s">
        <v>7</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0"/>
      <c r="B14" s="390"/>
      <c r="C14" s="390"/>
      <c r="D14" s="10"/>
      <c r="E14" s="10"/>
      <c r="F14" s="10"/>
      <c r="G14" s="10"/>
      <c r="H14" s="10"/>
      <c r="I14" s="10"/>
      <c r="J14" s="10"/>
      <c r="K14" s="10"/>
      <c r="L14" s="10"/>
      <c r="M14" s="10"/>
      <c r="N14" s="10"/>
      <c r="O14" s="10"/>
      <c r="P14" s="10"/>
      <c r="Q14" s="10"/>
      <c r="R14" s="10"/>
      <c r="S14" s="10"/>
      <c r="T14" s="10"/>
      <c r="U14" s="10"/>
    </row>
    <row r="15" spans="1:29" s="3" customFormat="1" ht="12" x14ac:dyDescent="0.2">
      <c r="A15" s="386" t="str">
        <f>'1. паспорт местоположение'!A15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79" t="s">
        <v>6</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80" t="s">
        <v>492</v>
      </c>
      <c r="B18" s="380"/>
      <c r="C18" s="3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64</v>
      </c>
      <c r="B22" s="34" t="s">
        <v>505</v>
      </c>
      <c r="C22" s="333" t="s">
        <v>598</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4" t="s">
        <v>540</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334" t="s">
        <v>599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335">
        <v>8.0820000000000007</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600</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506</v>
      </c>
      <c r="C27" s="334" t="s">
        <v>601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33">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33">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596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78" t="str">
        <f>'1. паспорт местоположение'!A5:C5</f>
        <v>Год раскрытия информации: 2018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2" t="s">
        <v>9</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169"/>
      <c r="AB6" s="169"/>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169"/>
      <c r="AB7" s="169"/>
    </row>
    <row r="8" spans="1:28" x14ac:dyDescent="0.25">
      <c r="A8" s="386" t="str">
        <f>'1. паспорт местоположение'!A9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70"/>
      <c r="AB8" s="170"/>
    </row>
    <row r="9" spans="1:28" ht="15.75" x14ac:dyDescent="0.25">
      <c r="A9" s="379" t="s">
        <v>8</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71"/>
      <c r="AB9" s="171"/>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169"/>
      <c r="AB10" s="169"/>
    </row>
    <row r="11" spans="1:28" x14ac:dyDescent="0.25">
      <c r="A11" s="386" t="str">
        <f>'1. паспорт местоположение'!A12:C12</f>
        <v>F_obj_111001_3081</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70"/>
      <c r="AB11" s="170"/>
    </row>
    <row r="12" spans="1:28" ht="15.75" x14ac:dyDescent="0.25">
      <c r="A12" s="379" t="s">
        <v>7</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71"/>
      <c r="AB12" s="171"/>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11"/>
      <c r="AB13" s="11"/>
    </row>
    <row r="14" spans="1:28" x14ac:dyDescent="0.25">
      <c r="A14" s="386" t="str">
        <f>'1. паспорт местоположение'!A15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70"/>
      <c r="AB14" s="170"/>
    </row>
    <row r="15" spans="1:28" ht="15.75"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71"/>
      <c r="AB15" s="171"/>
    </row>
    <row r="16" spans="1:28"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180"/>
      <c r="AB16" s="180"/>
    </row>
    <row r="17" spans="1:2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180"/>
      <c r="AB17" s="180"/>
    </row>
    <row r="18" spans="1:28"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180"/>
      <c r="AB18" s="180"/>
    </row>
    <row r="19" spans="1:2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180"/>
      <c r="AB19" s="180"/>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81"/>
      <c r="AB20" s="181"/>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81"/>
      <c r="AB21" s="181"/>
    </row>
    <row r="22" spans="1:28" x14ac:dyDescent="0.25">
      <c r="A22" s="416" t="s">
        <v>524</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82"/>
      <c r="AB22" s="182"/>
    </row>
    <row r="23" spans="1:28" ht="32.25" customHeight="1" x14ac:dyDescent="0.25">
      <c r="A23" s="418" t="s">
        <v>375</v>
      </c>
      <c r="B23" s="419"/>
      <c r="C23" s="419"/>
      <c r="D23" s="419"/>
      <c r="E23" s="419"/>
      <c r="F23" s="419"/>
      <c r="G23" s="419"/>
      <c r="H23" s="419"/>
      <c r="I23" s="419"/>
      <c r="J23" s="419"/>
      <c r="K23" s="419"/>
      <c r="L23" s="420"/>
      <c r="M23" s="417" t="s">
        <v>376</v>
      </c>
      <c r="N23" s="417"/>
      <c r="O23" s="417"/>
      <c r="P23" s="417"/>
      <c r="Q23" s="417"/>
      <c r="R23" s="417"/>
      <c r="S23" s="417"/>
      <c r="T23" s="417"/>
      <c r="U23" s="417"/>
      <c r="V23" s="417"/>
      <c r="W23" s="417"/>
      <c r="X23" s="417"/>
      <c r="Y23" s="417"/>
      <c r="Z23" s="417"/>
    </row>
    <row r="24" spans="1:28" ht="151.5" customHeight="1" x14ac:dyDescent="0.25">
      <c r="A24" s="111" t="s">
        <v>234</v>
      </c>
      <c r="B24" s="112" t="s">
        <v>263</v>
      </c>
      <c r="C24" s="111" t="s">
        <v>369</v>
      </c>
      <c r="D24" s="111" t="s">
        <v>235</v>
      </c>
      <c r="E24" s="111" t="s">
        <v>370</v>
      </c>
      <c r="F24" s="111" t="s">
        <v>372</v>
      </c>
      <c r="G24" s="111" t="s">
        <v>371</v>
      </c>
      <c r="H24" s="111" t="s">
        <v>236</v>
      </c>
      <c r="I24" s="111" t="s">
        <v>373</v>
      </c>
      <c r="J24" s="111" t="s">
        <v>268</v>
      </c>
      <c r="K24" s="112" t="s">
        <v>262</v>
      </c>
      <c r="L24" s="112" t="s">
        <v>237</v>
      </c>
      <c r="M24" s="113" t="s">
        <v>282</v>
      </c>
      <c r="N24" s="112" t="s">
        <v>535</v>
      </c>
      <c r="O24" s="111" t="s">
        <v>279</v>
      </c>
      <c r="P24" s="111" t="s">
        <v>280</v>
      </c>
      <c r="Q24" s="111" t="s">
        <v>278</v>
      </c>
      <c r="R24" s="111" t="s">
        <v>236</v>
      </c>
      <c r="S24" s="111" t="s">
        <v>277</v>
      </c>
      <c r="T24" s="111" t="s">
        <v>276</v>
      </c>
      <c r="U24" s="111" t="s">
        <v>368</v>
      </c>
      <c r="V24" s="111" t="s">
        <v>278</v>
      </c>
      <c r="W24" s="126" t="s">
        <v>261</v>
      </c>
      <c r="X24" s="126" t="s">
        <v>293</v>
      </c>
      <c r="Y24" s="126" t="s">
        <v>294</v>
      </c>
      <c r="Z24" s="128" t="s">
        <v>291</v>
      </c>
    </row>
    <row r="25" spans="1:28" ht="16.5" customHeight="1" x14ac:dyDescent="0.25">
      <c r="A25" s="111">
        <v>1</v>
      </c>
      <c r="B25" s="112">
        <v>2</v>
      </c>
      <c r="C25" s="111">
        <v>3</v>
      </c>
      <c r="D25" s="112">
        <v>4</v>
      </c>
      <c r="E25" s="111">
        <v>5</v>
      </c>
      <c r="F25" s="112">
        <v>6</v>
      </c>
      <c r="G25" s="111">
        <v>7</v>
      </c>
      <c r="H25" s="112">
        <v>8</v>
      </c>
      <c r="I25" s="111">
        <v>9</v>
      </c>
      <c r="J25" s="112">
        <v>10</v>
      </c>
      <c r="K25" s="183">
        <v>11</v>
      </c>
      <c r="L25" s="112">
        <v>12</v>
      </c>
      <c r="M25" s="183">
        <v>13</v>
      </c>
      <c r="N25" s="112">
        <v>14</v>
      </c>
      <c r="O25" s="183">
        <v>15</v>
      </c>
      <c r="P25" s="112">
        <v>16</v>
      </c>
      <c r="Q25" s="183">
        <v>17</v>
      </c>
      <c r="R25" s="112">
        <v>18</v>
      </c>
      <c r="S25" s="183">
        <v>19</v>
      </c>
      <c r="T25" s="112">
        <v>20</v>
      </c>
      <c r="U25" s="183">
        <v>21</v>
      </c>
      <c r="V25" s="112">
        <v>22</v>
      </c>
      <c r="W25" s="183">
        <v>23</v>
      </c>
      <c r="X25" s="112">
        <v>24</v>
      </c>
      <c r="Y25" s="183">
        <v>25</v>
      </c>
      <c r="Z25" s="112">
        <v>26</v>
      </c>
    </row>
    <row r="26" spans="1:28" ht="45.75" customHeight="1" x14ac:dyDescent="0.25">
      <c r="A26" s="104" t="s">
        <v>353</v>
      </c>
      <c r="B26" s="110"/>
      <c r="C26" s="106" t="s">
        <v>355</v>
      </c>
      <c r="D26" s="106" t="s">
        <v>356</v>
      </c>
      <c r="E26" s="106" t="s">
        <v>357</v>
      </c>
      <c r="F26" s="106" t="s">
        <v>273</v>
      </c>
      <c r="G26" s="106" t="s">
        <v>358</v>
      </c>
      <c r="H26" s="106" t="s">
        <v>236</v>
      </c>
      <c r="I26" s="106" t="s">
        <v>359</v>
      </c>
      <c r="J26" s="106" t="s">
        <v>360</v>
      </c>
      <c r="K26" s="103"/>
      <c r="L26" s="107" t="s">
        <v>259</v>
      </c>
      <c r="M26" s="109" t="s">
        <v>275</v>
      </c>
      <c r="N26" s="103"/>
      <c r="O26" s="103"/>
      <c r="P26" s="103"/>
      <c r="Q26" s="103"/>
      <c r="R26" s="103"/>
      <c r="S26" s="103"/>
      <c r="T26" s="103"/>
      <c r="U26" s="103"/>
      <c r="V26" s="103"/>
      <c r="W26" s="103"/>
      <c r="X26" s="103"/>
      <c r="Y26" s="103"/>
      <c r="Z26" s="105" t="s">
        <v>292</v>
      </c>
    </row>
    <row r="27" spans="1:28" x14ac:dyDescent="0.25">
      <c r="A27" s="103" t="s">
        <v>238</v>
      </c>
      <c r="B27" s="103" t="s">
        <v>264</v>
      </c>
      <c r="C27" s="103" t="s">
        <v>243</v>
      </c>
      <c r="D27" s="103" t="s">
        <v>244</v>
      </c>
      <c r="E27" s="103" t="s">
        <v>283</v>
      </c>
      <c r="F27" s="106" t="s">
        <v>239</v>
      </c>
      <c r="G27" s="106" t="s">
        <v>287</v>
      </c>
      <c r="H27" s="103" t="s">
        <v>236</v>
      </c>
      <c r="I27" s="106" t="s">
        <v>269</v>
      </c>
      <c r="J27" s="106" t="s">
        <v>251</v>
      </c>
      <c r="K27" s="107" t="s">
        <v>255</v>
      </c>
      <c r="L27" s="103"/>
      <c r="M27" s="107" t="s">
        <v>281</v>
      </c>
      <c r="N27" s="103"/>
      <c r="O27" s="103"/>
      <c r="P27" s="103"/>
      <c r="Q27" s="103"/>
      <c r="R27" s="103"/>
      <c r="S27" s="103"/>
      <c r="T27" s="103"/>
      <c r="U27" s="103"/>
      <c r="V27" s="103"/>
      <c r="W27" s="103"/>
      <c r="X27" s="103"/>
      <c r="Y27" s="103"/>
      <c r="Z27" s="103"/>
    </row>
    <row r="28" spans="1:28" x14ac:dyDescent="0.25">
      <c r="A28" s="103" t="s">
        <v>238</v>
      </c>
      <c r="B28" s="103" t="s">
        <v>265</v>
      </c>
      <c r="C28" s="103" t="s">
        <v>245</v>
      </c>
      <c r="D28" s="103" t="s">
        <v>246</v>
      </c>
      <c r="E28" s="103" t="s">
        <v>284</v>
      </c>
      <c r="F28" s="106" t="s">
        <v>240</v>
      </c>
      <c r="G28" s="106" t="s">
        <v>288</v>
      </c>
      <c r="H28" s="103" t="s">
        <v>236</v>
      </c>
      <c r="I28" s="106" t="s">
        <v>270</v>
      </c>
      <c r="J28" s="106" t="s">
        <v>252</v>
      </c>
      <c r="K28" s="107" t="s">
        <v>256</v>
      </c>
      <c r="L28" s="108"/>
      <c r="M28" s="107" t="s">
        <v>0</v>
      </c>
      <c r="N28" s="107"/>
      <c r="O28" s="107"/>
      <c r="P28" s="107"/>
      <c r="Q28" s="107"/>
      <c r="R28" s="107"/>
      <c r="S28" s="107"/>
      <c r="T28" s="107"/>
      <c r="U28" s="107"/>
      <c r="V28" s="107"/>
      <c r="W28" s="107"/>
      <c r="X28" s="107"/>
      <c r="Y28" s="107"/>
      <c r="Z28" s="107"/>
    </row>
    <row r="29" spans="1:28" x14ac:dyDescent="0.25">
      <c r="A29" s="103" t="s">
        <v>238</v>
      </c>
      <c r="B29" s="103" t="s">
        <v>266</v>
      </c>
      <c r="C29" s="103" t="s">
        <v>247</v>
      </c>
      <c r="D29" s="103" t="s">
        <v>248</v>
      </c>
      <c r="E29" s="103" t="s">
        <v>285</v>
      </c>
      <c r="F29" s="106" t="s">
        <v>241</v>
      </c>
      <c r="G29" s="106" t="s">
        <v>289</v>
      </c>
      <c r="H29" s="103" t="s">
        <v>236</v>
      </c>
      <c r="I29" s="106" t="s">
        <v>271</v>
      </c>
      <c r="J29" s="106" t="s">
        <v>253</v>
      </c>
      <c r="K29" s="107" t="s">
        <v>257</v>
      </c>
      <c r="L29" s="108"/>
      <c r="M29" s="103"/>
      <c r="N29" s="103"/>
      <c r="O29" s="103"/>
      <c r="P29" s="103"/>
      <c r="Q29" s="103"/>
      <c r="R29" s="103"/>
      <c r="S29" s="103"/>
      <c r="T29" s="103"/>
      <c r="U29" s="103"/>
      <c r="V29" s="103"/>
      <c r="W29" s="103"/>
      <c r="X29" s="103"/>
      <c r="Y29" s="103"/>
      <c r="Z29" s="103"/>
    </row>
    <row r="30" spans="1:28" x14ac:dyDescent="0.25">
      <c r="A30" s="103" t="s">
        <v>238</v>
      </c>
      <c r="B30" s="103" t="s">
        <v>267</v>
      </c>
      <c r="C30" s="103" t="s">
        <v>249</v>
      </c>
      <c r="D30" s="103" t="s">
        <v>250</v>
      </c>
      <c r="E30" s="103" t="s">
        <v>286</v>
      </c>
      <c r="F30" s="106" t="s">
        <v>242</v>
      </c>
      <c r="G30" s="106" t="s">
        <v>290</v>
      </c>
      <c r="H30" s="103" t="s">
        <v>236</v>
      </c>
      <c r="I30" s="106" t="s">
        <v>272</v>
      </c>
      <c r="J30" s="106" t="s">
        <v>254</v>
      </c>
      <c r="K30" s="107" t="s">
        <v>258</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354</v>
      </c>
      <c r="B32" s="110"/>
      <c r="C32" s="106" t="s">
        <v>361</v>
      </c>
      <c r="D32" s="106" t="s">
        <v>362</v>
      </c>
      <c r="E32" s="106" t="s">
        <v>363</v>
      </c>
      <c r="F32" s="106" t="s">
        <v>364</v>
      </c>
      <c r="G32" s="106" t="s">
        <v>365</v>
      </c>
      <c r="H32" s="106" t="s">
        <v>236</v>
      </c>
      <c r="I32" s="106" t="s">
        <v>366</v>
      </c>
      <c r="J32" s="106" t="s">
        <v>367</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78" t="str">
        <f>'1. паспорт местоположение'!A5:C5</f>
        <v>Год раскрытия информации: 2018 год</v>
      </c>
      <c r="B5" s="378"/>
      <c r="C5" s="378"/>
      <c r="D5" s="378"/>
      <c r="E5" s="378"/>
      <c r="F5" s="378"/>
      <c r="G5" s="378"/>
      <c r="H5" s="378"/>
      <c r="I5" s="378"/>
      <c r="J5" s="378"/>
      <c r="K5" s="378"/>
      <c r="L5" s="378"/>
      <c r="M5" s="378"/>
      <c r="N5" s="378"/>
      <c r="O5" s="378"/>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82" t="s">
        <v>9</v>
      </c>
      <c r="B7" s="382"/>
      <c r="C7" s="382"/>
      <c r="D7" s="382"/>
      <c r="E7" s="382"/>
      <c r="F7" s="382"/>
      <c r="G7" s="382"/>
      <c r="H7" s="382"/>
      <c r="I7" s="382"/>
      <c r="J7" s="382"/>
      <c r="K7" s="382"/>
      <c r="L7" s="382"/>
      <c r="M7" s="382"/>
      <c r="N7" s="382"/>
      <c r="O7" s="382"/>
      <c r="P7" s="13"/>
      <c r="Q7" s="13"/>
      <c r="R7" s="13"/>
      <c r="S7" s="13"/>
      <c r="T7" s="13"/>
      <c r="U7" s="13"/>
      <c r="V7" s="13"/>
      <c r="W7" s="13"/>
      <c r="X7" s="13"/>
      <c r="Y7" s="13"/>
      <c r="Z7" s="13"/>
    </row>
    <row r="8" spans="1:28" s="12" customFormat="1" ht="18.75" x14ac:dyDescent="0.2">
      <c r="A8" s="382"/>
      <c r="B8" s="382"/>
      <c r="C8" s="382"/>
      <c r="D8" s="382"/>
      <c r="E8" s="382"/>
      <c r="F8" s="382"/>
      <c r="G8" s="382"/>
      <c r="H8" s="382"/>
      <c r="I8" s="382"/>
      <c r="J8" s="382"/>
      <c r="K8" s="382"/>
      <c r="L8" s="382"/>
      <c r="M8" s="382"/>
      <c r="N8" s="382"/>
      <c r="O8" s="382"/>
      <c r="P8" s="13"/>
      <c r="Q8" s="13"/>
      <c r="R8" s="13"/>
      <c r="S8" s="13"/>
      <c r="T8" s="13"/>
      <c r="U8" s="13"/>
      <c r="V8" s="13"/>
      <c r="W8" s="13"/>
      <c r="X8" s="13"/>
      <c r="Y8" s="13"/>
      <c r="Z8" s="13"/>
    </row>
    <row r="9" spans="1:28" s="12" customFormat="1" ht="18.75" x14ac:dyDescent="0.2">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13"/>
      <c r="Q9" s="13"/>
      <c r="R9" s="13"/>
      <c r="S9" s="13"/>
      <c r="T9" s="13"/>
      <c r="U9" s="13"/>
      <c r="V9" s="13"/>
      <c r="W9" s="13"/>
      <c r="X9" s="13"/>
      <c r="Y9" s="13"/>
      <c r="Z9" s="13"/>
    </row>
    <row r="10" spans="1:28" s="12" customFormat="1" ht="18.75" x14ac:dyDescent="0.2">
      <c r="A10" s="379" t="s">
        <v>8</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82"/>
      <c r="B11" s="382"/>
      <c r="C11" s="382"/>
      <c r="D11" s="382"/>
      <c r="E11" s="382"/>
      <c r="F11" s="382"/>
      <c r="G11" s="382"/>
      <c r="H11" s="382"/>
      <c r="I11" s="382"/>
      <c r="J11" s="382"/>
      <c r="K11" s="382"/>
      <c r="L11" s="382"/>
      <c r="M11" s="382"/>
      <c r="N11" s="382"/>
      <c r="O11" s="382"/>
      <c r="P11" s="13"/>
      <c r="Q11" s="13"/>
      <c r="R11" s="13"/>
      <c r="S11" s="13"/>
      <c r="T11" s="13"/>
      <c r="U11" s="13"/>
      <c r="V11" s="13"/>
      <c r="W11" s="13"/>
      <c r="X11" s="13"/>
      <c r="Y11" s="13"/>
      <c r="Z11" s="13"/>
    </row>
    <row r="12" spans="1:28" s="12" customFormat="1" ht="18.75" x14ac:dyDescent="0.2">
      <c r="A12" s="386" t="str">
        <f>'1. паспорт местоположение'!A12:C12</f>
        <v>F_obj_111001_3081</v>
      </c>
      <c r="B12" s="386"/>
      <c r="C12" s="386"/>
      <c r="D12" s="386"/>
      <c r="E12" s="386"/>
      <c r="F12" s="386"/>
      <c r="G12" s="386"/>
      <c r="H12" s="386"/>
      <c r="I12" s="386"/>
      <c r="J12" s="386"/>
      <c r="K12" s="386"/>
      <c r="L12" s="386"/>
      <c r="M12" s="386"/>
      <c r="N12" s="386"/>
      <c r="O12" s="386"/>
      <c r="P12" s="13"/>
      <c r="Q12" s="13"/>
      <c r="R12" s="13"/>
      <c r="S12" s="13"/>
      <c r="T12" s="13"/>
      <c r="U12" s="13"/>
      <c r="V12" s="13"/>
      <c r="W12" s="13"/>
      <c r="X12" s="13"/>
      <c r="Y12" s="13"/>
      <c r="Z12" s="13"/>
    </row>
    <row r="13" spans="1:28" s="12" customFormat="1" ht="18.75" x14ac:dyDescent="0.2">
      <c r="A13" s="379" t="s">
        <v>7</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90"/>
      <c r="B14" s="390"/>
      <c r="C14" s="390"/>
      <c r="D14" s="390"/>
      <c r="E14" s="390"/>
      <c r="F14" s="390"/>
      <c r="G14" s="390"/>
      <c r="H14" s="390"/>
      <c r="I14" s="390"/>
      <c r="J14" s="390"/>
      <c r="K14" s="390"/>
      <c r="L14" s="390"/>
      <c r="M14" s="390"/>
      <c r="N14" s="390"/>
      <c r="O14" s="390"/>
      <c r="P14" s="10"/>
      <c r="Q14" s="10"/>
      <c r="R14" s="10"/>
      <c r="S14" s="10"/>
      <c r="T14" s="10"/>
      <c r="U14" s="10"/>
      <c r="V14" s="10"/>
      <c r="W14" s="10"/>
      <c r="X14" s="10"/>
      <c r="Y14" s="10"/>
      <c r="Z14" s="10"/>
    </row>
    <row r="15" spans="1:28" s="3" customFormat="1" ht="12" x14ac:dyDescent="0.2">
      <c r="A15" s="386" t="str">
        <f>'1. паспорт местоположение'!A15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6"/>
      <c r="C15" s="386"/>
      <c r="D15" s="386"/>
      <c r="E15" s="386"/>
      <c r="F15" s="386"/>
      <c r="G15" s="386"/>
      <c r="H15" s="386"/>
      <c r="I15" s="386"/>
      <c r="J15" s="386"/>
      <c r="K15" s="386"/>
      <c r="L15" s="386"/>
      <c r="M15" s="386"/>
      <c r="N15" s="386"/>
      <c r="O15" s="386"/>
      <c r="P15" s="8"/>
      <c r="Q15" s="8"/>
      <c r="R15" s="8"/>
      <c r="S15" s="8"/>
      <c r="T15" s="8"/>
      <c r="U15" s="8"/>
      <c r="V15" s="8"/>
      <c r="W15" s="8"/>
      <c r="X15" s="8"/>
      <c r="Y15" s="8"/>
      <c r="Z15" s="8"/>
    </row>
    <row r="16" spans="1:28" s="3" customFormat="1" ht="15" customHeight="1" x14ac:dyDescent="0.2">
      <c r="A16" s="379" t="s">
        <v>6</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22" t="s">
        <v>501</v>
      </c>
      <c r="B18" s="422"/>
      <c r="C18" s="422"/>
      <c r="D18" s="422"/>
      <c r="E18" s="422"/>
      <c r="F18" s="422"/>
      <c r="G18" s="422"/>
      <c r="H18" s="422"/>
      <c r="I18" s="422"/>
      <c r="J18" s="422"/>
      <c r="K18" s="422"/>
      <c r="L18" s="422"/>
      <c r="M18" s="422"/>
      <c r="N18" s="422"/>
      <c r="O18" s="422"/>
      <c r="P18" s="7"/>
      <c r="Q18" s="7"/>
      <c r="R18" s="7"/>
      <c r="S18" s="7"/>
      <c r="T18" s="7"/>
      <c r="U18" s="7"/>
      <c r="V18" s="7"/>
      <c r="W18" s="7"/>
      <c r="X18" s="7"/>
      <c r="Y18" s="7"/>
      <c r="Z18" s="7"/>
    </row>
    <row r="19" spans="1:26" s="3" customFormat="1" ht="78" customHeight="1" x14ac:dyDescent="0.2">
      <c r="A19" s="385" t="s">
        <v>5</v>
      </c>
      <c r="B19" s="385" t="s">
        <v>87</v>
      </c>
      <c r="C19" s="385" t="s">
        <v>86</v>
      </c>
      <c r="D19" s="385" t="s">
        <v>75</v>
      </c>
      <c r="E19" s="423" t="s">
        <v>85</v>
      </c>
      <c r="F19" s="424"/>
      <c r="G19" s="424"/>
      <c r="H19" s="424"/>
      <c r="I19" s="425"/>
      <c r="J19" s="385" t="s">
        <v>84</v>
      </c>
      <c r="K19" s="385"/>
      <c r="L19" s="385"/>
      <c r="M19" s="385"/>
      <c r="N19" s="385"/>
      <c r="O19" s="385"/>
      <c r="P19" s="4"/>
      <c r="Q19" s="4"/>
      <c r="R19" s="4"/>
      <c r="S19" s="4"/>
      <c r="T19" s="4"/>
      <c r="U19" s="4"/>
      <c r="V19" s="4"/>
      <c r="W19" s="4"/>
    </row>
    <row r="20" spans="1:26" s="3" customFormat="1" ht="51" customHeight="1" x14ac:dyDescent="0.2">
      <c r="A20" s="385"/>
      <c r="B20" s="385"/>
      <c r="C20" s="385"/>
      <c r="D20" s="385"/>
      <c r="E20" s="46" t="s">
        <v>83</v>
      </c>
      <c r="F20" s="46" t="s">
        <v>82</v>
      </c>
      <c r="G20" s="46" t="s">
        <v>81</v>
      </c>
      <c r="H20" s="46" t="s">
        <v>80</v>
      </c>
      <c r="I20" s="46" t="s">
        <v>79</v>
      </c>
      <c r="J20" s="46" t="s">
        <v>78</v>
      </c>
      <c r="K20" s="46" t="s">
        <v>4</v>
      </c>
      <c r="L20" s="54" t="s">
        <v>3</v>
      </c>
      <c r="M20" s="53" t="s">
        <v>232</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14" customWidth="1"/>
    <col min="2" max="2" width="18.5703125" style="199" customWidth="1"/>
    <col min="3" max="12" width="16.85546875" style="199" customWidth="1"/>
    <col min="13" max="42" width="16.85546875" style="199" hidden="1" customWidth="1"/>
    <col min="43" max="45" width="16.85546875" style="200" hidden="1" customWidth="1"/>
    <col min="46"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1"/>
      <c r="F2" s="20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2"/>
      <c r="AR2" s="202"/>
    </row>
    <row r="3" spans="1:44" ht="18.75" x14ac:dyDescent="0.3">
      <c r="A3" s="17"/>
      <c r="B3" s="12"/>
      <c r="C3" s="12"/>
      <c r="D3" s="12"/>
      <c r="E3" s="201"/>
      <c r="F3" s="201"/>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2"/>
      <c r="AR3" s="20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3"/>
      <c r="AR4" s="203"/>
    </row>
    <row r="5" spans="1:44" x14ac:dyDescent="0.2">
      <c r="A5" s="426" t="str">
        <f>'1. паспорт местоположение'!A5:C5</f>
        <v>Год раскрытия информации: 2018 год</v>
      </c>
      <c r="B5" s="426"/>
      <c r="C5" s="426"/>
      <c r="D5" s="426"/>
      <c r="E5" s="426"/>
      <c r="F5" s="426"/>
      <c r="G5" s="426"/>
      <c r="H5" s="426"/>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5"/>
      <c r="AR5" s="20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3"/>
      <c r="AR6" s="203"/>
    </row>
    <row r="7" spans="1:44" ht="18.75" x14ac:dyDescent="0.2">
      <c r="A7" s="382" t="str">
        <f>'[2]1. паспорт местоположение'!A7:C7</f>
        <v xml:space="preserve">Паспорт инвестиционного проекта </v>
      </c>
      <c r="B7" s="382"/>
      <c r="C7" s="382"/>
      <c r="D7" s="382"/>
      <c r="E7" s="382"/>
      <c r="F7" s="382"/>
      <c r="G7" s="382"/>
      <c r="H7" s="382"/>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206"/>
      <c r="AR7" s="206"/>
    </row>
    <row r="8" spans="1:44" ht="18.75" x14ac:dyDescent="0.2">
      <c r="A8" s="184"/>
      <c r="B8" s="184"/>
      <c r="C8" s="184"/>
      <c r="D8" s="184"/>
      <c r="E8" s="184"/>
      <c r="F8" s="184"/>
      <c r="G8" s="184"/>
      <c r="H8" s="184"/>
      <c r="I8" s="184"/>
      <c r="J8" s="184"/>
      <c r="K8" s="18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203"/>
      <c r="AR8" s="203"/>
    </row>
    <row r="9" spans="1:44" ht="18.75" x14ac:dyDescent="0.2">
      <c r="A9" s="381" t="str">
        <f>'1. паспорт местоположение'!A9:C9</f>
        <v>Акционерное общество "Янтарьэнерго" ДЗО  ПАО "Россети"</v>
      </c>
      <c r="B9" s="381"/>
      <c r="C9" s="381"/>
      <c r="D9" s="381"/>
      <c r="E9" s="381"/>
      <c r="F9" s="381"/>
      <c r="G9" s="381"/>
      <c r="H9" s="381"/>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207"/>
      <c r="AR9" s="207"/>
    </row>
    <row r="10" spans="1:44" x14ac:dyDescent="0.2">
      <c r="A10" s="379" t="s">
        <v>8</v>
      </c>
      <c r="B10" s="379"/>
      <c r="C10" s="379"/>
      <c r="D10" s="379"/>
      <c r="E10" s="379"/>
      <c r="F10" s="379"/>
      <c r="G10" s="379"/>
      <c r="H10" s="379"/>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208"/>
      <c r="AR10" s="208"/>
    </row>
    <row r="11" spans="1:44" ht="18.75" x14ac:dyDescent="0.2">
      <c r="A11" s="184"/>
      <c r="B11" s="184"/>
      <c r="C11" s="184"/>
      <c r="D11" s="184"/>
      <c r="E11" s="184"/>
      <c r="F11" s="184"/>
      <c r="G11" s="184"/>
      <c r="H11" s="184"/>
      <c r="I11" s="184"/>
      <c r="J11" s="184"/>
      <c r="K11" s="18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203"/>
      <c r="AR11" s="203"/>
    </row>
    <row r="12" spans="1:44" ht="18.75" x14ac:dyDescent="0.2">
      <c r="A12" s="381" t="str">
        <f>'1. паспорт местоположение'!A12:C12</f>
        <v>F_obj_111001_3081</v>
      </c>
      <c r="B12" s="381"/>
      <c r="C12" s="381"/>
      <c r="D12" s="381"/>
      <c r="E12" s="381"/>
      <c r="F12" s="381"/>
      <c r="G12" s="381"/>
      <c r="H12" s="381"/>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207"/>
      <c r="AR12" s="207"/>
    </row>
    <row r="13" spans="1:44" x14ac:dyDescent="0.2">
      <c r="A13" s="379" t="s">
        <v>7</v>
      </c>
      <c r="B13" s="379"/>
      <c r="C13" s="379"/>
      <c r="D13" s="379"/>
      <c r="E13" s="379"/>
      <c r="F13" s="379"/>
      <c r="G13" s="379"/>
      <c r="H13" s="379"/>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208"/>
      <c r="AR13" s="208"/>
    </row>
    <row r="14" spans="1:44" ht="18.75" x14ac:dyDescent="0.2">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9"/>
      <c r="AA14" s="9"/>
      <c r="AB14" s="9"/>
      <c r="AC14" s="9"/>
      <c r="AD14" s="9"/>
      <c r="AE14" s="9"/>
      <c r="AF14" s="9"/>
      <c r="AG14" s="9"/>
      <c r="AH14" s="9"/>
      <c r="AI14" s="9"/>
      <c r="AJ14" s="9"/>
      <c r="AK14" s="9"/>
      <c r="AL14" s="9"/>
      <c r="AM14" s="9"/>
      <c r="AN14" s="9"/>
      <c r="AO14" s="9"/>
      <c r="AP14" s="9"/>
      <c r="AQ14" s="209"/>
      <c r="AR14" s="209"/>
    </row>
    <row r="15" spans="1:44" ht="18.75" x14ac:dyDescent="0.2">
      <c r="A15" s="380" t="str">
        <f>'1. паспорт местоположение'!A15:C15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0"/>
      <c r="C15" s="380"/>
      <c r="D15" s="380"/>
      <c r="E15" s="380"/>
      <c r="F15" s="380"/>
      <c r="G15" s="380"/>
      <c r="H15" s="380"/>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207"/>
      <c r="AR15" s="207"/>
    </row>
    <row r="16" spans="1:44" x14ac:dyDescent="0.2">
      <c r="A16" s="379" t="s">
        <v>6</v>
      </c>
      <c r="B16" s="379"/>
      <c r="C16" s="379"/>
      <c r="D16" s="379"/>
      <c r="E16" s="379"/>
      <c r="F16" s="379"/>
      <c r="G16" s="379"/>
      <c r="H16" s="379"/>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208"/>
      <c r="AR16" s="208"/>
    </row>
    <row r="17" spans="1:44" ht="18.75" x14ac:dyDescent="0.2">
      <c r="A17" s="185"/>
      <c r="B17" s="185"/>
      <c r="C17" s="185"/>
      <c r="D17" s="185"/>
      <c r="E17" s="185"/>
      <c r="F17" s="185"/>
      <c r="G17" s="185"/>
      <c r="H17" s="185"/>
      <c r="I17" s="185"/>
      <c r="J17" s="185"/>
      <c r="K17" s="185"/>
      <c r="L17" s="185"/>
      <c r="M17" s="185"/>
      <c r="N17" s="185"/>
      <c r="O17" s="185"/>
      <c r="P17" s="185"/>
      <c r="Q17" s="185"/>
      <c r="R17" s="185"/>
      <c r="S17" s="185"/>
      <c r="T17" s="185"/>
      <c r="U17" s="185"/>
      <c r="V17" s="185"/>
      <c r="W17" s="3"/>
      <c r="X17" s="3"/>
      <c r="Y17" s="3"/>
      <c r="Z17" s="3"/>
      <c r="AA17" s="3"/>
      <c r="AB17" s="3"/>
      <c r="AC17" s="3"/>
      <c r="AD17" s="3"/>
      <c r="AE17" s="3"/>
      <c r="AF17" s="3"/>
      <c r="AG17" s="3"/>
      <c r="AH17" s="3"/>
      <c r="AI17" s="3"/>
      <c r="AJ17" s="3"/>
      <c r="AK17" s="3"/>
      <c r="AL17" s="3"/>
      <c r="AM17" s="3"/>
      <c r="AN17" s="3"/>
      <c r="AO17" s="3"/>
      <c r="AP17" s="3"/>
      <c r="AQ17" s="210"/>
      <c r="AR17" s="210"/>
    </row>
    <row r="18" spans="1:44" ht="18.75" x14ac:dyDescent="0.2">
      <c r="A18" s="381" t="s">
        <v>502</v>
      </c>
      <c r="B18" s="381"/>
      <c r="C18" s="381"/>
      <c r="D18" s="381"/>
      <c r="E18" s="381"/>
      <c r="F18" s="381"/>
      <c r="G18" s="381"/>
      <c r="H18" s="38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1"/>
      <c r="AR18" s="211"/>
    </row>
    <row r="19" spans="1:44" x14ac:dyDescent="0.2">
      <c r="A19" s="212"/>
      <c r="Q19" s="213"/>
    </row>
    <row r="20" spans="1:44" x14ac:dyDescent="0.2">
      <c r="A20" s="212"/>
      <c r="Q20" s="213"/>
    </row>
    <row r="21" spans="1:44" x14ac:dyDescent="0.2">
      <c r="A21" s="212"/>
      <c r="Q21" s="213"/>
    </row>
    <row r="22" spans="1:44" x14ac:dyDescent="0.2">
      <c r="A22" s="212"/>
      <c r="Q22" s="213"/>
    </row>
    <row r="23" spans="1:44" x14ac:dyDescent="0.2">
      <c r="D23" s="215"/>
      <c r="Q23" s="213"/>
    </row>
    <row r="24" spans="1:44" ht="16.5" thickBot="1" x14ac:dyDescent="0.25">
      <c r="A24" s="216" t="s">
        <v>349</v>
      </c>
      <c r="B24" s="217" t="s">
        <v>1</v>
      </c>
      <c r="D24" s="218"/>
      <c r="E24" s="219"/>
      <c r="F24" s="219"/>
      <c r="G24" s="219"/>
      <c r="H24" s="219"/>
    </row>
    <row r="25" spans="1:44" x14ac:dyDescent="0.2">
      <c r="A25" s="220" t="s">
        <v>551</v>
      </c>
      <c r="B25" s="221">
        <f>$B$126/1.18</f>
        <v>6849152.5423728824</v>
      </c>
    </row>
    <row r="26" spans="1:44" x14ac:dyDescent="0.2">
      <c r="A26" s="222" t="s">
        <v>347</v>
      </c>
      <c r="B26" s="223">
        <v>0</v>
      </c>
    </row>
    <row r="27" spans="1:44" x14ac:dyDescent="0.2">
      <c r="A27" s="222" t="s">
        <v>345</v>
      </c>
      <c r="B27" s="223">
        <f>$B$123</f>
        <v>25</v>
      </c>
      <c r="D27" s="215" t="s">
        <v>348</v>
      </c>
    </row>
    <row r="28" spans="1:44" ht="16.149999999999999" customHeight="1" thickBot="1" x14ac:dyDescent="0.25">
      <c r="A28" s="224" t="s">
        <v>343</v>
      </c>
      <c r="B28" s="225">
        <v>1</v>
      </c>
      <c r="D28" s="429" t="s">
        <v>346</v>
      </c>
      <c r="E28" s="430"/>
      <c r="F28" s="431"/>
      <c r="G28" s="432" t="str">
        <f>IF(SUM(B89:L89)=0,"не окупается",SUM(B89:L89))</f>
        <v>не окупается</v>
      </c>
      <c r="H28" s="433"/>
    </row>
    <row r="29" spans="1:44" ht="15.6" customHeight="1" x14ac:dyDescent="0.2">
      <c r="A29" s="220" t="s">
        <v>341</v>
      </c>
      <c r="B29" s="221">
        <f>$B$126*$B$127</f>
        <v>80820.000000000015</v>
      </c>
      <c r="D29" s="429" t="s">
        <v>344</v>
      </c>
      <c r="E29" s="430"/>
      <c r="F29" s="431"/>
      <c r="G29" s="432" t="str">
        <f>IF(SUM(B90:L90)=0,"не окупается",SUM(B90:L90))</f>
        <v>не окупается</v>
      </c>
      <c r="H29" s="433"/>
    </row>
    <row r="30" spans="1:44" ht="27.6" customHeight="1" x14ac:dyDescent="0.2">
      <c r="A30" s="222" t="s">
        <v>552</v>
      </c>
      <c r="B30" s="223">
        <v>1</v>
      </c>
      <c r="D30" s="429" t="s">
        <v>342</v>
      </c>
      <c r="E30" s="430"/>
      <c r="F30" s="431"/>
      <c r="G30" s="434">
        <f>L87</f>
        <v>-6328604.6146489074</v>
      </c>
      <c r="H30" s="435"/>
    </row>
    <row r="31" spans="1:44" x14ac:dyDescent="0.2">
      <c r="A31" s="222" t="s">
        <v>340</v>
      </c>
      <c r="B31" s="223">
        <v>1</v>
      </c>
      <c r="D31" s="436"/>
      <c r="E31" s="437"/>
      <c r="F31" s="438"/>
      <c r="G31" s="436"/>
      <c r="H31" s="438"/>
    </row>
    <row r="32" spans="1:44" x14ac:dyDescent="0.2">
      <c r="A32" s="222" t="s">
        <v>318</v>
      </c>
      <c r="B32" s="223"/>
    </row>
    <row r="33" spans="1:42" x14ac:dyDescent="0.2">
      <c r="A33" s="222" t="s">
        <v>339</v>
      </c>
      <c r="B33" s="223"/>
    </row>
    <row r="34" spans="1:42" x14ac:dyDescent="0.2">
      <c r="A34" s="222" t="s">
        <v>338</v>
      </c>
      <c r="B34" s="223"/>
    </row>
    <row r="35" spans="1:42" x14ac:dyDescent="0.2">
      <c r="A35" s="226"/>
      <c r="B35" s="223"/>
    </row>
    <row r="36" spans="1:42" ht="16.5" thickBot="1" x14ac:dyDescent="0.25">
      <c r="A36" s="224" t="s">
        <v>310</v>
      </c>
      <c r="B36" s="227">
        <v>0.2</v>
      </c>
    </row>
    <row r="37" spans="1:42" x14ac:dyDescent="0.2">
      <c r="A37" s="220" t="s">
        <v>553</v>
      </c>
      <c r="B37" s="221">
        <v>0</v>
      </c>
    </row>
    <row r="38" spans="1:42" x14ac:dyDescent="0.2">
      <c r="A38" s="222" t="s">
        <v>337</v>
      </c>
      <c r="B38" s="223"/>
    </row>
    <row r="39" spans="1:42" ht="16.5" thickBot="1" x14ac:dyDescent="0.25">
      <c r="A39" s="228" t="s">
        <v>336</v>
      </c>
      <c r="B39" s="229"/>
    </row>
    <row r="40" spans="1:42" x14ac:dyDescent="0.2">
      <c r="A40" s="230" t="s">
        <v>554</v>
      </c>
      <c r="B40" s="231">
        <v>1</v>
      </c>
    </row>
    <row r="41" spans="1:42" x14ac:dyDescent="0.2">
      <c r="A41" s="232" t="s">
        <v>335</v>
      </c>
      <c r="B41" s="233"/>
    </row>
    <row r="42" spans="1:42" x14ac:dyDescent="0.2">
      <c r="A42" s="232" t="s">
        <v>334</v>
      </c>
      <c r="B42" s="234"/>
    </row>
    <row r="43" spans="1:42" x14ac:dyDescent="0.2">
      <c r="A43" s="232" t="s">
        <v>333</v>
      </c>
      <c r="B43" s="234">
        <v>0</v>
      </c>
    </row>
    <row r="44" spans="1:42" x14ac:dyDescent="0.2">
      <c r="A44" s="232" t="s">
        <v>332</v>
      </c>
      <c r="B44" s="234">
        <f>B129</f>
        <v>0.20499999999999999</v>
      </c>
    </row>
    <row r="45" spans="1:42" x14ac:dyDescent="0.2">
      <c r="A45" s="232" t="s">
        <v>331</v>
      </c>
      <c r="B45" s="234">
        <f>1-B43</f>
        <v>1</v>
      </c>
    </row>
    <row r="46" spans="1:42" ht="16.5" thickBot="1" x14ac:dyDescent="0.25">
      <c r="A46" s="235" t="s">
        <v>330</v>
      </c>
      <c r="B46" s="236">
        <f>B45*B44+B43*B42*(1-B36)</f>
        <v>0.20499999999999999</v>
      </c>
      <c r="C46" s="237"/>
    </row>
    <row r="47" spans="1:42" s="240" customFormat="1" x14ac:dyDescent="0.2">
      <c r="A47" s="238" t="s">
        <v>329</v>
      </c>
      <c r="B47" s="239">
        <f>B58</f>
        <v>1</v>
      </c>
      <c r="C47" s="239">
        <f t="shared" ref="C47:AO47" si="0">C58</f>
        <v>2</v>
      </c>
      <c r="D47" s="239">
        <f t="shared" si="0"/>
        <v>3</v>
      </c>
      <c r="E47" s="239">
        <f t="shared" si="0"/>
        <v>4</v>
      </c>
      <c r="F47" s="239">
        <f t="shared" si="0"/>
        <v>5</v>
      </c>
      <c r="G47" s="239">
        <f t="shared" si="0"/>
        <v>6</v>
      </c>
      <c r="H47" s="239">
        <f t="shared" si="0"/>
        <v>7</v>
      </c>
      <c r="I47" s="239">
        <f t="shared" si="0"/>
        <v>8</v>
      </c>
      <c r="J47" s="239">
        <f t="shared" si="0"/>
        <v>9</v>
      </c>
      <c r="K47" s="239">
        <f t="shared" si="0"/>
        <v>10</v>
      </c>
      <c r="L47" s="239">
        <f t="shared" si="0"/>
        <v>11</v>
      </c>
      <c r="M47" s="239">
        <f t="shared" si="0"/>
        <v>12</v>
      </c>
      <c r="N47" s="239">
        <f t="shared" si="0"/>
        <v>13</v>
      </c>
      <c r="O47" s="239">
        <f t="shared" si="0"/>
        <v>14</v>
      </c>
      <c r="P47" s="239">
        <f t="shared" si="0"/>
        <v>15</v>
      </c>
      <c r="Q47" s="239">
        <f t="shared" si="0"/>
        <v>16</v>
      </c>
      <c r="R47" s="239">
        <f t="shared" si="0"/>
        <v>17</v>
      </c>
      <c r="S47" s="239">
        <f t="shared" si="0"/>
        <v>18</v>
      </c>
      <c r="T47" s="239">
        <f t="shared" si="0"/>
        <v>19</v>
      </c>
      <c r="U47" s="239">
        <f t="shared" si="0"/>
        <v>20</v>
      </c>
      <c r="V47" s="239">
        <f t="shared" si="0"/>
        <v>21</v>
      </c>
      <c r="W47" s="239">
        <f t="shared" si="0"/>
        <v>22</v>
      </c>
      <c r="X47" s="239">
        <f t="shared" si="0"/>
        <v>23</v>
      </c>
      <c r="Y47" s="239">
        <f t="shared" si="0"/>
        <v>24</v>
      </c>
      <c r="Z47" s="239">
        <f t="shared" si="0"/>
        <v>25</v>
      </c>
      <c r="AA47" s="239">
        <f t="shared" si="0"/>
        <v>26</v>
      </c>
      <c r="AB47" s="239">
        <f t="shared" si="0"/>
        <v>27</v>
      </c>
      <c r="AC47" s="239">
        <f t="shared" si="0"/>
        <v>28</v>
      </c>
      <c r="AD47" s="239">
        <f t="shared" si="0"/>
        <v>29</v>
      </c>
      <c r="AE47" s="239">
        <f t="shared" si="0"/>
        <v>30</v>
      </c>
      <c r="AF47" s="239">
        <f t="shared" si="0"/>
        <v>31</v>
      </c>
      <c r="AG47" s="239">
        <f t="shared" si="0"/>
        <v>32</v>
      </c>
      <c r="AH47" s="239">
        <f t="shared" si="0"/>
        <v>33</v>
      </c>
      <c r="AI47" s="239">
        <f t="shared" si="0"/>
        <v>34</v>
      </c>
      <c r="AJ47" s="239">
        <f t="shared" si="0"/>
        <v>35</v>
      </c>
      <c r="AK47" s="239">
        <f t="shared" si="0"/>
        <v>36</v>
      </c>
      <c r="AL47" s="239">
        <f t="shared" si="0"/>
        <v>37</v>
      </c>
      <c r="AM47" s="239">
        <f t="shared" si="0"/>
        <v>38</v>
      </c>
      <c r="AN47" s="239">
        <f t="shared" si="0"/>
        <v>39</v>
      </c>
      <c r="AO47" s="239">
        <f t="shared" si="0"/>
        <v>40</v>
      </c>
      <c r="AP47" s="239">
        <f>AP58</f>
        <v>41</v>
      </c>
    </row>
    <row r="48" spans="1:42" s="240" customFormat="1" x14ac:dyDescent="0.2">
      <c r="A48" s="241" t="s">
        <v>328</v>
      </c>
      <c r="B48" s="242">
        <f>D136</f>
        <v>5.5E-2</v>
      </c>
      <c r="C48" s="242">
        <f t="shared" ref="C48:AP49" si="1">E136</f>
        <v>5.5E-2</v>
      </c>
      <c r="D48" s="242">
        <f t="shared" si="1"/>
        <v>5.5E-2</v>
      </c>
      <c r="E48" s="242">
        <f t="shared" si="1"/>
        <v>5.5E-2</v>
      </c>
      <c r="F48" s="242">
        <f t="shared" si="1"/>
        <v>5.5E-2</v>
      </c>
      <c r="G48" s="242">
        <f t="shared" si="1"/>
        <v>5.5E-2</v>
      </c>
      <c r="H48" s="242">
        <f t="shared" si="1"/>
        <v>5.5E-2</v>
      </c>
      <c r="I48" s="242">
        <f t="shared" si="1"/>
        <v>5.5E-2</v>
      </c>
      <c r="J48" s="242">
        <f t="shared" si="1"/>
        <v>5.5E-2</v>
      </c>
      <c r="K48" s="242">
        <f t="shared" si="1"/>
        <v>5.5E-2</v>
      </c>
      <c r="L48" s="242">
        <f t="shared" si="1"/>
        <v>5.5E-2</v>
      </c>
      <c r="M48" s="242">
        <f t="shared" si="1"/>
        <v>5.5E-2</v>
      </c>
      <c r="N48" s="242">
        <f t="shared" si="1"/>
        <v>5.5E-2</v>
      </c>
      <c r="O48" s="242">
        <f t="shared" si="1"/>
        <v>5.5E-2</v>
      </c>
      <c r="P48" s="242">
        <f t="shared" si="1"/>
        <v>5.5E-2</v>
      </c>
      <c r="Q48" s="242">
        <f t="shared" si="1"/>
        <v>5.5E-2</v>
      </c>
      <c r="R48" s="242">
        <f t="shared" si="1"/>
        <v>5.5E-2</v>
      </c>
      <c r="S48" s="242">
        <f t="shared" si="1"/>
        <v>5.5E-2</v>
      </c>
      <c r="T48" s="242">
        <f t="shared" si="1"/>
        <v>5.5E-2</v>
      </c>
      <c r="U48" s="242">
        <f t="shared" si="1"/>
        <v>5.5E-2</v>
      </c>
      <c r="V48" s="242">
        <f t="shared" si="1"/>
        <v>5.5E-2</v>
      </c>
      <c r="W48" s="242">
        <f t="shared" si="1"/>
        <v>5.5E-2</v>
      </c>
      <c r="X48" s="242">
        <f t="shared" si="1"/>
        <v>5.5E-2</v>
      </c>
      <c r="Y48" s="242">
        <f t="shared" si="1"/>
        <v>5.5E-2</v>
      </c>
      <c r="Z48" s="242">
        <f t="shared" si="1"/>
        <v>5.5E-2</v>
      </c>
      <c r="AA48" s="242">
        <f t="shared" si="1"/>
        <v>5.5E-2</v>
      </c>
      <c r="AB48" s="242">
        <f t="shared" si="1"/>
        <v>5.5E-2</v>
      </c>
      <c r="AC48" s="242">
        <f t="shared" si="1"/>
        <v>5.5E-2</v>
      </c>
      <c r="AD48" s="242">
        <f t="shared" si="1"/>
        <v>5.5E-2</v>
      </c>
      <c r="AE48" s="242">
        <f t="shared" si="1"/>
        <v>5.5E-2</v>
      </c>
      <c r="AF48" s="242">
        <f t="shared" si="1"/>
        <v>5.5E-2</v>
      </c>
      <c r="AG48" s="242">
        <f t="shared" si="1"/>
        <v>5.5E-2</v>
      </c>
      <c r="AH48" s="242">
        <f t="shared" si="1"/>
        <v>5.5E-2</v>
      </c>
      <c r="AI48" s="242">
        <f t="shared" si="1"/>
        <v>5.5E-2</v>
      </c>
      <c r="AJ48" s="242">
        <f t="shared" si="1"/>
        <v>5.5E-2</v>
      </c>
      <c r="AK48" s="242">
        <f t="shared" si="1"/>
        <v>5.5E-2</v>
      </c>
      <c r="AL48" s="242">
        <f t="shared" si="1"/>
        <v>5.5E-2</v>
      </c>
      <c r="AM48" s="242">
        <f t="shared" si="1"/>
        <v>5.5E-2</v>
      </c>
      <c r="AN48" s="242">
        <f t="shared" si="1"/>
        <v>5.5E-2</v>
      </c>
      <c r="AO48" s="242">
        <f t="shared" si="1"/>
        <v>5.5E-2</v>
      </c>
      <c r="AP48" s="242">
        <f t="shared" si="1"/>
        <v>5.5E-2</v>
      </c>
    </row>
    <row r="49" spans="1:45" s="240" customFormat="1" x14ac:dyDescent="0.2">
      <c r="A49" s="241" t="s">
        <v>327</v>
      </c>
      <c r="B49" s="242">
        <f>D137</f>
        <v>0.11619000000000002</v>
      </c>
      <c r="C49" s="242">
        <f t="shared" si="1"/>
        <v>0.17758045</v>
      </c>
      <c r="D49" s="242">
        <f t="shared" si="1"/>
        <v>0.24234737475000001</v>
      </c>
      <c r="E49" s="242">
        <f t="shared" si="1"/>
        <v>0.31067648036124984</v>
      </c>
      <c r="F49" s="242">
        <f t="shared" si="1"/>
        <v>0.38276368678111861</v>
      </c>
      <c r="G49" s="242">
        <f t="shared" si="1"/>
        <v>0.45881568955408003</v>
      </c>
      <c r="H49" s="242">
        <f t="shared" si="1"/>
        <v>0.53905055247955436</v>
      </c>
      <c r="I49" s="242">
        <f t="shared" si="1"/>
        <v>0.62369833286592979</v>
      </c>
      <c r="J49" s="242">
        <f t="shared" si="1"/>
        <v>0.71300174117355586</v>
      </c>
      <c r="K49" s="242">
        <f t="shared" si="1"/>
        <v>0.80721683693810142</v>
      </c>
      <c r="L49" s="242">
        <f t="shared" si="1"/>
        <v>0.90661376296969687</v>
      </c>
      <c r="M49" s="242">
        <f t="shared" si="1"/>
        <v>1.0114775199330301</v>
      </c>
      <c r="N49" s="242">
        <f t="shared" si="1"/>
        <v>1.1221087835293466</v>
      </c>
      <c r="O49" s="242">
        <f t="shared" si="1"/>
        <v>1.2388247666234604</v>
      </c>
      <c r="P49" s="242">
        <f t="shared" si="1"/>
        <v>1.3619601287877505</v>
      </c>
      <c r="Q49" s="242">
        <f t="shared" si="1"/>
        <v>1.4918679358710767</v>
      </c>
      <c r="R49" s="242">
        <f t="shared" si="1"/>
        <v>1.6289206723439857</v>
      </c>
      <c r="S49" s="242">
        <f t="shared" si="1"/>
        <v>1.7735113093229047</v>
      </c>
      <c r="T49" s="242">
        <f t="shared" si="1"/>
        <v>1.9260544313356642</v>
      </c>
      <c r="U49" s="242">
        <f t="shared" si="1"/>
        <v>2.0869874250591254</v>
      </c>
      <c r="V49" s="242">
        <f t="shared" si="1"/>
        <v>2.2567717334373771</v>
      </c>
      <c r="W49" s="242">
        <f t="shared" si="1"/>
        <v>2.4358941787764326</v>
      </c>
      <c r="X49" s="242">
        <f t="shared" si="1"/>
        <v>2.6248683586091359</v>
      </c>
      <c r="Y49" s="242">
        <f t="shared" si="1"/>
        <v>2.8242361183326383</v>
      </c>
      <c r="Z49" s="242">
        <f t="shared" si="1"/>
        <v>3.0345691048409336</v>
      </c>
      <c r="AA49" s="242">
        <f t="shared" si="1"/>
        <v>3.2564704056071845</v>
      </c>
      <c r="AB49" s="242">
        <f t="shared" si="1"/>
        <v>3.4905762779155793</v>
      </c>
      <c r="AC49" s="242">
        <f t="shared" si="1"/>
        <v>3.7375579732009356</v>
      </c>
      <c r="AD49" s="242">
        <f t="shared" si="1"/>
        <v>3.9981236617269866</v>
      </c>
      <c r="AE49" s="242">
        <f t="shared" si="1"/>
        <v>4.2730204631219708</v>
      </c>
      <c r="AF49" s="242">
        <f t="shared" si="1"/>
        <v>4.563036588593679</v>
      </c>
      <c r="AG49" s="242">
        <f t="shared" si="1"/>
        <v>4.8690036009663311</v>
      </c>
      <c r="AH49" s="242">
        <f t="shared" si="1"/>
        <v>5.1917987990194794</v>
      </c>
      <c r="AI49" s="242">
        <f t="shared" si="1"/>
        <v>5.5323477329655502</v>
      </c>
      <c r="AJ49" s="242">
        <f t="shared" si="1"/>
        <v>5.8916268582786548</v>
      </c>
      <c r="AK49" s="242">
        <f t="shared" si="1"/>
        <v>6.2706663354839804</v>
      </c>
      <c r="AL49" s="242">
        <f t="shared" si="1"/>
        <v>6.6705529839355986</v>
      </c>
      <c r="AM49" s="242">
        <f t="shared" si="1"/>
        <v>7.0924333980520569</v>
      </c>
      <c r="AN49" s="242">
        <f t="shared" si="1"/>
        <v>7.5375172349449198</v>
      </c>
      <c r="AO49" s="242">
        <f t="shared" si="1"/>
        <v>8.0070806828668903</v>
      </c>
      <c r="AP49" s="242">
        <f t="shared" si="1"/>
        <v>8.5024701204245687</v>
      </c>
    </row>
    <row r="50" spans="1:45" s="240" customFormat="1" ht="16.5" thickBot="1" x14ac:dyDescent="0.25">
      <c r="A50" s="243" t="s">
        <v>555</v>
      </c>
      <c r="B50" s="244">
        <f>IF($B$124="да",($B$126-0.05),0)</f>
        <v>0</v>
      </c>
      <c r="C50" s="244">
        <f>C108*(1+C49)</f>
        <v>0</v>
      </c>
      <c r="D50" s="244">
        <f t="shared" ref="D50:AP50" si="2">D108*(1+D49)</f>
        <v>0</v>
      </c>
      <c r="E50" s="244">
        <f t="shared" si="2"/>
        <v>0</v>
      </c>
      <c r="F50" s="244">
        <f t="shared" si="2"/>
        <v>0</v>
      </c>
      <c r="G50" s="244">
        <f t="shared" si="2"/>
        <v>0</v>
      </c>
      <c r="H50" s="244">
        <f t="shared" si="2"/>
        <v>0</v>
      </c>
      <c r="I50" s="244">
        <f t="shared" si="2"/>
        <v>0</v>
      </c>
      <c r="J50" s="244">
        <f t="shared" si="2"/>
        <v>0</v>
      </c>
      <c r="K50" s="244">
        <f t="shared" si="2"/>
        <v>0</v>
      </c>
      <c r="L50" s="244">
        <f t="shared" si="2"/>
        <v>0</v>
      </c>
      <c r="M50" s="244">
        <f t="shared" si="2"/>
        <v>0</v>
      </c>
      <c r="N50" s="244">
        <f t="shared" si="2"/>
        <v>0</v>
      </c>
      <c r="O50" s="244">
        <f t="shared" si="2"/>
        <v>0</v>
      </c>
      <c r="P50" s="244">
        <f t="shared" si="2"/>
        <v>0</v>
      </c>
      <c r="Q50" s="244">
        <f t="shared" si="2"/>
        <v>0</v>
      </c>
      <c r="R50" s="244">
        <f t="shared" si="2"/>
        <v>0</v>
      </c>
      <c r="S50" s="244">
        <f t="shared" si="2"/>
        <v>0</v>
      </c>
      <c r="T50" s="244">
        <f t="shared" si="2"/>
        <v>0</v>
      </c>
      <c r="U50" s="244">
        <f t="shared" si="2"/>
        <v>0</v>
      </c>
      <c r="V50" s="244">
        <f t="shared" si="2"/>
        <v>0</v>
      </c>
      <c r="W50" s="244">
        <f t="shared" si="2"/>
        <v>0</v>
      </c>
      <c r="X50" s="244">
        <f t="shared" si="2"/>
        <v>0</v>
      </c>
      <c r="Y50" s="244">
        <f t="shared" si="2"/>
        <v>0</v>
      </c>
      <c r="Z50" s="244">
        <f t="shared" si="2"/>
        <v>0</v>
      </c>
      <c r="AA50" s="244">
        <f t="shared" si="2"/>
        <v>0</v>
      </c>
      <c r="AB50" s="244">
        <f t="shared" si="2"/>
        <v>0</v>
      </c>
      <c r="AC50" s="244">
        <f t="shared" si="2"/>
        <v>0</v>
      </c>
      <c r="AD50" s="244">
        <f t="shared" si="2"/>
        <v>0</v>
      </c>
      <c r="AE50" s="244">
        <f t="shared" si="2"/>
        <v>0</v>
      </c>
      <c r="AF50" s="244">
        <f t="shared" si="2"/>
        <v>0</v>
      </c>
      <c r="AG50" s="244">
        <f t="shared" si="2"/>
        <v>0</v>
      </c>
      <c r="AH50" s="244">
        <f t="shared" si="2"/>
        <v>0</v>
      </c>
      <c r="AI50" s="244">
        <f t="shared" si="2"/>
        <v>0</v>
      </c>
      <c r="AJ50" s="244">
        <f t="shared" si="2"/>
        <v>0</v>
      </c>
      <c r="AK50" s="244">
        <f t="shared" si="2"/>
        <v>0</v>
      </c>
      <c r="AL50" s="244">
        <f t="shared" si="2"/>
        <v>0</v>
      </c>
      <c r="AM50" s="244">
        <f t="shared" si="2"/>
        <v>0</v>
      </c>
      <c r="AN50" s="244">
        <f t="shared" si="2"/>
        <v>0</v>
      </c>
      <c r="AO50" s="244">
        <f t="shared" si="2"/>
        <v>0</v>
      </c>
      <c r="AP50" s="244">
        <f t="shared" si="2"/>
        <v>0</v>
      </c>
    </row>
    <row r="51" spans="1:45" ht="16.5" thickBot="1" x14ac:dyDescent="0.25"/>
    <row r="52" spans="1:45" x14ac:dyDescent="0.2">
      <c r="A52" s="245" t="s">
        <v>326</v>
      </c>
      <c r="B52" s="246">
        <f>B58</f>
        <v>1</v>
      </c>
      <c r="C52" s="246">
        <f t="shared" ref="C52:AO52" si="3">C58</f>
        <v>2</v>
      </c>
      <c r="D52" s="246">
        <f t="shared" si="3"/>
        <v>3</v>
      </c>
      <c r="E52" s="246">
        <f t="shared" si="3"/>
        <v>4</v>
      </c>
      <c r="F52" s="246">
        <f t="shared" si="3"/>
        <v>5</v>
      </c>
      <c r="G52" s="246">
        <f t="shared" si="3"/>
        <v>6</v>
      </c>
      <c r="H52" s="246">
        <f t="shared" si="3"/>
        <v>7</v>
      </c>
      <c r="I52" s="246">
        <f t="shared" si="3"/>
        <v>8</v>
      </c>
      <c r="J52" s="246">
        <f t="shared" si="3"/>
        <v>9</v>
      </c>
      <c r="K52" s="246">
        <f t="shared" si="3"/>
        <v>10</v>
      </c>
      <c r="L52" s="246">
        <f t="shared" si="3"/>
        <v>11</v>
      </c>
      <c r="M52" s="246">
        <f t="shared" si="3"/>
        <v>12</v>
      </c>
      <c r="N52" s="246">
        <f t="shared" si="3"/>
        <v>13</v>
      </c>
      <c r="O52" s="246">
        <f t="shared" si="3"/>
        <v>14</v>
      </c>
      <c r="P52" s="246">
        <f t="shared" si="3"/>
        <v>15</v>
      </c>
      <c r="Q52" s="246">
        <f t="shared" si="3"/>
        <v>16</v>
      </c>
      <c r="R52" s="246">
        <f t="shared" si="3"/>
        <v>17</v>
      </c>
      <c r="S52" s="246">
        <f t="shared" si="3"/>
        <v>18</v>
      </c>
      <c r="T52" s="246">
        <f t="shared" si="3"/>
        <v>19</v>
      </c>
      <c r="U52" s="246">
        <f t="shared" si="3"/>
        <v>20</v>
      </c>
      <c r="V52" s="246">
        <f t="shared" si="3"/>
        <v>21</v>
      </c>
      <c r="W52" s="246">
        <f t="shared" si="3"/>
        <v>22</v>
      </c>
      <c r="X52" s="246">
        <f t="shared" si="3"/>
        <v>23</v>
      </c>
      <c r="Y52" s="246">
        <f t="shared" si="3"/>
        <v>24</v>
      </c>
      <c r="Z52" s="246">
        <f t="shared" si="3"/>
        <v>25</v>
      </c>
      <c r="AA52" s="246">
        <f t="shared" si="3"/>
        <v>26</v>
      </c>
      <c r="AB52" s="246">
        <f t="shared" si="3"/>
        <v>27</v>
      </c>
      <c r="AC52" s="246">
        <f t="shared" si="3"/>
        <v>28</v>
      </c>
      <c r="AD52" s="246">
        <f t="shared" si="3"/>
        <v>29</v>
      </c>
      <c r="AE52" s="246">
        <f t="shared" si="3"/>
        <v>30</v>
      </c>
      <c r="AF52" s="246">
        <f t="shared" si="3"/>
        <v>31</v>
      </c>
      <c r="AG52" s="246">
        <f t="shared" si="3"/>
        <v>32</v>
      </c>
      <c r="AH52" s="246">
        <f t="shared" si="3"/>
        <v>33</v>
      </c>
      <c r="AI52" s="246">
        <f t="shared" si="3"/>
        <v>34</v>
      </c>
      <c r="AJ52" s="246">
        <f t="shared" si="3"/>
        <v>35</v>
      </c>
      <c r="AK52" s="246">
        <f t="shared" si="3"/>
        <v>36</v>
      </c>
      <c r="AL52" s="246">
        <f t="shared" si="3"/>
        <v>37</v>
      </c>
      <c r="AM52" s="246">
        <f t="shared" si="3"/>
        <v>38</v>
      </c>
      <c r="AN52" s="246">
        <f t="shared" si="3"/>
        <v>39</v>
      </c>
      <c r="AO52" s="246">
        <f t="shared" si="3"/>
        <v>40</v>
      </c>
      <c r="AP52" s="246">
        <f>AP58</f>
        <v>41</v>
      </c>
    </row>
    <row r="53" spans="1:45" x14ac:dyDescent="0.2">
      <c r="A53" s="247" t="s">
        <v>325</v>
      </c>
      <c r="B53" s="248">
        <v>0</v>
      </c>
      <c r="C53" s="248">
        <f t="shared" ref="C53:AP53" si="4">B53+B54-B55</f>
        <v>0</v>
      </c>
      <c r="D53" s="248">
        <f t="shared" si="4"/>
        <v>0</v>
      </c>
      <c r="E53" s="248">
        <f t="shared" si="4"/>
        <v>0</v>
      </c>
      <c r="F53" s="248">
        <f t="shared" si="4"/>
        <v>0</v>
      </c>
      <c r="G53" s="248">
        <f t="shared" si="4"/>
        <v>0</v>
      </c>
      <c r="H53" s="248">
        <f t="shared" si="4"/>
        <v>0</v>
      </c>
      <c r="I53" s="248">
        <f t="shared" si="4"/>
        <v>0</v>
      </c>
      <c r="J53" s="248">
        <f t="shared" si="4"/>
        <v>0</v>
      </c>
      <c r="K53" s="248">
        <f t="shared" si="4"/>
        <v>0</v>
      </c>
      <c r="L53" s="248">
        <f t="shared" si="4"/>
        <v>0</v>
      </c>
      <c r="M53" s="248">
        <f t="shared" si="4"/>
        <v>0</v>
      </c>
      <c r="N53" s="248">
        <f t="shared" si="4"/>
        <v>0</v>
      </c>
      <c r="O53" s="248">
        <f t="shared" si="4"/>
        <v>0</v>
      </c>
      <c r="P53" s="248">
        <f t="shared" si="4"/>
        <v>0</v>
      </c>
      <c r="Q53" s="248">
        <f t="shared" si="4"/>
        <v>0</v>
      </c>
      <c r="R53" s="248">
        <f t="shared" si="4"/>
        <v>0</v>
      </c>
      <c r="S53" s="248">
        <f t="shared" si="4"/>
        <v>0</v>
      </c>
      <c r="T53" s="248">
        <f t="shared" si="4"/>
        <v>0</v>
      </c>
      <c r="U53" s="248">
        <f t="shared" si="4"/>
        <v>0</v>
      </c>
      <c r="V53" s="248">
        <f t="shared" si="4"/>
        <v>0</v>
      </c>
      <c r="W53" s="248">
        <f t="shared" si="4"/>
        <v>0</v>
      </c>
      <c r="X53" s="248">
        <f t="shared" si="4"/>
        <v>0</v>
      </c>
      <c r="Y53" s="248">
        <f t="shared" si="4"/>
        <v>0</v>
      </c>
      <c r="Z53" s="248">
        <f t="shared" si="4"/>
        <v>0</v>
      </c>
      <c r="AA53" s="248">
        <f t="shared" si="4"/>
        <v>0</v>
      </c>
      <c r="AB53" s="248">
        <f t="shared" si="4"/>
        <v>0</v>
      </c>
      <c r="AC53" s="248">
        <f t="shared" si="4"/>
        <v>0</v>
      </c>
      <c r="AD53" s="248">
        <f t="shared" si="4"/>
        <v>0</v>
      </c>
      <c r="AE53" s="248">
        <f t="shared" si="4"/>
        <v>0</v>
      </c>
      <c r="AF53" s="248">
        <f t="shared" si="4"/>
        <v>0</v>
      </c>
      <c r="AG53" s="248">
        <f t="shared" si="4"/>
        <v>0</v>
      </c>
      <c r="AH53" s="248">
        <f t="shared" si="4"/>
        <v>0</v>
      </c>
      <c r="AI53" s="248">
        <f t="shared" si="4"/>
        <v>0</v>
      </c>
      <c r="AJ53" s="248">
        <f t="shared" si="4"/>
        <v>0</v>
      </c>
      <c r="AK53" s="248">
        <f t="shared" si="4"/>
        <v>0</v>
      </c>
      <c r="AL53" s="248">
        <f t="shared" si="4"/>
        <v>0</v>
      </c>
      <c r="AM53" s="248">
        <f t="shared" si="4"/>
        <v>0</v>
      </c>
      <c r="AN53" s="248">
        <f t="shared" si="4"/>
        <v>0</v>
      </c>
      <c r="AO53" s="248">
        <f t="shared" si="4"/>
        <v>0</v>
      </c>
      <c r="AP53" s="248">
        <f t="shared" si="4"/>
        <v>0</v>
      </c>
    </row>
    <row r="54" spans="1:45" x14ac:dyDescent="0.2">
      <c r="A54" s="247" t="s">
        <v>324</v>
      </c>
      <c r="B54" s="248">
        <f>B25*B28*B43*1.18</f>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8">
        <v>0</v>
      </c>
      <c r="AD54" s="248">
        <v>0</v>
      </c>
      <c r="AE54" s="248">
        <v>0</v>
      </c>
      <c r="AF54" s="248">
        <v>0</v>
      </c>
      <c r="AG54" s="248">
        <v>0</v>
      </c>
      <c r="AH54" s="248">
        <v>0</v>
      </c>
      <c r="AI54" s="248">
        <v>0</v>
      </c>
      <c r="AJ54" s="248">
        <v>0</v>
      </c>
      <c r="AK54" s="248">
        <v>0</v>
      </c>
      <c r="AL54" s="248">
        <v>0</v>
      </c>
      <c r="AM54" s="248">
        <v>0</v>
      </c>
      <c r="AN54" s="248">
        <v>0</v>
      </c>
      <c r="AO54" s="248">
        <v>0</v>
      </c>
      <c r="AP54" s="248">
        <v>0</v>
      </c>
    </row>
    <row r="55" spans="1:45" x14ac:dyDescent="0.2">
      <c r="A55" s="247" t="s">
        <v>323</v>
      </c>
      <c r="B55" s="248">
        <f>$B$54/$B$40</f>
        <v>0</v>
      </c>
      <c r="C55" s="248">
        <f t="shared" ref="C55:AP55" si="5">IF(ROUND(C53,1)=0,0,B55+C54/$B$40)</f>
        <v>0</v>
      </c>
      <c r="D55" s="248">
        <f t="shared" si="5"/>
        <v>0</v>
      </c>
      <c r="E55" s="248">
        <f t="shared" si="5"/>
        <v>0</v>
      </c>
      <c r="F55" s="248">
        <f t="shared" si="5"/>
        <v>0</v>
      </c>
      <c r="G55" s="248">
        <f t="shared" si="5"/>
        <v>0</v>
      </c>
      <c r="H55" s="248">
        <f t="shared" si="5"/>
        <v>0</v>
      </c>
      <c r="I55" s="248">
        <f t="shared" si="5"/>
        <v>0</v>
      </c>
      <c r="J55" s="248">
        <f t="shared" si="5"/>
        <v>0</v>
      </c>
      <c r="K55" s="248">
        <f t="shared" si="5"/>
        <v>0</v>
      </c>
      <c r="L55" s="248">
        <f t="shared" si="5"/>
        <v>0</v>
      </c>
      <c r="M55" s="248">
        <f t="shared" si="5"/>
        <v>0</v>
      </c>
      <c r="N55" s="248">
        <f t="shared" si="5"/>
        <v>0</v>
      </c>
      <c r="O55" s="248">
        <f t="shared" si="5"/>
        <v>0</v>
      </c>
      <c r="P55" s="248">
        <f t="shared" si="5"/>
        <v>0</v>
      </c>
      <c r="Q55" s="248">
        <f t="shared" si="5"/>
        <v>0</v>
      </c>
      <c r="R55" s="248">
        <f t="shared" si="5"/>
        <v>0</v>
      </c>
      <c r="S55" s="248">
        <f t="shared" si="5"/>
        <v>0</v>
      </c>
      <c r="T55" s="248">
        <f t="shared" si="5"/>
        <v>0</v>
      </c>
      <c r="U55" s="248">
        <f t="shared" si="5"/>
        <v>0</v>
      </c>
      <c r="V55" s="248">
        <f t="shared" si="5"/>
        <v>0</v>
      </c>
      <c r="W55" s="248">
        <f t="shared" si="5"/>
        <v>0</v>
      </c>
      <c r="X55" s="248">
        <f t="shared" si="5"/>
        <v>0</v>
      </c>
      <c r="Y55" s="248">
        <f t="shared" si="5"/>
        <v>0</v>
      </c>
      <c r="Z55" s="248">
        <f t="shared" si="5"/>
        <v>0</v>
      </c>
      <c r="AA55" s="248">
        <f t="shared" si="5"/>
        <v>0</v>
      </c>
      <c r="AB55" s="248">
        <f t="shared" si="5"/>
        <v>0</v>
      </c>
      <c r="AC55" s="248">
        <f t="shared" si="5"/>
        <v>0</v>
      </c>
      <c r="AD55" s="248">
        <f t="shared" si="5"/>
        <v>0</v>
      </c>
      <c r="AE55" s="248">
        <f t="shared" si="5"/>
        <v>0</v>
      </c>
      <c r="AF55" s="248">
        <f t="shared" si="5"/>
        <v>0</v>
      </c>
      <c r="AG55" s="248">
        <f t="shared" si="5"/>
        <v>0</v>
      </c>
      <c r="AH55" s="248">
        <f t="shared" si="5"/>
        <v>0</v>
      </c>
      <c r="AI55" s="248">
        <f t="shared" si="5"/>
        <v>0</v>
      </c>
      <c r="AJ55" s="248">
        <f t="shared" si="5"/>
        <v>0</v>
      </c>
      <c r="AK55" s="248">
        <f t="shared" si="5"/>
        <v>0</v>
      </c>
      <c r="AL55" s="248">
        <f t="shared" si="5"/>
        <v>0</v>
      </c>
      <c r="AM55" s="248">
        <f t="shared" si="5"/>
        <v>0</v>
      </c>
      <c r="AN55" s="248">
        <f t="shared" si="5"/>
        <v>0</v>
      </c>
      <c r="AO55" s="248">
        <f t="shared" si="5"/>
        <v>0</v>
      </c>
      <c r="AP55" s="248">
        <f t="shared" si="5"/>
        <v>0</v>
      </c>
    </row>
    <row r="56" spans="1:45" ht="16.5" thickBot="1" x14ac:dyDescent="0.25">
      <c r="A56" s="249" t="s">
        <v>322</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0"/>
      <c r="AR57" s="200"/>
      <c r="AS57" s="200"/>
    </row>
    <row r="58" spans="1:45" x14ac:dyDescent="0.2">
      <c r="A58" s="245" t="s">
        <v>556</v>
      </c>
      <c r="B58" s="246">
        <v>1</v>
      </c>
      <c r="C58" s="246">
        <f>B58+1</f>
        <v>2</v>
      </c>
      <c r="D58" s="246">
        <f t="shared" ref="D58:AP58" si="7">C58+1</f>
        <v>3</v>
      </c>
      <c r="E58" s="246">
        <f t="shared" si="7"/>
        <v>4</v>
      </c>
      <c r="F58" s="246">
        <f t="shared" si="7"/>
        <v>5</v>
      </c>
      <c r="G58" s="246">
        <f t="shared" si="7"/>
        <v>6</v>
      </c>
      <c r="H58" s="246">
        <f t="shared" si="7"/>
        <v>7</v>
      </c>
      <c r="I58" s="246">
        <f t="shared" si="7"/>
        <v>8</v>
      </c>
      <c r="J58" s="246">
        <f t="shared" si="7"/>
        <v>9</v>
      </c>
      <c r="K58" s="246">
        <f t="shared" si="7"/>
        <v>10</v>
      </c>
      <c r="L58" s="246">
        <f t="shared" si="7"/>
        <v>11</v>
      </c>
      <c r="M58" s="246">
        <f t="shared" si="7"/>
        <v>12</v>
      </c>
      <c r="N58" s="246">
        <f t="shared" si="7"/>
        <v>13</v>
      </c>
      <c r="O58" s="246">
        <f t="shared" si="7"/>
        <v>14</v>
      </c>
      <c r="P58" s="246">
        <f t="shared" si="7"/>
        <v>15</v>
      </c>
      <c r="Q58" s="246">
        <f t="shared" si="7"/>
        <v>16</v>
      </c>
      <c r="R58" s="246">
        <f t="shared" si="7"/>
        <v>17</v>
      </c>
      <c r="S58" s="246">
        <f t="shared" si="7"/>
        <v>18</v>
      </c>
      <c r="T58" s="246">
        <f t="shared" si="7"/>
        <v>19</v>
      </c>
      <c r="U58" s="246">
        <f t="shared" si="7"/>
        <v>20</v>
      </c>
      <c r="V58" s="246">
        <f t="shared" si="7"/>
        <v>21</v>
      </c>
      <c r="W58" s="246">
        <f t="shared" si="7"/>
        <v>22</v>
      </c>
      <c r="X58" s="246">
        <f t="shared" si="7"/>
        <v>23</v>
      </c>
      <c r="Y58" s="246">
        <f t="shared" si="7"/>
        <v>24</v>
      </c>
      <c r="Z58" s="246">
        <f t="shared" si="7"/>
        <v>25</v>
      </c>
      <c r="AA58" s="246">
        <f t="shared" si="7"/>
        <v>26</v>
      </c>
      <c r="AB58" s="246">
        <f t="shared" si="7"/>
        <v>27</v>
      </c>
      <c r="AC58" s="246">
        <f t="shared" si="7"/>
        <v>28</v>
      </c>
      <c r="AD58" s="246">
        <f t="shared" si="7"/>
        <v>29</v>
      </c>
      <c r="AE58" s="246">
        <f t="shared" si="7"/>
        <v>30</v>
      </c>
      <c r="AF58" s="246">
        <f t="shared" si="7"/>
        <v>31</v>
      </c>
      <c r="AG58" s="246">
        <f t="shared" si="7"/>
        <v>32</v>
      </c>
      <c r="AH58" s="246">
        <f t="shared" si="7"/>
        <v>33</v>
      </c>
      <c r="AI58" s="246">
        <f t="shared" si="7"/>
        <v>34</v>
      </c>
      <c r="AJ58" s="246">
        <f t="shared" si="7"/>
        <v>35</v>
      </c>
      <c r="AK58" s="246">
        <f t="shared" si="7"/>
        <v>36</v>
      </c>
      <c r="AL58" s="246">
        <f t="shared" si="7"/>
        <v>37</v>
      </c>
      <c r="AM58" s="246">
        <f t="shared" si="7"/>
        <v>38</v>
      </c>
      <c r="AN58" s="246">
        <f t="shared" si="7"/>
        <v>39</v>
      </c>
      <c r="AO58" s="246">
        <f t="shared" si="7"/>
        <v>40</v>
      </c>
      <c r="AP58" s="246">
        <f t="shared" si="7"/>
        <v>41</v>
      </c>
    </row>
    <row r="59" spans="1:45" ht="14.25" x14ac:dyDescent="0.2">
      <c r="A59" s="254" t="s">
        <v>321</v>
      </c>
      <c r="B59" s="255">
        <f t="shared" ref="B59:AP59" si="8">B50*$B$28</f>
        <v>0</v>
      </c>
      <c r="C59" s="255">
        <f t="shared" si="8"/>
        <v>0</v>
      </c>
      <c r="D59" s="255">
        <f t="shared" si="8"/>
        <v>0</v>
      </c>
      <c r="E59" s="255">
        <f t="shared" si="8"/>
        <v>0</v>
      </c>
      <c r="F59" s="255">
        <f t="shared" si="8"/>
        <v>0</v>
      </c>
      <c r="G59" s="255">
        <f t="shared" si="8"/>
        <v>0</v>
      </c>
      <c r="H59" s="255">
        <f t="shared" si="8"/>
        <v>0</v>
      </c>
      <c r="I59" s="255">
        <f t="shared" si="8"/>
        <v>0</v>
      </c>
      <c r="J59" s="255">
        <f t="shared" si="8"/>
        <v>0</v>
      </c>
      <c r="K59" s="255">
        <f t="shared" si="8"/>
        <v>0</v>
      </c>
      <c r="L59" s="255">
        <f t="shared" si="8"/>
        <v>0</v>
      </c>
      <c r="M59" s="255">
        <f t="shared" si="8"/>
        <v>0</v>
      </c>
      <c r="N59" s="255">
        <f t="shared" si="8"/>
        <v>0</v>
      </c>
      <c r="O59" s="255">
        <f t="shared" si="8"/>
        <v>0</v>
      </c>
      <c r="P59" s="255">
        <f t="shared" si="8"/>
        <v>0</v>
      </c>
      <c r="Q59" s="255">
        <f t="shared" si="8"/>
        <v>0</v>
      </c>
      <c r="R59" s="255">
        <f t="shared" si="8"/>
        <v>0</v>
      </c>
      <c r="S59" s="255">
        <f t="shared" si="8"/>
        <v>0</v>
      </c>
      <c r="T59" s="255">
        <f t="shared" si="8"/>
        <v>0</v>
      </c>
      <c r="U59" s="255">
        <f t="shared" si="8"/>
        <v>0</v>
      </c>
      <c r="V59" s="255">
        <f t="shared" si="8"/>
        <v>0</v>
      </c>
      <c r="W59" s="255">
        <f t="shared" si="8"/>
        <v>0</v>
      </c>
      <c r="X59" s="255">
        <f t="shared" si="8"/>
        <v>0</v>
      </c>
      <c r="Y59" s="255">
        <f t="shared" si="8"/>
        <v>0</v>
      </c>
      <c r="Z59" s="255">
        <f t="shared" si="8"/>
        <v>0</v>
      </c>
      <c r="AA59" s="255">
        <f t="shared" si="8"/>
        <v>0</v>
      </c>
      <c r="AB59" s="255">
        <f t="shared" si="8"/>
        <v>0</v>
      </c>
      <c r="AC59" s="255">
        <f t="shared" si="8"/>
        <v>0</v>
      </c>
      <c r="AD59" s="255">
        <f t="shared" si="8"/>
        <v>0</v>
      </c>
      <c r="AE59" s="255">
        <f t="shared" si="8"/>
        <v>0</v>
      </c>
      <c r="AF59" s="255">
        <f t="shared" si="8"/>
        <v>0</v>
      </c>
      <c r="AG59" s="255">
        <f t="shared" si="8"/>
        <v>0</v>
      </c>
      <c r="AH59" s="255">
        <f t="shared" si="8"/>
        <v>0</v>
      </c>
      <c r="AI59" s="255">
        <f t="shared" si="8"/>
        <v>0</v>
      </c>
      <c r="AJ59" s="255">
        <f t="shared" si="8"/>
        <v>0</v>
      </c>
      <c r="AK59" s="255">
        <f t="shared" si="8"/>
        <v>0</v>
      </c>
      <c r="AL59" s="255">
        <f t="shared" si="8"/>
        <v>0</v>
      </c>
      <c r="AM59" s="255">
        <f t="shared" si="8"/>
        <v>0</v>
      </c>
      <c r="AN59" s="255">
        <f t="shared" si="8"/>
        <v>0</v>
      </c>
      <c r="AO59" s="255">
        <f t="shared" si="8"/>
        <v>0</v>
      </c>
      <c r="AP59" s="255">
        <f t="shared" si="8"/>
        <v>0</v>
      </c>
    </row>
    <row r="60" spans="1:45" x14ac:dyDescent="0.2">
      <c r="A60" s="247" t="s">
        <v>320</v>
      </c>
      <c r="B60" s="248">
        <f t="shared" ref="B60:Z60" si="9">SUM(B61:B65)</f>
        <v>0</v>
      </c>
      <c r="C60" s="248">
        <f t="shared" si="9"/>
        <v>-95172.051969000022</v>
      </c>
      <c r="D60" s="248">
        <f>SUM(D61:D65)</f>
        <v>-100406.51482729502</v>
      </c>
      <c r="E60" s="248">
        <f t="shared" si="9"/>
        <v>-105928.87314279623</v>
      </c>
      <c r="F60" s="248">
        <f t="shared" si="9"/>
        <v>-111754.96116565002</v>
      </c>
      <c r="G60" s="248">
        <f t="shared" si="9"/>
        <v>-117901.48402976077</v>
      </c>
      <c r="H60" s="248">
        <f t="shared" si="9"/>
        <v>-124386.0656513976</v>
      </c>
      <c r="I60" s="248">
        <f t="shared" si="9"/>
        <v>-131227.29926222446</v>
      </c>
      <c r="J60" s="248">
        <f t="shared" si="9"/>
        <v>-138444.80072164681</v>
      </c>
      <c r="K60" s="248">
        <f t="shared" si="9"/>
        <v>-146059.26476133737</v>
      </c>
      <c r="L60" s="248">
        <f t="shared" si="9"/>
        <v>-154092.52432321094</v>
      </c>
      <c r="M60" s="248">
        <f t="shared" si="9"/>
        <v>-162567.61316098753</v>
      </c>
      <c r="N60" s="248">
        <f t="shared" si="9"/>
        <v>-171508.83188484181</v>
      </c>
      <c r="O60" s="248">
        <f t="shared" si="9"/>
        <v>-180941.8176385081</v>
      </c>
      <c r="P60" s="248">
        <f t="shared" si="9"/>
        <v>-190893.61760862602</v>
      </c>
      <c r="Q60" s="248">
        <f t="shared" si="9"/>
        <v>-201392.76657710047</v>
      </c>
      <c r="R60" s="248">
        <f t="shared" si="9"/>
        <v>-212469.36873884097</v>
      </c>
      <c r="S60" s="248">
        <f t="shared" si="9"/>
        <v>-224155.18401947719</v>
      </c>
      <c r="T60" s="248">
        <f t="shared" si="9"/>
        <v>-236483.71914054843</v>
      </c>
      <c r="U60" s="248">
        <f t="shared" si="9"/>
        <v>-249490.32369327857</v>
      </c>
      <c r="V60" s="248">
        <f t="shared" si="9"/>
        <v>-263212.29149640887</v>
      </c>
      <c r="W60" s="248">
        <f t="shared" si="9"/>
        <v>-277688.96752871131</v>
      </c>
      <c r="X60" s="248">
        <f t="shared" si="9"/>
        <v>-292961.86074279039</v>
      </c>
      <c r="Y60" s="248">
        <f t="shared" si="9"/>
        <v>-309074.76308364386</v>
      </c>
      <c r="Z60" s="248">
        <f t="shared" si="9"/>
        <v>-326073.87505324429</v>
      </c>
      <c r="AA60" s="248">
        <f t="shared" ref="AA60:AP60" si="10">SUM(AA61:AA65)</f>
        <v>-344007.93818117271</v>
      </c>
      <c r="AB60" s="248">
        <f t="shared" si="10"/>
        <v>-362928.37478113722</v>
      </c>
      <c r="AC60" s="248">
        <f t="shared" si="10"/>
        <v>-382889.43539409968</v>
      </c>
      <c r="AD60" s="248">
        <f t="shared" si="10"/>
        <v>-403948.35434077511</v>
      </c>
      <c r="AE60" s="248">
        <f t="shared" si="10"/>
        <v>-426165.51382951776</v>
      </c>
      <c r="AF60" s="248">
        <f t="shared" si="10"/>
        <v>-449604.61709014123</v>
      </c>
      <c r="AG60" s="248">
        <f t="shared" si="10"/>
        <v>-474332.87103009899</v>
      </c>
      <c r="AH60" s="248">
        <f t="shared" si="10"/>
        <v>-500421.17893675441</v>
      </c>
      <c r="AI60" s="248">
        <f t="shared" si="10"/>
        <v>-527944.34377827588</v>
      </c>
      <c r="AJ60" s="248">
        <f t="shared" si="10"/>
        <v>-556981.28268608102</v>
      </c>
      <c r="AK60" s="248">
        <f t="shared" si="10"/>
        <v>-587615.25323381543</v>
      </c>
      <c r="AL60" s="248">
        <f t="shared" si="10"/>
        <v>-619934.09216167522</v>
      </c>
      <c r="AM60" s="248">
        <f t="shared" si="10"/>
        <v>-654030.46723056736</v>
      </c>
      <c r="AN60" s="248">
        <f t="shared" si="10"/>
        <v>-690002.1429282485</v>
      </c>
      <c r="AO60" s="248">
        <f t="shared" si="10"/>
        <v>-727952.26078930218</v>
      </c>
      <c r="AP60" s="248">
        <f t="shared" si="10"/>
        <v>-767989.63513271383</v>
      </c>
    </row>
    <row r="61" spans="1:45" x14ac:dyDescent="0.2">
      <c r="A61" s="256" t="s">
        <v>319</v>
      </c>
      <c r="B61" s="248"/>
      <c r="C61" s="248">
        <f>-IF(C$47&lt;=$B$30,0,$B$29*(1+C$49)*$B$28)</f>
        <v>-95172.051969000022</v>
      </c>
      <c r="D61" s="248">
        <f>-IF(D$47&lt;=$B$30,0,$B$29*(1+D$49)*$B$28)</f>
        <v>-100406.51482729502</v>
      </c>
      <c r="E61" s="248">
        <f t="shared" ref="E61:AP61" si="11">-IF(E$47&lt;=$B$30,0,$B$29*(1+E$49)*$B$28)</f>
        <v>-105928.87314279623</v>
      </c>
      <c r="F61" s="248">
        <f t="shared" si="11"/>
        <v>-111754.96116565002</v>
      </c>
      <c r="G61" s="248">
        <f t="shared" si="11"/>
        <v>-117901.48402976077</v>
      </c>
      <c r="H61" s="248">
        <f t="shared" si="11"/>
        <v>-124386.0656513976</v>
      </c>
      <c r="I61" s="248">
        <f t="shared" si="11"/>
        <v>-131227.29926222446</v>
      </c>
      <c r="J61" s="248">
        <f t="shared" si="11"/>
        <v>-138444.80072164681</v>
      </c>
      <c r="K61" s="248">
        <f t="shared" si="11"/>
        <v>-146059.26476133737</v>
      </c>
      <c r="L61" s="248">
        <f t="shared" si="11"/>
        <v>-154092.52432321094</v>
      </c>
      <c r="M61" s="248">
        <f t="shared" si="11"/>
        <v>-162567.61316098753</v>
      </c>
      <c r="N61" s="248">
        <f t="shared" si="11"/>
        <v>-171508.83188484181</v>
      </c>
      <c r="O61" s="248">
        <f t="shared" si="11"/>
        <v>-180941.8176385081</v>
      </c>
      <c r="P61" s="248">
        <f t="shared" si="11"/>
        <v>-190893.61760862602</v>
      </c>
      <c r="Q61" s="248">
        <f t="shared" si="11"/>
        <v>-201392.76657710047</v>
      </c>
      <c r="R61" s="248">
        <f t="shared" si="11"/>
        <v>-212469.36873884097</v>
      </c>
      <c r="S61" s="248">
        <f t="shared" si="11"/>
        <v>-224155.18401947719</v>
      </c>
      <c r="T61" s="248">
        <f t="shared" si="11"/>
        <v>-236483.71914054843</v>
      </c>
      <c r="U61" s="248">
        <f t="shared" si="11"/>
        <v>-249490.32369327857</v>
      </c>
      <c r="V61" s="248">
        <f t="shared" si="11"/>
        <v>-263212.29149640887</v>
      </c>
      <c r="W61" s="248">
        <f t="shared" si="11"/>
        <v>-277688.96752871131</v>
      </c>
      <c r="X61" s="248">
        <f t="shared" si="11"/>
        <v>-292961.86074279039</v>
      </c>
      <c r="Y61" s="248">
        <f t="shared" si="11"/>
        <v>-309074.76308364386</v>
      </c>
      <c r="Z61" s="248">
        <f t="shared" si="11"/>
        <v>-326073.87505324429</v>
      </c>
      <c r="AA61" s="248">
        <f t="shared" si="11"/>
        <v>-344007.93818117271</v>
      </c>
      <c r="AB61" s="248">
        <f t="shared" si="11"/>
        <v>-362928.37478113722</v>
      </c>
      <c r="AC61" s="248">
        <f t="shared" si="11"/>
        <v>-382889.43539409968</v>
      </c>
      <c r="AD61" s="248">
        <f t="shared" si="11"/>
        <v>-403948.35434077511</v>
      </c>
      <c r="AE61" s="248">
        <f t="shared" si="11"/>
        <v>-426165.51382951776</v>
      </c>
      <c r="AF61" s="248">
        <f t="shared" si="11"/>
        <v>-449604.61709014123</v>
      </c>
      <c r="AG61" s="248">
        <f t="shared" si="11"/>
        <v>-474332.87103009899</v>
      </c>
      <c r="AH61" s="248">
        <f t="shared" si="11"/>
        <v>-500421.17893675441</v>
      </c>
      <c r="AI61" s="248">
        <f t="shared" si="11"/>
        <v>-527944.34377827588</v>
      </c>
      <c r="AJ61" s="248">
        <f t="shared" si="11"/>
        <v>-556981.28268608102</v>
      </c>
      <c r="AK61" s="248">
        <f t="shared" si="11"/>
        <v>-587615.25323381543</v>
      </c>
      <c r="AL61" s="248">
        <f t="shared" si="11"/>
        <v>-619934.09216167522</v>
      </c>
      <c r="AM61" s="248">
        <f t="shared" si="11"/>
        <v>-654030.46723056736</v>
      </c>
      <c r="AN61" s="248">
        <f t="shared" si="11"/>
        <v>-690002.1429282485</v>
      </c>
      <c r="AO61" s="248">
        <f t="shared" si="11"/>
        <v>-727952.26078930218</v>
      </c>
      <c r="AP61" s="248">
        <f t="shared" si="11"/>
        <v>-767989.63513271383</v>
      </c>
    </row>
    <row r="62" spans="1:45" x14ac:dyDescent="0.2">
      <c r="A62" s="256" t="str">
        <f>A32</f>
        <v>Прочие расходы при эксплуатации объекта, руб. без НДС</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8"/>
      <c r="AL62" s="248"/>
      <c r="AM62" s="248"/>
      <c r="AN62" s="248"/>
      <c r="AO62" s="248"/>
      <c r="AP62" s="248"/>
    </row>
    <row r="63" spans="1:45" x14ac:dyDescent="0.2">
      <c r="A63" s="256" t="s">
        <v>553</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8"/>
      <c r="AN63" s="248"/>
      <c r="AO63" s="248"/>
      <c r="AP63" s="248"/>
    </row>
    <row r="64" spans="1:45" x14ac:dyDescent="0.2">
      <c r="A64" s="256" t="s">
        <v>553</v>
      </c>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row>
    <row r="65" spans="1:45" ht="31.5" x14ac:dyDescent="0.2">
      <c r="A65" s="256" t="s">
        <v>557</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8"/>
      <c r="AL65" s="248"/>
      <c r="AM65" s="248"/>
      <c r="AN65" s="248"/>
      <c r="AO65" s="248"/>
      <c r="AP65" s="248"/>
    </row>
    <row r="66" spans="1:45" ht="28.5" x14ac:dyDescent="0.2">
      <c r="A66" s="257" t="s">
        <v>317</v>
      </c>
      <c r="B66" s="255">
        <f t="shared" ref="B66:AO66" si="12">B59+B60</f>
        <v>0</v>
      </c>
      <c r="C66" s="255">
        <f t="shared" si="12"/>
        <v>-95172.051969000022</v>
      </c>
      <c r="D66" s="255">
        <f t="shared" si="12"/>
        <v>-100406.51482729502</v>
      </c>
      <c r="E66" s="255">
        <f t="shared" si="12"/>
        <v>-105928.87314279623</v>
      </c>
      <c r="F66" s="255">
        <f t="shared" si="12"/>
        <v>-111754.96116565002</v>
      </c>
      <c r="G66" s="255">
        <f t="shared" si="12"/>
        <v>-117901.48402976077</v>
      </c>
      <c r="H66" s="255">
        <f t="shared" si="12"/>
        <v>-124386.0656513976</v>
      </c>
      <c r="I66" s="255">
        <f t="shared" si="12"/>
        <v>-131227.29926222446</v>
      </c>
      <c r="J66" s="255">
        <f t="shared" si="12"/>
        <v>-138444.80072164681</v>
      </c>
      <c r="K66" s="255">
        <f t="shared" si="12"/>
        <v>-146059.26476133737</v>
      </c>
      <c r="L66" s="255">
        <f t="shared" si="12"/>
        <v>-154092.52432321094</v>
      </c>
      <c r="M66" s="255">
        <f t="shared" si="12"/>
        <v>-162567.61316098753</v>
      </c>
      <c r="N66" s="255">
        <f t="shared" si="12"/>
        <v>-171508.83188484181</v>
      </c>
      <c r="O66" s="255">
        <f t="shared" si="12"/>
        <v>-180941.8176385081</v>
      </c>
      <c r="P66" s="255">
        <f t="shared" si="12"/>
        <v>-190893.61760862602</v>
      </c>
      <c r="Q66" s="255">
        <f t="shared" si="12"/>
        <v>-201392.76657710047</v>
      </c>
      <c r="R66" s="255">
        <f t="shared" si="12"/>
        <v>-212469.36873884097</v>
      </c>
      <c r="S66" s="255">
        <f t="shared" si="12"/>
        <v>-224155.18401947719</v>
      </c>
      <c r="T66" s="255">
        <f t="shared" si="12"/>
        <v>-236483.71914054843</v>
      </c>
      <c r="U66" s="255">
        <f t="shared" si="12"/>
        <v>-249490.32369327857</v>
      </c>
      <c r="V66" s="255">
        <f t="shared" si="12"/>
        <v>-263212.29149640887</v>
      </c>
      <c r="W66" s="255">
        <f t="shared" si="12"/>
        <v>-277688.96752871131</v>
      </c>
      <c r="X66" s="255">
        <f t="shared" si="12"/>
        <v>-292961.86074279039</v>
      </c>
      <c r="Y66" s="255">
        <f t="shared" si="12"/>
        <v>-309074.76308364386</v>
      </c>
      <c r="Z66" s="255">
        <f t="shared" si="12"/>
        <v>-326073.87505324429</v>
      </c>
      <c r="AA66" s="255">
        <f t="shared" si="12"/>
        <v>-344007.93818117271</v>
      </c>
      <c r="AB66" s="255">
        <f t="shared" si="12"/>
        <v>-362928.37478113722</v>
      </c>
      <c r="AC66" s="255">
        <f t="shared" si="12"/>
        <v>-382889.43539409968</v>
      </c>
      <c r="AD66" s="255">
        <f t="shared" si="12"/>
        <v>-403948.35434077511</v>
      </c>
      <c r="AE66" s="255">
        <f t="shared" si="12"/>
        <v>-426165.51382951776</v>
      </c>
      <c r="AF66" s="255">
        <f t="shared" si="12"/>
        <v>-449604.61709014123</v>
      </c>
      <c r="AG66" s="255">
        <f t="shared" si="12"/>
        <v>-474332.87103009899</v>
      </c>
      <c r="AH66" s="255">
        <f t="shared" si="12"/>
        <v>-500421.17893675441</v>
      </c>
      <c r="AI66" s="255">
        <f t="shared" si="12"/>
        <v>-527944.34377827588</v>
      </c>
      <c r="AJ66" s="255">
        <f t="shared" si="12"/>
        <v>-556981.28268608102</v>
      </c>
      <c r="AK66" s="255">
        <f t="shared" si="12"/>
        <v>-587615.25323381543</v>
      </c>
      <c r="AL66" s="255">
        <f t="shared" si="12"/>
        <v>-619934.09216167522</v>
      </c>
      <c r="AM66" s="255">
        <f t="shared" si="12"/>
        <v>-654030.46723056736</v>
      </c>
      <c r="AN66" s="255">
        <f t="shared" si="12"/>
        <v>-690002.1429282485</v>
      </c>
      <c r="AO66" s="255">
        <f t="shared" si="12"/>
        <v>-727952.26078930218</v>
      </c>
      <c r="AP66" s="255">
        <f>AP59+AP60</f>
        <v>-767989.63513271383</v>
      </c>
    </row>
    <row r="67" spans="1:45" x14ac:dyDescent="0.2">
      <c r="A67" s="256" t="s">
        <v>312</v>
      </c>
      <c r="B67" s="258"/>
      <c r="C67" s="248">
        <f>-($B$25)*1.18*$B$28/$B$27</f>
        <v>-323280.00000000006</v>
      </c>
      <c r="D67" s="248">
        <f>C67</f>
        <v>-323280.00000000006</v>
      </c>
      <c r="E67" s="248">
        <f t="shared" ref="E67:AP67" si="13">D67</f>
        <v>-323280.00000000006</v>
      </c>
      <c r="F67" s="248">
        <f t="shared" si="13"/>
        <v>-323280.00000000006</v>
      </c>
      <c r="G67" s="248">
        <f t="shared" si="13"/>
        <v>-323280.00000000006</v>
      </c>
      <c r="H67" s="248">
        <f t="shared" si="13"/>
        <v>-323280.00000000006</v>
      </c>
      <c r="I67" s="248">
        <f t="shared" si="13"/>
        <v>-323280.00000000006</v>
      </c>
      <c r="J67" s="248">
        <f t="shared" si="13"/>
        <v>-323280.00000000006</v>
      </c>
      <c r="K67" s="248">
        <f t="shared" si="13"/>
        <v>-323280.00000000006</v>
      </c>
      <c r="L67" s="248">
        <f t="shared" si="13"/>
        <v>-323280.00000000006</v>
      </c>
      <c r="M67" s="248">
        <f t="shared" si="13"/>
        <v>-323280.00000000006</v>
      </c>
      <c r="N67" s="248">
        <f t="shared" si="13"/>
        <v>-323280.00000000006</v>
      </c>
      <c r="O67" s="248">
        <f t="shared" si="13"/>
        <v>-323280.00000000006</v>
      </c>
      <c r="P67" s="248">
        <f t="shared" si="13"/>
        <v>-323280.00000000006</v>
      </c>
      <c r="Q67" s="248">
        <f t="shared" si="13"/>
        <v>-323280.00000000006</v>
      </c>
      <c r="R67" s="248">
        <f t="shared" si="13"/>
        <v>-323280.00000000006</v>
      </c>
      <c r="S67" s="248">
        <f t="shared" si="13"/>
        <v>-323280.00000000006</v>
      </c>
      <c r="T67" s="248">
        <f t="shared" si="13"/>
        <v>-323280.00000000006</v>
      </c>
      <c r="U67" s="248">
        <f t="shared" si="13"/>
        <v>-323280.00000000006</v>
      </c>
      <c r="V67" s="248">
        <f t="shared" si="13"/>
        <v>-323280.00000000006</v>
      </c>
      <c r="W67" s="248">
        <f t="shared" si="13"/>
        <v>-323280.00000000006</v>
      </c>
      <c r="X67" s="248">
        <f t="shared" si="13"/>
        <v>-323280.00000000006</v>
      </c>
      <c r="Y67" s="248">
        <f t="shared" si="13"/>
        <v>-323280.00000000006</v>
      </c>
      <c r="Z67" s="248">
        <f t="shared" si="13"/>
        <v>-323280.00000000006</v>
      </c>
      <c r="AA67" s="248">
        <f t="shared" si="13"/>
        <v>-323280.00000000006</v>
      </c>
      <c r="AB67" s="248">
        <f t="shared" si="13"/>
        <v>-323280.00000000006</v>
      </c>
      <c r="AC67" s="248">
        <f t="shared" si="13"/>
        <v>-323280.00000000006</v>
      </c>
      <c r="AD67" s="248">
        <f t="shared" si="13"/>
        <v>-323280.00000000006</v>
      </c>
      <c r="AE67" s="248">
        <f t="shared" si="13"/>
        <v>-323280.00000000006</v>
      </c>
      <c r="AF67" s="248">
        <f t="shared" si="13"/>
        <v>-323280.00000000006</v>
      </c>
      <c r="AG67" s="248">
        <f t="shared" si="13"/>
        <v>-323280.00000000006</v>
      </c>
      <c r="AH67" s="248">
        <f t="shared" si="13"/>
        <v>-323280.00000000006</v>
      </c>
      <c r="AI67" s="248">
        <f t="shared" si="13"/>
        <v>-323280.00000000006</v>
      </c>
      <c r="AJ67" s="248">
        <f t="shared" si="13"/>
        <v>-323280.00000000006</v>
      </c>
      <c r="AK67" s="248">
        <f t="shared" si="13"/>
        <v>-323280.00000000006</v>
      </c>
      <c r="AL67" s="248">
        <f t="shared" si="13"/>
        <v>-323280.00000000006</v>
      </c>
      <c r="AM67" s="248">
        <f t="shared" si="13"/>
        <v>-323280.00000000006</v>
      </c>
      <c r="AN67" s="248">
        <f t="shared" si="13"/>
        <v>-323280.00000000006</v>
      </c>
      <c r="AO67" s="248">
        <f t="shared" si="13"/>
        <v>-323280.00000000006</v>
      </c>
      <c r="AP67" s="248">
        <f t="shared" si="13"/>
        <v>-323280.00000000006</v>
      </c>
      <c r="AQ67" s="259">
        <f>SUM(B67:AA67)/1.18</f>
        <v>-6849152.5423728824</v>
      </c>
      <c r="AR67" s="260">
        <f>SUM(B67:AF67)/1.18</f>
        <v>-8218983.0508474596</v>
      </c>
      <c r="AS67" s="260">
        <f>SUM(B67:AP67)/1.18</f>
        <v>-10958644.067796612</v>
      </c>
    </row>
    <row r="68" spans="1:45" ht="28.5" x14ac:dyDescent="0.2">
      <c r="A68" s="257" t="s">
        <v>313</v>
      </c>
      <c r="B68" s="255">
        <f t="shared" ref="B68:J68" si="14">B66+B67</f>
        <v>0</v>
      </c>
      <c r="C68" s="255">
        <f>C66+C67</f>
        <v>-418452.05196900008</v>
      </c>
      <c r="D68" s="255">
        <f>D66+D67</f>
        <v>-423686.51482729509</v>
      </c>
      <c r="E68" s="255">
        <f t="shared" si="14"/>
        <v>-429208.87314279628</v>
      </c>
      <c r="F68" s="255">
        <f>F66+C67</f>
        <v>-435034.96116565005</v>
      </c>
      <c r="G68" s="255">
        <f t="shared" si="14"/>
        <v>-441181.48402976082</v>
      </c>
      <c r="H68" s="255">
        <f t="shared" si="14"/>
        <v>-447666.06565139769</v>
      </c>
      <c r="I68" s="255">
        <f t="shared" si="14"/>
        <v>-454507.29926222452</v>
      </c>
      <c r="J68" s="255">
        <f t="shared" si="14"/>
        <v>-461724.80072164687</v>
      </c>
      <c r="K68" s="255">
        <f>K66+K67</f>
        <v>-469339.26476133743</v>
      </c>
      <c r="L68" s="255">
        <f>L66+L67</f>
        <v>-477372.52432321099</v>
      </c>
      <c r="M68" s="255">
        <f t="shared" ref="M68:AO68" si="15">M66+M67</f>
        <v>-485847.61316098762</v>
      </c>
      <c r="N68" s="255">
        <f t="shared" si="15"/>
        <v>-494788.8318848419</v>
      </c>
      <c r="O68" s="255">
        <f t="shared" si="15"/>
        <v>-504221.81763850816</v>
      </c>
      <c r="P68" s="255">
        <f t="shared" si="15"/>
        <v>-514173.61760862608</v>
      </c>
      <c r="Q68" s="255">
        <f t="shared" si="15"/>
        <v>-524672.7665771005</v>
      </c>
      <c r="R68" s="255">
        <f t="shared" si="15"/>
        <v>-535749.36873884103</v>
      </c>
      <c r="S68" s="255">
        <f t="shared" si="15"/>
        <v>-547435.18401947722</v>
      </c>
      <c r="T68" s="255">
        <f t="shared" si="15"/>
        <v>-559763.71914054849</v>
      </c>
      <c r="U68" s="255">
        <f t="shared" si="15"/>
        <v>-572770.32369327859</v>
      </c>
      <c r="V68" s="255">
        <f t="shared" si="15"/>
        <v>-586492.29149640887</v>
      </c>
      <c r="W68" s="255">
        <f t="shared" si="15"/>
        <v>-600968.96752871131</v>
      </c>
      <c r="X68" s="255">
        <f t="shared" si="15"/>
        <v>-616241.86074279039</v>
      </c>
      <c r="Y68" s="255">
        <f t="shared" si="15"/>
        <v>-632354.76308364398</v>
      </c>
      <c r="Z68" s="255">
        <f t="shared" si="15"/>
        <v>-649353.87505324441</v>
      </c>
      <c r="AA68" s="255">
        <f t="shared" si="15"/>
        <v>-667287.93818117282</v>
      </c>
      <c r="AB68" s="255">
        <f t="shared" si="15"/>
        <v>-686208.37478113733</v>
      </c>
      <c r="AC68" s="255">
        <f t="shared" si="15"/>
        <v>-706169.43539409968</v>
      </c>
      <c r="AD68" s="255">
        <f t="shared" si="15"/>
        <v>-727228.35434077517</v>
      </c>
      <c r="AE68" s="255">
        <f t="shared" si="15"/>
        <v>-749445.51382951788</v>
      </c>
      <c r="AF68" s="255">
        <f t="shared" si="15"/>
        <v>-772884.61709014128</v>
      </c>
      <c r="AG68" s="255">
        <f t="shared" si="15"/>
        <v>-797612.87103009899</v>
      </c>
      <c r="AH68" s="255">
        <f t="shared" si="15"/>
        <v>-823701.17893675447</v>
      </c>
      <c r="AI68" s="255">
        <f t="shared" si="15"/>
        <v>-851224.34377827588</v>
      </c>
      <c r="AJ68" s="255">
        <f t="shared" si="15"/>
        <v>-880261.28268608102</v>
      </c>
      <c r="AK68" s="255">
        <f t="shared" si="15"/>
        <v>-910895.25323381554</v>
      </c>
      <c r="AL68" s="255">
        <f t="shared" si="15"/>
        <v>-943214.09216167522</v>
      </c>
      <c r="AM68" s="255">
        <f t="shared" si="15"/>
        <v>-977310.46723056748</v>
      </c>
      <c r="AN68" s="255">
        <f t="shared" si="15"/>
        <v>-1013282.1429282485</v>
      </c>
      <c r="AO68" s="255">
        <f t="shared" si="15"/>
        <v>-1051232.2607893022</v>
      </c>
      <c r="AP68" s="255">
        <f>AP66+AP67</f>
        <v>-1091269.6351327139</v>
      </c>
      <c r="AQ68" s="200">
        <v>25</v>
      </c>
      <c r="AR68" s="200">
        <v>30</v>
      </c>
      <c r="AS68" s="200">
        <v>40</v>
      </c>
    </row>
    <row r="69" spans="1:45" x14ac:dyDescent="0.2">
      <c r="A69" s="256" t="s">
        <v>311</v>
      </c>
      <c r="B69" s="248">
        <f t="shared" ref="B69:AO69" si="16">-B56</f>
        <v>0</v>
      </c>
      <c r="C69" s="248">
        <f t="shared" si="16"/>
        <v>0</v>
      </c>
      <c r="D69" s="248">
        <f t="shared" si="16"/>
        <v>0</v>
      </c>
      <c r="E69" s="248">
        <f t="shared" si="16"/>
        <v>0</v>
      </c>
      <c r="F69" s="248">
        <f t="shared" si="16"/>
        <v>0</v>
      </c>
      <c r="G69" s="248">
        <f t="shared" si="16"/>
        <v>0</v>
      </c>
      <c r="H69" s="248">
        <f t="shared" si="16"/>
        <v>0</v>
      </c>
      <c r="I69" s="248">
        <f t="shared" si="16"/>
        <v>0</v>
      </c>
      <c r="J69" s="248">
        <f t="shared" si="16"/>
        <v>0</v>
      </c>
      <c r="K69" s="248">
        <f t="shared" si="16"/>
        <v>0</v>
      </c>
      <c r="L69" s="248">
        <f t="shared" si="16"/>
        <v>0</v>
      </c>
      <c r="M69" s="248">
        <f t="shared" si="16"/>
        <v>0</v>
      </c>
      <c r="N69" s="248">
        <f t="shared" si="16"/>
        <v>0</v>
      </c>
      <c r="O69" s="248">
        <f t="shared" si="16"/>
        <v>0</v>
      </c>
      <c r="P69" s="248">
        <f t="shared" si="16"/>
        <v>0</v>
      </c>
      <c r="Q69" s="248">
        <f t="shared" si="16"/>
        <v>0</v>
      </c>
      <c r="R69" s="248">
        <f t="shared" si="16"/>
        <v>0</v>
      </c>
      <c r="S69" s="248">
        <f t="shared" si="16"/>
        <v>0</v>
      </c>
      <c r="T69" s="248">
        <f t="shared" si="16"/>
        <v>0</v>
      </c>
      <c r="U69" s="248">
        <f t="shared" si="16"/>
        <v>0</v>
      </c>
      <c r="V69" s="248">
        <f t="shared" si="16"/>
        <v>0</v>
      </c>
      <c r="W69" s="248">
        <f t="shared" si="16"/>
        <v>0</v>
      </c>
      <c r="X69" s="248">
        <f t="shared" si="16"/>
        <v>0</v>
      </c>
      <c r="Y69" s="248">
        <f t="shared" si="16"/>
        <v>0</v>
      </c>
      <c r="Z69" s="248">
        <f t="shared" si="16"/>
        <v>0</v>
      </c>
      <c r="AA69" s="248">
        <f t="shared" si="16"/>
        <v>0</v>
      </c>
      <c r="AB69" s="248">
        <f t="shared" si="16"/>
        <v>0</v>
      </c>
      <c r="AC69" s="248">
        <f t="shared" si="16"/>
        <v>0</v>
      </c>
      <c r="AD69" s="248">
        <f t="shared" si="16"/>
        <v>0</v>
      </c>
      <c r="AE69" s="248">
        <f t="shared" si="16"/>
        <v>0</v>
      </c>
      <c r="AF69" s="248">
        <f t="shared" si="16"/>
        <v>0</v>
      </c>
      <c r="AG69" s="248">
        <f t="shared" si="16"/>
        <v>0</v>
      </c>
      <c r="AH69" s="248">
        <f t="shared" si="16"/>
        <v>0</v>
      </c>
      <c r="AI69" s="248">
        <f t="shared" si="16"/>
        <v>0</v>
      </c>
      <c r="AJ69" s="248">
        <f t="shared" si="16"/>
        <v>0</v>
      </c>
      <c r="AK69" s="248">
        <f t="shared" si="16"/>
        <v>0</v>
      </c>
      <c r="AL69" s="248">
        <f t="shared" si="16"/>
        <v>0</v>
      </c>
      <c r="AM69" s="248">
        <f t="shared" si="16"/>
        <v>0</v>
      </c>
      <c r="AN69" s="248">
        <f t="shared" si="16"/>
        <v>0</v>
      </c>
      <c r="AO69" s="248">
        <f t="shared" si="16"/>
        <v>0</v>
      </c>
      <c r="AP69" s="248">
        <f>-AP56</f>
        <v>0</v>
      </c>
    </row>
    <row r="70" spans="1:45" ht="14.25" x14ac:dyDescent="0.2">
      <c r="A70" s="257" t="s">
        <v>316</v>
      </c>
      <c r="B70" s="255">
        <f t="shared" ref="B70:AO70" si="17">B68+B69</f>
        <v>0</v>
      </c>
      <c r="C70" s="255">
        <f t="shared" si="17"/>
        <v>-418452.05196900008</v>
      </c>
      <c r="D70" s="255">
        <f t="shared" si="17"/>
        <v>-423686.51482729509</v>
      </c>
      <c r="E70" s="255">
        <f t="shared" si="17"/>
        <v>-429208.87314279628</v>
      </c>
      <c r="F70" s="255">
        <f t="shared" si="17"/>
        <v>-435034.96116565005</v>
      </c>
      <c r="G70" s="255">
        <f t="shared" si="17"/>
        <v>-441181.48402976082</v>
      </c>
      <c r="H70" s="255">
        <f t="shared" si="17"/>
        <v>-447666.06565139769</v>
      </c>
      <c r="I70" s="255">
        <f t="shared" si="17"/>
        <v>-454507.29926222452</v>
      </c>
      <c r="J70" s="255">
        <f t="shared" si="17"/>
        <v>-461724.80072164687</v>
      </c>
      <c r="K70" s="255">
        <f t="shared" si="17"/>
        <v>-469339.26476133743</v>
      </c>
      <c r="L70" s="255">
        <f t="shared" si="17"/>
        <v>-477372.52432321099</v>
      </c>
      <c r="M70" s="255">
        <f t="shared" si="17"/>
        <v>-485847.61316098762</v>
      </c>
      <c r="N70" s="255">
        <f t="shared" si="17"/>
        <v>-494788.8318848419</v>
      </c>
      <c r="O70" s="255">
        <f t="shared" si="17"/>
        <v>-504221.81763850816</v>
      </c>
      <c r="P70" s="255">
        <f t="shared" si="17"/>
        <v>-514173.61760862608</v>
      </c>
      <c r="Q70" s="255">
        <f t="shared" si="17"/>
        <v>-524672.7665771005</v>
      </c>
      <c r="R70" s="255">
        <f t="shared" si="17"/>
        <v>-535749.36873884103</v>
      </c>
      <c r="S70" s="255">
        <f t="shared" si="17"/>
        <v>-547435.18401947722</v>
      </c>
      <c r="T70" s="255">
        <f t="shared" si="17"/>
        <v>-559763.71914054849</v>
      </c>
      <c r="U70" s="255">
        <f t="shared" si="17"/>
        <v>-572770.32369327859</v>
      </c>
      <c r="V70" s="255">
        <f t="shared" si="17"/>
        <v>-586492.29149640887</v>
      </c>
      <c r="W70" s="255">
        <f t="shared" si="17"/>
        <v>-600968.96752871131</v>
      </c>
      <c r="X70" s="255">
        <f t="shared" si="17"/>
        <v>-616241.86074279039</v>
      </c>
      <c r="Y70" s="255">
        <f t="shared" si="17"/>
        <v>-632354.76308364398</v>
      </c>
      <c r="Z70" s="255">
        <f t="shared" si="17"/>
        <v>-649353.87505324441</v>
      </c>
      <c r="AA70" s="255">
        <f t="shared" si="17"/>
        <v>-667287.93818117282</v>
      </c>
      <c r="AB70" s="255">
        <f t="shared" si="17"/>
        <v>-686208.37478113733</v>
      </c>
      <c r="AC70" s="255">
        <f t="shared" si="17"/>
        <v>-706169.43539409968</v>
      </c>
      <c r="AD70" s="255">
        <f t="shared" si="17"/>
        <v>-727228.35434077517</v>
      </c>
      <c r="AE70" s="255">
        <f t="shared" si="17"/>
        <v>-749445.51382951788</v>
      </c>
      <c r="AF70" s="255">
        <f t="shared" si="17"/>
        <v>-772884.61709014128</v>
      </c>
      <c r="AG70" s="255">
        <f t="shared" si="17"/>
        <v>-797612.87103009899</v>
      </c>
      <c r="AH70" s="255">
        <f t="shared" si="17"/>
        <v>-823701.17893675447</v>
      </c>
      <c r="AI70" s="255">
        <f t="shared" si="17"/>
        <v>-851224.34377827588</v>
      </c>
      <c r="AJ70" s="255">
        <f t="shared" si="17"/>
        <v>-880261.28268608102</v>
      </c>
      <c r="AK70" s="255">
        <f t="shared" si="17"/>
        <v>-910895.25323381554</v>
      </c>
      <c r="AL70" s="255">
        <f t="shared" si="17"/>
        <v>-943214.09216167522</v>
      </c>
      <c r="AM70" s="255">
        <f t="shared" si="17"/>
        <v>-977310.46723056748</v>
      </c>
      <c r="AN70" s="255">
        <f t="shared" si="17"/>
        <v>-1013282.1429282485</v>
      </c>
      <c r="AO70" s="255">
        <f t="shared" si="17"/>
        <v>-1051232.2607893022</v>
      </c>
      <c r="AP70" s="255">
        <f>AP68+AP69</f>
        <v>-1091269.6351327139</v>
      </c>
    </row>
    <row r="71" spans="1:45" x14ac:dyDescent="0.2">
      <c r="A71" s="256" t="s">
        <v>310</v>
      </c>
      <c r="B71" s="248">
        <f t="shared" ref="B71:AP71" si="18">-B70*$B$36</f>
        <v>0</v>
      </c>
      <c r="C71" s="248">
        <f t="shared" si="18"/>
        <v>83690.410393800019</v>
      </c>
      <c r="D71" s="248">
        <f t="shared" si="18"/>
        <v>84737.302965459021</v>
      </c>
      <c r="E71" s="248">
        <f t="shared" si="18"/>
        <v>85841.774628559258</v>
      </c>
      <c r="F71" s="248">
        <f t="shared" si="18"/>
        <v>87006.992233130019</v>
      </c>
      <c r="G71" s="248">
        <f t="shared" si="18"/>
        <v>88236.296805952166</v>
      </c>
      <c r="H71" s="248">
        <f t="shared" si="18"/>
        <v>89533.213130279546</v>
      </c>
      <c r="I71" s="248">
        <f t="shared" si="18"/>
        <v>90901.45985244491</v>
      </c>
      <c r="J71" s="248">
        <f t="shared" si="18"/>
        <v>92344.96014432938</v>
      </c>
      <c r="K71" s="248">
        <f t="shared" si="18"/>
        <v>93867.852952267494</v>
      </c>
      <c r="L71" s="248">
        <f t="shared" si="18"/>
        <v>95474.504864642207</v>
      </c>
      <c r="M71" s="248">
        <f t="shared" si="18"/>
        <v>97169.522632197535</v>
      </c>
      <c r="N71" s="248">
        <f t="shared" si="18"/>
        <v>98957.766376968386</v>
      </c>
      <c r="O71" s="248">
        <f t="shared" si="18"/>
        <v>100844.36352770164</v>
      </c>
      <c r="P71" s="248">
        <f t="shared" si="18"/>
        <v>102834.72352172522</v>
      </c>
      <c r="Q71" s="248">
        <f t="shared" si="18"/>
        <v>104934.55331542011</v>
      </c>
      <c r="R71" s="248">
        <f t="shared" si="18"/>
        <v>107149.87374776822</v>
      </c>
      <c r="S71" s="248">
        <f t="shared" si="18"/>
        <v>109487.03680389545</v>
      </c>
      <c r="T71" s="248">
        <f t="shared" si="18"/>
        <v>111952.7438281097</v>
      </c>
      <c r="U71" s="248">
        <f t="shared" si="18"/>
        <v>114554.06473865572</v>
      </c>
      <c r="V71" s="248">
        <f t="shared" si="18"/>
        <v>117298.45829928177</v>
      </c>
      <c r="W71" s="248">
        <f t="shared" si="18"/>
        <v>120193.79350574227</v>
      </c>
      <c r="X71" s="248">
        <f t="shared" si="18"/>
        <v>123248.37214855809</v>
      </c>
      <c r="Y71" s="248">
        <f t="shared" si="18"/>
        <v>126470.9526167288</v>
      </c>
      <c r="Z71" s="248">
        <f t="shared" si="18"/>
        <v>129870.77501064888</v>
      </c>
      <c r="AA71" s="248">
        <f t="shared" si="18"/>
        <v>133457.58763623456</v>
      </c>
      <c r="AB71" s="248">
        <f t="shared" si="18"/>
        <v>137241.67495622748</v>
      </c>
      <c r="AC71" s="248">
        <f t="shared" si="18"/>
        <v>141233.88707881994</v>
      </c>
      <c r="AD71" s="248">
        <f t="shared" si="18"/>
        <v>145445.67086815505</v>
      </c>
      <c r="AE71" s="248">
        <f t="shared" si="18"/>
        <v>149889.10276590358</v>
      </c>
      <c r="AF71" s="248">
        <f t="shared" si="18"/>
        <v>154576.92341802825</v>
      </c>
      <c r="AG71" s="248">
        <f t="shared" si="18"/>
        <v>159522.57420601981</v>
      </c>
      <c r="AH71" s="248">
        <f t="shared" si="18"/>
        <v>164740.23578735092</v>
      </c>
      <c r="AI71" s="248">
        <f t="shared" si="18"/>
        <v>170244.86875565519</v>
      </c>
      <c r="AJ71" s="248">
        <f t="shared" si="18"/>
        <v>176052.25653721622</v>
      </c>
      <c r="AK71" s="248">
        <f t="shared" si="18"/>
        <v>182179.05064676312</v>
      </c>
      <c r="AL71" s="248">
        <f t="shared" si="18"/>
        <v>188642.81843233504</v>
      </c>
      <c r="AM71" s="248">
        <f t="shared" si="18"/>
        <v>195462.09344611352</v>
      </c>
      <c r="AN71" s="248">
        <f t="shared" si="18"/>
        <v>202656.4285856497</v>
      </c>
      <c r="AO71" s="248">
        <f t="shared" si="18"/>
        <v>210246.45215786045</v>
      </c>
      <c r="AP71" s="248">
        <f t="shared" si="18"/>
        <v>218253.92702654281</v>
      </c>
    </row>
    <row r="72" spans="1:45" ht="15" thickBot="1" x14ac:dyDescent="0.25">
      <c r="A72" s="261" t="s">
        <v>315</v>
      </c>
      <c r="B72" s="262">
        <f t="shared" ref="B72:AO72" si="19">B70+B71</f>
        <v>0</v>
      </c>
      <c r="C72" s="262">
        <f t="shared" si="19"/>
        <v>-334761.64157520008</v>
      </c>
      <c r="D72" s="262">
        <f t="shared" si="19"/>
        <v>-338949.21186183608</v>
      </c>
      <c r="E72" s="262">
        <f t="shared" si="19"/>
        <v>-343367.09851423703</v>
      </c>
      <c r="F72" s="262">
        <f t="shared" si="19"/>
        <v>-348027.96893252002</v>
      </c>
      <c r="G72" s="262">
        <f t="shared" si="19"/>
        <v>-352945.18722380867</v>
      </c>
      <c r="H72" s="262">
        <f t="shared" si="19"/>
        <v>-358132.85252111813</v>
      </c>
      <c r="I72" s="262">
        <f t="shared" si="19"/>
        <v>-363605.83940977964</v>
      </c>
      <c r="J72" s="262">
        <f t="shared" si="19"/>
        <v>-369379.84057731752</v>
      </c>
      <c r="K72" s="262">
        <f t="shared" si="19"/>
        <v>-375471.41180906992</v>
      </c>
      <c r="L72" s="262">
        <f t="shared" si="19"/>
        <v>-381898.01945856877</v>
      </c>
      <c r="M72" s="262">
        <f t="shared" si="19"/>
        <v>-388678.09052879008</v>
      </c>
      <c r="N72" s="262">
        <f t="shared" si="19"/>
        <v>-395831.06550787354</v>
      </c>
      <c r="O72" s="262">
        <f t="shared" si="19"/>
        <v>-403377.45411080652</v>
      </c>
      <c r="P72" s="262">
        <f t="shared" si="19"/>
        <v>-411338.89408690087</v>
      </c>
      <c r="Q72" s="262">
        <f t="shared" si="19"/>
        <v>-419738.21326168039</v>
      </c>
      <c r="R72" s="262">
        <f t="shared" si="19"/>
        <v>-428599.4949910728</v>
      </c>
      <c r="S72" s="262">
        <f t="shared" si="19"/>
        <v>-437948.14721558179</v>
      </c>
      <c r="T72" s="262">
        <f t="shared" si="19"/>
        <v>-447810.97531243879</v>
      </c>
      <c r="U72" s="262">
        <f t="shared" si="19"/>
        <v>-458216.2589546229</v>
      </c>
      <c r="V72" s="262">
        <f t="shared" si="19"/>
        <v>-469193.8331971271</v>
      </c>
      <c r="W72" s="262">
        <f t="shared" si="19"/>
        <v>-480775.17402296903</v>
      </c>
      <c r="X72" s="262">
        <f t="shared" si="19"/>
        <v>-492993.4885942323</v>
      </c>
      <c r="Y72" s="262">
        <f t="shared" si="19"/>
        <v>-505883.81046691519</v>
      </c>
      <c r="Z72" s="262">
        <f t="shared" si="19"/>
        <v>-519483.10004259553</v>
      </c>
      <c r="AA72" s="262">
        <f t="shared" si="19"/>
        <v>-533830.35054493824</v>
      </c>
      <c r="AB72" s="262">
        <f t="shared" si="19"/>
        <v>-548966.69982490991</v>
      </c>
      <c r="AC72" s="262">
        <f t="shared" si="19"/>
        <v>-564935.54831527977</v>
      </c>
      <c r="AD72" s="262">
        <f t="shared" si="19"/>
        <v>-581782.68347262009</v>
      </c>
      <c r="AE72" s="262">
        <f t="shared" si="19"/>
        <v>-599556.4110636143</v>
      </c>
      <c r="AF72" s="262">
        <f t="shared" si="19"/>
        <v>-618307.693672113</v>
      </c>
      <c r="AG72" s="262">
        <f t="shared" si="19"/>
        <v>-638090.29682407924</v>
      </c>
      <c r="AH72" s="262">
        <f t="shared" si="19"/>
        <v>-658960.94314940355</v>
      </c>
      <c r="AI72" s="262">
        <f t="shared" si="19"/>
        <v>-680979.47502262075</v>
      </c>
      <c r="AJ72" s="262">
        <f t="shared" si="19"/>
        <v>-704209.02614886477</v>
      </c>
      <c r="AK72" s="262">
        <f t="shared" si="19"/>
        <v>-728716.20258705248</v>
      </c>
      <c r="AL72" s="262">
        <f t="shared" si="19"/>
        <v>-754571.27372934017</v>
      </c>
      <c r="AM72" s="262">
        <f t="shared" si="19"/>
        <v>-781848.37378445396</v>
      </c>
      <c r="AN72" s="262">
        <f t="shared" si="19"/>
        <v>-810625.7143425988</v>
      </c>
      <c r="AO72" s="262">
        <f t="shared" si="19"/>
        <v>-840985.80863144179</v>
      </c>
      <c r="AP72" s="262">
        <f>AP70+AP71</f>
        <v>-873015.70810617111</v>
      </c>
    </row>
    <row r="73" spans="1:45" s="264" customFormat="1" ht="16.5" thickBot="1" x14ac:dyDescent="0.25">
      <c r="A73" s="251"/>
      <c r="B73" s="263">
        <f>D141</f>
        <v>2.5</v>
      </c>
      <c r="C73" s="263">
        <f t="shared" ref="C73:AP73" si="20">E141</f>
        <v>3.5</v>
      </c>
      <c r="D73" s="263">
        <f t="shared" si="20"/>
        <v>4.5</v>
      </c>
      <c r="E73" s="263">
        <f t="shared" si="20"/>
        <v>5.5</v>
      </c>
      <c r="F73" s="263">
        <f t="shared" si="20"/>
        <v>6.5</v>
      </c>
      <c r="G73" s="263">
        <f t="shared" si="20"/>
        <v>7.5</v>
      </c>
      <c r="H73" s="263">
        <f t="shared" si="20"/>
        <v>8.5</v>
      </c>
      <c r="I73" s="263">
        <f t="shared" si="20"/>
        <v>9.5</v>
      </c>
      <c r="J73" s="263">
        <f t="shared" si="20"/>
        <v>10.5</v>
      </c>
      <c r="K73" s="263">
        <f t="shared" si="20"/>
        <v>11.5</v>
      </c>
      <c r="L73" s="263">
        <f t="shared" si="20"/>
        <v>12.5</v>
      </c>
      <c r="M73" s="263">
        <f t="shared" si="20"/>
        <v>13.5</v>
      </c>
      <c r="N73" s="263">
        <f t="shared" si="20"/>
        <v>14.5</v>
      </c>
      <c r="O73" s="263">
        <f t="shared" si="20"/>
        <v>15.5</v>
      </c>
      <c r="P73" s="263">
        <f t="shared" si="20"/>
        <v>16.5</v>
      </c>
      <c r="Q73" s="263">
        <f t="shared" si="20"/>
        <v>17.5</v>
      </c>
      <c r="R73" s="263">
        <f t="shared" si="20"/>
        <v>18.5</v>
      </c>
      <c r="S73" s="263">
        <f t="shared" si="20"/>
        <v>19.5</v>
      </c>
      <c r="T73" s="263">
        <f t="shared" si="20"/>
        <v>20.5</v>
      </c>
      <c r="U73" s="263">
        <f t="shared" si="20"/>
        <v>21.5</v>
      </c>
      <c r="V73" s="263">
        <f t="shared" si="20"/>
        <v>22.5</v>
      </c>
      <c r="W73" s="263">
        <f t="shared" si="20"/>
        <v>23.5</v>
      </c>
      <c r="X73" s="263">
        <f t="shared" si="20"/>
        <v>24.5</v>
      </c>
      <c r="Y73" s="263">
        <f t="shared" si="20"/>
        <v>25.5</v>
      </c>
      <c r="Z73" s="263">
        <f t="shared" si="20"/>
        <v>26.5</v>
      </c>
      <c r="AA73" s="263">
        <f t="shared" si="20"/>
        <v>27.5</v>
      </c>
      <c r="AB73" s="263">
        <f t="shared" si="20"/>
        <v>28.5</v>
      </c>
      <c r="AC73" s="263">
        <f t="shared" si="20"/>
        <v>29.5</v>
      </c>
      <c r="AD73" s="263">
        <f t="shared" si="20"/>
        <v>30.5</v>
      </c>
      <c r="AE73" s="263">
        <f t="shared" si="20"/>
        <v>31.5</v>
      </c>
      <c r="AF73" s="263">
        <f t="shared" si="20"/>
        <v>32.5</v>
      </c>
      <c r="AG73" s="263">
        <f t="shared" si="20"/>
        <v>33.5</v>
      </c>
      <c r="AH73" s="263">
        <f t="shared" si="20"/>
        <v>34.5</v>
      </c>
      <c r="AI73" s="263">
        <f t="shared" si="20"/>
        <v>35.5</v>
      </c>
      <c r="AJ73" s="263">
        <f t="shared" si="20"/>
        <v>36.5</v>
      </c>
      <c r="AK73" s="263">
        <f t="shared" si="20"/>
        <v>37.5</v>
      </c>
      <c r="AL73" s="263">
        <f t="shared" si="20"/>
        <v>38.5</v>
      </c>
      <c r="AM73" s="263">
        <f t="shared" si="20"/>
        <v>39.5</v>
      </c>
      <c r="AN73" s="263">
        <f t="shared" si="20"/>
        <v>40.5</v>
      </c>
      <c r="AO73" s="263">
        <f t="shared" si="20"/>
        <v>41.5</v>
      </c>
      <c r="AP73" s="263">
        <f t="shared" si="20"/>
        <v>42.5</v>
      </c>
      <c r="AQ73" s="200"/>
      <c r="AR73" s="200"/>
      <c r="AS73" s="200"/>
    </row>
    <row r="74" spans="1:45" x14ac:dyDescent="0.2">
      <c r="A74" s="245" t="s">
        <v>314</v>
      </c>
      <c r="B74" s="246">
        <f t="shared" ref="B74:AO74" si="21">B58</f>
        <v>1</v>
      </c>
      <c r="C74" s="246">
        <f t="shared" si="21"/>
        <v>2</v>
      </c>
      <c r="D74" s="246">
        <f t="shared" si="21"/>
        <v>3</v>
      </c>
      <c r="E74" s="246">
        <f t="shared" si="21"/>
        <v>4</v>
      </c>
      <c r="F74" s="246">
        <f t="shared" si="21"/>
        <v>5</v>
      </c>
      <c r="G74" s="246">
        <f t="shared" si="21"/>
        <v>6</v>
      </c>
      <c r="H74" s="246">
        <f t="shared" si="21"/>
        <v>7</v>
      </c>
      <c r="I74" s="246">
        <f t="shared" si="21"/>
        <v>8</v>
      </c>
      <c r="J74" s="246">
        <f t="shared" si="21"/>
        <v>9</v>
      </c>
      <c r="K74" s="246">
        <f t="shared" si="21"/>
        <v>10</v>
      </c>
      <c r="L74" s="246">
        <f t="shared" si="21"/>
        <v>11</v>
      </c>
      <c r="M74" s="246">
        <f t="shared" si="21"/>
        <v>12</v>
      </c>
      <c r="N74" s="246">
        <f t="shared" si="21"/>
        <v>13</v>
      </c>
      <c r="O74" s="246">
        <f t="shared" si="21"/>
        <v>14</v>
      </c>
      <c r="P74" s="246">
        <f t="shared" si="21"/>
        <v>15</v>
      </c>
      <c r="Q74" s="246">
        <f t="shared" si="21"/>
        <v>16</v>
      </c>
      <c r="R74" s="246">
        <f t="shared" si="21"/>
        <v>17</v>
      </c>
      <c r="S74" s="246">
        <f t="shared" si="21"/>
        <v>18</v>
      </c>
      <c r="T74" s="246">
        <f t="shared" si="21"/>
        <v>19</v>
      </c>
      <c r="U74" s="246">
        <f t="shared" si="21"/>
        <v>20</v>
      </c>
      <c r="V74" s="246">
        <f t="shared" si="21"/>
        <v>21</v>
      </c>
      <c r="W74" s="246">
        <f t="shared" si="21"/>
        <v>22</v>
      </c>
      <c r="X74" s="246">
        <f t="shared" si="21"/>
        <v>23</v>
      </c>
      <c r="Y74" s="246">
        <f t="shared" si="21"/>
        <v>24</v>
      </c>
      <c r="Z74" s="246">
        <f t="shared" si="21"/>
        <v>25</v>
      </c>
      <c r="AA74" s="246">
        <f t="shared" si="21"/>
        <v>26</v>
      </c>
      <c r="AB74" s="246">
        <f t="shared" si="21"/>
        <v>27</v>
      </c>
      <c r="AC74" s="246">
        <f t="shared" si="21"/>
        <v>28</v>
      </c>
      <c r="AD74" s="246">
        <f t="shared" si="21"/>
        <v>29</v>
      </c>
      <c r="AE74" s="246">
        <f t="shared" si="21"/>
        <v>30</v>
      </c>
      <c r="AF74" s="246">
        <f t="shared" si="21"/>
        <v>31</v>
      </c>
      <c r="AG74" s="246">
        <f t="shared" si="21"/>
        <v>32</v>
      </c>
      <c r="AH74" s="246">
        <f t="shared" si="21"/>
        <v>33</v>
      </c>
      <c r="AI74" s="246">
        <f t="shared" si="21"/>
        <v>34</v>
      </c>
      <c r="AJ74" s="246">
        <f t="shared" si="21"/>
        <v>35</v>
      </c>
      <c r="AK74" s="246">
        <f t="shared" si="21"/>
        <v>36</v>
      </c>
      <c r="AL74" s="246">
        <f t="shared" si="21"/>
        <v>37</v>
      </c>
      <c r="AM74" s="246">
        <f t="shared" si="21"/>
        <v>38</v>
      </c>
      <c r="AN74" s="246">
        <f t="shared" si="21"/>
        <v>39</v>
      </c>
      <c r="AO74" s="246">
        <f t="shared" si="21"/>
        <v>40</v>
      </c>
      <c r="AP74" s="246">
        <f>AP58</f>
        <v>41</v>
      </c>
    </row>
    <row r="75" spans="1:45" ht="28.5" x14ac:dyDescent="0.2">
      <c r="A75" s="254" t="s">
        <v>313</v>
      </c>
      <c r="B75" s="255">
        <f t="shared" ref="B75:AO75" si="22">B68</f>
        <v>0</v>
      </c>
      <c r="C75" s="255">
        <f t="shared" si="22"/>
        <v>-418452.05196900008</v>
      </c>
      <c r="D75" s="255">
        <f>D68</f>
        <v>-423686.51482729509</v>
      </c>
      <c r="E75" s="255">
        <f t="shared" si="22"/>
        <v>-429208.87314279628</v>
      </c>
      <c r="F75" s="255">
        <f t="shared" si="22"/>
        <v>-435034.96116565005</v>
      </c>
      <c r="G75" s="255">
        <f t="shared" si="22"/>
        <v>-441181.48402976082</v>
      </c>
      <c r="H75" s="255">
        <f t="shared" si="22"/>
        <v>-447666.06565139769</v>
      </c>
      <c r="I75" s="255">
        <f t="shared" si="22"/>
        <v>-454507.29926222452</v>
      </c>
      <c r="J75" s="255">
        <f t="shared" si="22"/>
        <v>-461724.80072164687</v>
      </c>
      <c r="K75" s="255">
        <f t="shared" si="22"/>
        <v>-469339.26476133743</v>
      </c>
      <c r="L75" s="255">
        <f t="shared" si="22"/>
        <v>-477372.52432321099</v>
      </c>
      <c r="M75" s="255">
        <f t="shared" si="22"/>
        <v>-485847.61316098762</v>
      </c>
      <c r="N75" s="255">
        <f t="shared" si="22"/>
        <v>-494788.8318848419</v>
      </c>
      <c r="O75" s="255">
        <f t="shared" si="22"/>
        <v>-504221.81763850816</v>
      </c>
      <c r="P75" s="255">
        <f t="shared" si="22"/>
        <v>-514173.61760862608</v>
      </c>
      <c r="Q75" s="255">
        <f t="shared" si="22"/>
        <v>-524672.7665771005</v>
      </c>
      <c r="R75" s="255">
        <f t="shared" si="22"/>
        <v>-535749.36873884103</v>
      </c>
      <c r="S75" s="255">
        <f t="shared" si="22"/>
        <v>-547435.18401947722</v>
      </c>
      <c r="T75" s="255">
        <f t="shared" si="22"/>
        <v>-559763.71914054849</v>
      </c>
      <c r="U75" s="255">
        <f t="shared" si="22"/>
        <v>-572770.32369327859</v>
      </c>
      <c r="V75" s="255">
        <f t="shared" si="22"/>
        <v>-586492.29149640887</v>
      </c>
      <c r="W75" s="255">
        <f t="shared" si="22"/>
        <v>-600968.96752871131</v>
      </c>
      <c r="X75" s="255">
        <f t="shared" si="22"/>
        <v>-616241.86074279039</v>
      </c>
      <c r="Y75" s="255">
        <f t="shared" si="22"/>
        <v>-632354.76308364398</v>
      </c>
      <c r="Z75" s="255">
        <f t="shared" si="22"/>
        <v>-649353.87505324441</v>
      </c>
      <c r="AA75" s="255">
        <f t="shared" si="22"/>
        <v>-667287.93818117282</v>
      </c>
      <c r="AB75" s="255">
        <f t="shared" si="22"/>
        <v>-686208.37478113733</v>
      </c>
      <c r="AC75" s="255">
        <f t="shared" si="22"/>
        <v>-706169.43539409968</v>
      </c>
      <c r="AD75" s="255">
        <f t="shared" si="22"/>
        <v>-727228.35434077517</v>
      </c>
      <c r="AE75" s="255">
        <f t="shared" si="22"/>
        <v>-749445.51382951788</v>
      </c>
      <c r="AF75" s="255">
        <f t="shared" si="22"/>
        <v>-772884.61709014128</v>
      </c>
      <c r="AG75" s="255">
        <f t="shared" si="22"/>
        <v>-797612.87103009899</v>
      </c>
      <c r="AH75" s="255">
        <f t="shared" si="22"/>
        <v>-823701.17893675447</v>
      </c>
      <c r="AI75" s="255">
        <f t="shared" si="22"/>
        <v>-851224.34377827588</v>
      </c>
      <c r="AJ75" s="255">
        <f t="shared" si="22"/>
        <v>-880261.28268608102</v>
      </c>
      <c r="AK75" s="255">
        <f t="shared" si="22"/>
        <v>-910895.25323381554</v>
      </c>
      <c r="AL75" s="255">
        <f t="shared" si="22"/>
        <v>-943214.09216167522</v>
      </c>
      <c r="AM75" s="255">
        <f t="shared" si="22"/>
        <v>-977310.46723056748</v>
      </c>
      <c r="AN75" s="255">
        <f t="shared" si="22"/>
        <v>-1013282.1429282485</v>
      </c>
      <c r="AO75" s="255">
        <f t="shared" si="22"/>
        <v>-1051232.2607893022</v>
      </c>
      <c r="AP75" s="255">
        <f>AP68</f>
        <v>-1091269.6351327139</v>
      </c>
    </row>
    <row r="76" spans="1:45" x14ac:dyDescent="0.2">
      <c r="A76" s="256" t="s">
        <v>312</v>
      </c>
      <c r="B76" s="248">
        <f t="shared" ref="B76:AO76" si="23">-B67</f>
        <v>0</v>
      </c>
      <c r="C76" s="248">
        <f>-C67</f>
        <v>323280.00000000006</v>
      </c>
      <c r="D76" s="248">
        <f t="shared" si="23"/>
        <v>323280.00000000006</v>
      </c>
      <c r="E76" s="248">
        <f t="shared" si="23"/>
        <v>323280.00000000006</v>
      </c>
      <c r="F76" s="248">
        <f>-C67</f>
        <v>323280.00000000006</v>
      </c>
      <c r="G76" s="248">
        <f t="shared" si="23"/>
        <v>323280.00000000006</v>
      </c>
      <c r="H76" s="248">
        <f t="shared" si="23"/>
        <v>323280.00000000006</v>
      </c>
      <c r="I76" s="248">
        <f t="shared" si="23"/>
        <v>323280.00000000006</v>
      </c>
      <c r="J76" s="248">
        <f t="shared" si="23"/>
        <v>323280.00000000006</v>
      </c>
      <c r="K76" s="248">
        <f t="shared" si="23"/>
        <v>323280.00000000006</v>
      </c>
      <c r="L76" s="248">
        <f>-L67</f>
        <v>323280.00000000006</v>
      </c>
      <c r="M76" s="248">
        <f>-M67</f>
        <v>323280.00000000006</v>
      </c>
      <c r="N76" s="248">
        <f t="shared" si="23"/>
        <v>323280.00000000006</v>
      </c>
      <c r="O76" s="248">
        <f t="shared" si="23"/>
        <v>323280.00000000006</v>
      </c>
      <c r="P76" s="248">
        <f t="shared" si="23"/>
        <v>323280.00000000006</v>
      </c>
      <c r="Q76" s="248">
        <f t="shared" si="23"/>
        <v>323280.00000000006</v>
      </c>
      <c r="R76" s="248">
        <f t="shared" si="23"/>
        <v>323280.00000000006</v>
      </c>
      <c r="S76" s="248">
        <f t="shared" si="23"/>
        <v>323280.00000000006</v>
      </c>
      <c r="T76" s="248">
        <f t="shared" si="23"/>
        <v>323280.00000000006</v>
      </c>
      <c r="U76" s="248">
        <f t="shared" si="23"/>
        <v>323280.00000000006</v>
      </c>
      <c r="V76" s="248">
        <f t="shared" si="23"/>
        <v>323280.00000000006</v>
      </c>
      <c r="W76" s="248">
        <f t="shared" si="23"/>
        <v>323280.00000000006</v>
      </c>
      <c r="X76" s="248">
        <f t="shared" si="23"/>
        <v>323280.00000000006</v>
      </c>
      <c r="Y76" s="248">
        <f t="shared" si="23"/>
        <v>323280.00000000006</v>
      </c>
      <c r="Z76" s="248">
        <f t="shared" si="23"/>
        <v>323280.00000000006</v>
      </c>
      <c r="AA76" s="248">
        <f t="shared" si="23"/>
        <v>323280.00000000006</v>
      </c>
      <c r="AB76" s="248">
        <f t="shared" si="23"/>
        <v>323280.00000000006</v>
      </c>
      <c r="AC76" s="248">
        <f t="shared" si="23"/>
        <v>323280.00000000006</v>
      </c>
      <c r="AD76" s="248">
        <f t="shared" si="23"/>
        <v>323280.00000000006</v>
      </c>
      <c r="AE76" s="248">
        <f t="shared" si="23"/>
        <v>323280.00000000006</v>
      </c>
      <c r="AF76" s="248">
        <f t="shared" si="23"/>
        <v>323280.00000000006</v>
      </c>
      <c r="AG76" s="248">
        <f t="shared" si="23"/>
        <v>323280.00000000006</v>
      </c>
      <c r="AH76" s="248">
        <f t="shared" si="23"/>
        <v>323280.00000000006</v>
      </c>
      <c r="AI76" s="248">
        <f t="shared" si="23"/>
        <v>323280.00000000006</v>
      </c>
      <c r="AJ76" s="248">
        <f t="shared" si="23"/>
        <v>323280.00000000006</v>
      </c>
      <c r="AK76" s="248">
        <f t="shared" si="23"/>
        <v>323280.00000000006</v>
      </c>
      <c r="AL76" s="248">
        <f t="shared" si="23"/>
        <v>323280.00000000006</v>
      </c>
      <c r="AM76" s="248">
        <f t="shared" si="23"/>
        <v>323280.00000000006</v>
      </c>
      <c r="AN76" s="248">
        <f t="shared" si="23"/>
        <v>323280.00000000006</v>
      </c>
      <c r="AO76" s="248">
        <f t="shared" si="23"/>
        <v>323280.00000000006</v>
      </c>
      <c r="AP76" s="248">
        <f>-AP67</f>
        <v>323280.00000000006</v>
      </c>
    </row>
    <row r="77" spans="1:45" x14ac:dyDescent="0.2">
      <c r="A77" s="256" t="s">
        <v>311</v>
      </c>
      <c r="B77" s="248">
        <f t="shared" ref="B77:AO77" si="24">B69</f>
        <v>0</v>
      </c>
      <c r="C77" s="248">
        <f t="shared" si="24"/>
        <v>0</v>
      </c>
      <c r="D77" s="248">
        <f t="shared" si="24"/>
        <v>0</v>
      </c>
      <c r="E77" s="248">
        <f t="shared" si="24"/>
        <v>0</v>
      </c>
      <c r="F77" s="248">
        <f t="shared" si="24"/>
        <v>0</v>
      </c>
      <c r="G77" s="248">
        <f t="shared" si="24"/>
        <v>0</v>
      </c>
      <c r="H77" s="248">
        <f t="shared" si="24"/>
        <v>0</v>
      </c>
      <c r="I77" s="248">
        <f t="shared" si="24"/>
        <v>0</v>
      </c>
      <c r="J77" s="248">
        <f t="shared" si="24"/>
        <v>0</v>
      </c>
      <c r="K77" s="248">
        <f t="shared" si="24"/>
        <v>0</v>
      </c>
      <c r="L77" s="248">
        <f t="shared" si="24"/>
        <v>0</v>
      </c>
      <c r="M77" s="248">
        <f t="shared" si="24"/>
        <v>0</v>
      </c>
      <c r="N77" s="248">
        <f t="shared" si="24"/>
        <v>0</v>
      </c>
      <c r="O77" s="248">
        <f t="shared" si="24"/>
        <v>0</v>
      </c>
      <c r="P77" s="248">
        <f t="shared" si="24"/>
        <v>0</v>
      </c>
      <c r="Q77" s="248">
        <f t="shared" si="24"/>
        <v>0</v>
      </c>
      <c r="R77" s="248">
        <f t="shared" si="24"/>
        <v>0</v>
      </c>
      <c r="S77" s="248">
        <f t="shared" si="24"/>
        <v>0</v>
      </c>
      <c r="T77" s="248">
        <f t="shared" si="24"/>
        <v>0</v>
      </c>
      <c r="U77" s="248">
        <f t="shared" si="24"/>
        <v>0</v>
      </c>
      <c r="V77" s="248">
        <f t="shared" si="24"/>
        <v>0</v>
      </c>
      <c r="W77" s="248">
        <f t="shared" si="24"/>
        <v>0</v>
      </c>
      <c r="X77" s="248">
        <f t="shared" si="24"/>
        <v>0</v>
      </c>
      <c r="Y77" s="248">
        <f t="shared" si="24"/>
        <v>0</v>
      </c>
      <c r="Z77" s="248">
        <f t="shared" si="24"/>
        <v>0</v>
      </c>
      <c r="AA77" s="248">
        <f t="shared" si="24"/>
        <v>0</v>
      </c>
      <c r="AB77" s="248">
        <f t="shared" si="24"/>
        <v>0</v>
      </c>
      <c r="AC77" s="248">
        <f t="shared" si="24"/>
        <v>0</v>
      </c>
      <c r="AD77" s="248">
        <f t="shared" si="24"/>
        <v>0</v>
      </c>
      <c r="AE77" s="248">
        <f t="shared" si="24"/>
        <v>0</v>
      </c>
      <c r="AF77" s="248">
        <f t="shared" si="24"/>
        <v>0</v>
      </c>
      <c r="AG77" s="248">
        <f t="shared" si="24"/>
        <v>0</v>
      </c>
      <c r="AH77" s="248">
        <f t="shared" si="24"/>
        <v>0</v>
      </c>
      <c r="AI77" s="248">
        <f t="shared" si="24"/>
        <v>0</v>
      </c>
      <c r="AJ77" s="248">
        <f t="shared" si="24"/>
        <v>0</v>
      </c>
      <c r="AK77" s="248">
        <f t="shared" si="24"/>
        <v>0</v>
      </c>
      <c r="AL77" s="248">
        <f t="shared" si="24"/>
        <v>0</v>
      </c>
      <c r="AM77" s="248">
        <f t="shared" si="24"/>
        <v>0</v>
      </c>
      <c r="AN77" s="248">
        <f t="shared" si="24"/>
        <v>0</v>
      </c>
      <c r="AO77" s="248">
        <f t="shared" si="24"/>
        <v>0</v>
      </c>
      <c r="AP77" s="248">
        <f>AP69</f>
        <v>0</v>
      </c>
    </row>
    <row r="78" spans="1:45" x14ac:dyDescent="0.2">
      <c r="A78" s="256" t="s">
        <v>310</v>
      </c>
      <c r="B78" s="248">
        <f>IF(SUM($B$71:B71)+SUM($A$78:A78)&gt;0,0,SUM($B$71:B71)-SUM($A$78:A78))</f>
        <v>0</v>
      </c>
      <c r="C78" s="248">
        <f>IF(SUM($B$71:C71)+SUM($A$78:B78)&gt;0,0,SUM($B$71:C71)-SUM($A$78:B78))</f>
        <v>0</v>
      </c>
      <c r="D78" s="248">
        <f>IF(SUM($B$71:D71)+SUM($A$78:C78)&gt;0,0,SUM($B$71:D71)-SUM($A$78:C78))</f>
        <v>0</v>
      </c>
      <c r="E78" s="248">
        <f>IF(SUM($B$71:E71)+SUM($A$78:D78)&gt;0,0,SUM($B$71:E71)-SUM($A$78:D78))</f>
        <v>0</v>
      </c>
      <c r="F78" s="248">
        <f>IF(SUM($B$71:F71)+SUM($A$78:E78)&gt;0,0,SUM($B$71:F71)-SUM($A$78:E78))</f>
        <v>0</v>
      </c>
      <c r="G78" s="248">
        <f>IF(SUM($B$71:G71)+SUM($A$78:F78)&gt;0,0,SUM($B$71:G71)-SUM($A$78:F78))</f>
        <v>0</v>
      </c>
      <c r="H78" s="248">
        <f>IF(SUM($B$71:H71)+SUM($A$78:G78)&gt;0,0,SUM($B$71:H71)-SUM($A$78:G78))</f>
        <v>0</v>
      </c>
      <c r="I78" s="248">
        <f>IF(SUM($B$71:I71)+SUM($A$78:H78)&gt;0,0,SUM($B$71:I71)-SUM($A$78:H78))</f>
        <v>0</v>
      </c>
      <c r="J78" s="248">
        <f>IF(SUM($B$71:J71)+SUM($A$78:I78)&gt;0,0,SUM($B$71:J71)-SUM($A$78:I78))</f>
        <v>0</v>
      </c>
      <c r="K78" s="248">
        <f>IF(SUM($B$71:K71)+SUM($A$78:J78)&gt;0,0,SUM($B$71:K71)-SUM($A$78:J78))</f>
        <v>0</v>
      </c>
      <c r="L78" s="248">
        <f>IF(SUM($B$71:L71)+SUM($A$78:K78)&gt;0,0,SUM($B$71:L71)-SUM($A$78:K78))</f>
        <v>0</v>
      </c>
      <c r="M78" s="248">
        <f>IF(SUM($B$71:M71)+SUM($A$78:L78)&gt;0,0,SUM($B$71:M71)-SUM($A$78:L78))</f>
        <v>0</v>
      </c>
      <c r="N78" s="248">
        <f>IF(SUM($B$71:N71)+SUM($A$78:M78)&gt;0,0,SUM($B$71:N71)-SUM($A$78:M78))</f>
        <v>0</v>
      </c>
      <c r="O78" s="248">
        <f>IF(SUM($B$71:O71)+SUM($A$78:N78)&gt;0,0,SUM($B$71:O71)-SUM($A$78:N78))</f>
        <v>0</v>
      </c>
      <c r="P78" s="248">
        <f>IF(SUM($B$71:P71)+SUM($A$78:O78)&gt;0,0,SUM($B$71:P71)-SUM($A$78:O78))</f>
        <v>0</v>
      </c>
      <c r="Q78" s="248">
        <f>IF(SUM($B$71:Q71)+SUM($A$78:P78)&gt;0,0,SUM($B$71:Q71)-SUM($A$78:P78))</f>
        <v>0</v>
      </c>
      <c r="R78" s="248">
        <f>IF(SUM($B$71:R71)+SUM($A$78:Q78)&gt;0,0,SUM($B$71:R71)-SUM($A$78:Q78))</f>
        <v>0</v>
      </c>
      <c r="S78" s="248">
        <f>IF(SUM($B$71:S71)+SUM($A$78:R78)&gt;0,0,SUM($B$71:S71)-SUM($A$78:R78))</f>
        <v>0</v>
      </c>
      <c r="T78" s="248">
        <f>IF(SUM($B$71:T71)+SUM($A$78:S78)&gt;0,0,SUM($B$71:T71)-SUM($A$78:S78))</f>
        <v>0</v>
      </c>
      <c r="U78" s="248">
        <f>IF(SUM($B$71:U71)+SUM($A$78:T78)&gt;0,0,SUM($B$71:U71)-SUM($A$78:T78))</f>
        <v>0</v>
      </c>
      <c r="V78" s="248">
        <f>IF(SUM($B$71:V71)+SUM($A$78:U78)&gt;0,0,SUM($B$71:V71)-SUM($A$78:U78))</f>
        <v>0</v>
      </c>
      <c r="W78" s="248">
        <f>IF(SUM($B$71:W71)+SUM($A$78:V78)&gt;0,0,SUM($B$71:W71)-SUM($A$78:V78))</f>
        <v>0</v>
      </c>
      <c r="X78" s="248">
        <f>IF(SUM($B$71:X71)+SUM($A$78:W78)&gt;0,0,SUM($B$71:X71)-SUM($A$78:W78))</f>
        <v>0</v>
      </c>
      <c r="Y78" s="248">
        <f>IF(SUM($B$71:Y71)+SUM($A$78:X78)&gt;0,0,SUM($B$71:Y71)-SUM($A$78:X78))</f>
        <v>0</v>
      </c>
      <c r="Z78" s="248">
        <f>IF(SUM($B$71:Z71)+SUM($A$78:Y78)&gt;0,0,SUM($B$71:Z71)-SUM($A$78:Y78))</f>
        <v>0</v>
      </c>
      <c r="AA78" s="248">
        <f>IF(SUM($B$71:AA71)+SUM($A$78:Z78)&gt;0,0,SUM($B$71:AA71)-SUM($A$78:Z78))</f>
        <v>0</v>
      </c>
      <c r="AB78" s="248">
        <f>IF(SUM($B$71:AB71)+SUM($A$78:AA78)&gt;0,0,SUM($B$71:AB71)-SUM($A$78:AA78))</f>
        <v>0</v>
      </c>
      <c r="AC78" s="248">
        <f>IF(SUM($B$71:AC71)+SUM($A$78:AB78)&gt;0,0,SUM($B$71:AC71)-SUM($A$78:AB78))</f>
        <v>0</v>
      </c>
      <c r="AD78" s="248">
        <f>IF(SUM($B$71:AD71)+SUM($A$78:AC78)&gt;0,0,SUM($B$71:AD71)-SUM($A$78:AC78))</f>
        <v>0</v>
      </c>
      <c r="AE78" s="248">
        <f>IF(SUM($B$71:AE71)+SUM($A$78:AD78)&gt;0,0,SUM($B$71:AE71)-SUM($A$78:AD78))</f>
        <v>0</v>
      </c>
      <c r="AF78" s="248">
        <f>IF(SUM($B$71:AF71)+SUM($A$78:AE78)&gt;0,0,SUM($B$71:AF71)-SUM($A$78:AE78))</f>
        <v>0</v>
      </c>
      <c r="AG78" s="248">
        <f>IF(SUM($B$71:AG71)+SUM($A$78:AF78)&gt;0,0,SUM($B$71:AG71)-SUM($A$78:AF78))</f>
        <v>0</v>
      </c>
      <c r="AH78" s="248">
        <f>IF(SUM($B$71:AH71)+SUM($A$78:AG78)&gt;0,0,SUM($B$71:AH71)-SUM($A$78:AG78))</f>
        <v>0</v>
      </c>
      <c r="AI78" s="248">
        <f>IF(SUM($B$71:AI71)+SUM($A$78:AH78)&gt;0,0,SUM($B$71:AI71)-SUM($A$78:AH78))</f>
        <v>0</v>
      </c>
      <c r="AJ78" s="248">
        <f>IF(SUM($B$71:AJ71)+SUM($A$78:AI78)&gt;0,0,SUM($B$71:AJ71)-SUM($A$78:AI78))</f>
        <v>0</v>
      </c>
      <c r="AK78" s="248">
        <f>IF(SUM($B$71:AK71)+SUM($A$78:AJ78)&gt;0,0,SUM($B$71:AK71)-SUM($A$78:AJ78))</f>
        <v>0</v>
      </c>
      <c r="AL78" s="248">
        <f>IF(SUM($B$71:AL71)+SUM($A$78:AK78)&gt;0,0,SUM($B$71:AL71)-SUM($A$78:AK78))</f>
        <v>0</v>
      </c>
      <c r="AM78" s="248">
        <f>IF(SUM($B$71:AM71)+SUM($A$78:AL78)&gt;0,0,SUM($B$71:AM71)-SUM($A$78:AL78))</f>
        <v>0</v>
      </c>
      <c r="AN78" s="248">
        <f>IF(SUM($B$71:AN71)+SUM($A$78:AM78)&gt;0,0,SUM($B$71:AN71)-SUM($A$78:AM78))</f>
        <v>0</v>
      </c>
      <c r="AO78" s="248">
        <f>IF(SUM($B$71:AO71)+SUM($A$78:AN78)&gt;0,0,SUM($B$71:AO71)-SUM($A$78:AN78))</f>
        <v>0</v>
      </c>
      <c r="AP78" s="248">
        <f>IF(SUM($B$71:AP71)+SUM($A$78:AO78)&gt;0,0,SUM($B$71:AP71)-SUM($A$78:AO78))</f>
        <v>0</v>
      </c>
    </row>
    <row r="79" spans="1:45" x14ac:dyDescent="0.2">
      <c r="A79" s="256" t="s">
        <v>309</v>
      </c>
      <c r="B79" s="248">
        <f>IF(((SUM($B$59:B59)+SUM($B$61:B64))+SUM($B$81:B81))&lt;0,((SUM($B$59:B59)+SUM($B$61:B64))+SUM($B$81:B81))*0.18-SUM($A$79:A79),IF(SUM(A$79:$B79)&lt;0,0-SUM(A$79:$B79),0))</f>
        <v>-1454760</v>
      </c>
      <c r="C79" s="248">
        <f>IF(((SUM($B$59:C59)+SUM($B$61:C64))+SUM($B$81:C81))&lt;0,((SUM($B$59:C59)+SUM($B$61:C64))+SUM($B$81:C81))*0.18-SUM($A$79:B79),IF(SUM($B$79:B79)&lt;0,0-SUM($B$79:B79),0))</f>
        <v>-17130.969354420202</v>
      </c>
      <c r="D79" s="248">
        <f>IF(((SUM($B$59:D59)+SUM($B$61:D64))+SUM($B$81:D81))&lt;0,((SUM($B$59:D59)+SUM($B$61:D64))+SUM($B$81:D81))*0.18-SUM($A$79:C79),IF(SUM($B$79:C79)&lt;0,0-SUM($B$79:C79),0))</f>
        <v>-18073.172668913146</v>
      </c>
      <c r="E79" s="248">
        <f>IF(((SUM($B$59:E59)+SUM($B$61:E64))+SUM($B$81:E81))&lt;0,((SUM($B$59:E59)+SUM($B$61:E64))+SUM($B$81:E81))*0.18-SUM($A$79:D79),IF(SUM($B$79:D79)&lt;0,0-SUM($B$79:D79),0))</f>
        <v>-19067.197165703168</v>
      </c>
      <c r="F79" s="248">
        <f>IF(((SUM($B$59:F59)+SUM($B$61:F64))+SUM($B$81:F81))&lt;0,((SUM($B$59:F59)+SUM($B$61:F64))+SUM($B$81:F81))*0.18-SUM($A$79:E79),IF(SUM($B$79:E79)&lt;0,0-SUM($B$79:E79),0))</f>
        <v>-20115.893009816995</v>
      </c>
      <c r="G79" s="248">
        <f>IF(((SUM($B$59:G59)+SUM($B$61:G64))+SUM($B$81:G81))&lt;0,((SUM($B$59:G59)+SUM($B$61:G64))+SUM($B$81:G81))*0.18-SUM($A$79:F79),IF(SUM($B$79:F79)&lt;0,0-SUM($B$79:F79),0))</f>
        <v>-21222.267125356942</v>
      </c>
      <c r="H79" s="248">
        <f>IF(((SUM($B$59:H59)+SUM($B$61:H64))+SUM($B$81:H81))&lt;0,((SUM($B$59:H59)+SUM($B$61:H64))+SUM($B$81:H81))*0.18-SUM($A$79:G79),IF(SUM($B$79:G79)&lt;0,0-SUM($B$79:G79),0))</f>
        <v>-22389.491817251779</v>
      </c>
      <c r="I79" s="248">
        <f>IF(((SUM($B$59:I59)+SUM($B$61:I64))+SUM($B$81:I81))&lt;0,((SUM($B$59:I59)+SUM($B$61:I64))+SUM($B$81:I81))*0.18-SUM($A$79:H79),IF(SUM($B$79:H79)&lt;0,0-SUM($B$79:H79),0))</f>
        <v>-23620.913867200259</v>
      </c>
      <c r="J79" s="248">
        <f>IF(((SUM($B$59:J59)+SUM($B$61:J64))+SUM($B$81:J81))&lt;0,((SUM($B$59:J59)+SUM($B$61:J64))+SUM($B$81:J81))*0.18-SUM($A$79:I79),IF(SUM($B$79:I79)&lt;0,0-SUM($B$79:I79),0))</f>
        <v>-24920.064129896462</v>
      </c>
      <c r="K79" s="248">
        <f>IF(((SUM($B$59:K59)+SUM($B$61:K64))+SUM($B$81:K81))&lt;0,((SUM($B$59:K59)+SUM($B$61:K64))+SUM($B$81:K81))*0.18-SUM($A$79:J79),IF(SUM($B$79:J79)&lt;0,0-SUM($B$79:J79),0))</f>
        <v>-26290.667657040525</v>
      </c>
      <c r="L79" s="248">
        <f>IF(((SUM($B$59:L59)+SUM($B$61:L64))+SUM($B$81:L81))&lt;0,((SUM($B$59:L59)+SUM($B$61:L64))+SUM($B$81:L81))*0.18-SUM($A$79:K79),IF(SUM($B$79:K79)&lt;0,0-SUM($B$79:K79),0))</f>
        <v>-27736.654378178064</v>
      </c>
      <c r="M79" s="248">
        <f>IF(((SUM($B$59:M59)+SUM($B$61:M64))+SUM($B$81:M81))&lt;0,((SUM($B$59:M59)+SUM($B$61:M64))+SUM($B$81:M81))*0.18-SUM($A$79:L79),IF(SUM($B$79:L79)&lt;0,0-SUM($B$79:L79),0))</f>
        <v>-29262.17036897759</v>
      </c>
      <c r="N79" s="248">
        <f>IF(((SUM($B$59:N59)+SUM($B$61:N64))+SUM($B$81:N81))&lt;0,((SUM($B$59:N59)+SUM($B$61:N64))+SUM($B$81:N81))*0.18-SUM($A$79:M79),IF(SUM($B$79:M79)&lt;0,0-SUM($B$79:M79),0))</f>
        <v>-30871.589739271672</v>
      </c>
      <c r="O79" s="248">
        <f>IF(((SUM($B$59:O59)+SUM($B$61:O64))+SUM($B$81:O81))&lt;0,((SUM($B$59:O59)+SUM($B$61:O64))+SUM($B$81:O81))*0.18-SUM($A$79:N79),IF(SUM($B$79:N79)&lt;0,0-SUM($B$79:N79),0))</f>
        <v>-32569.527174931718</v>
      </c>
      <c r="P79" s="248">
        <f>IF(((SUM($B$59:P59)+SUM($B$61:P64))+SUM($B$81:P81))&lt;0,((SUM($B$59:P59)+SUM($B$61:P64))+SUM($B$81:P81))*0.18-SUM($A$79:O79),IF(SUM($B$79:O79)&lt;0,0-SUM($B$79:O79),0))</f>
        <v>-34360.851169552421</v>
      </c>
      <c r="Q79" s="248">
        <f>IF(((SUM($B$59:Q59)+SUM($B$61:Q64))+SUM($B$81:Q81))&lt;0,((SUM($B$59:Q59)+SUM($B$61:Q64))+SUM($B$81:Q81))*0.18-SUM($A$79:P79),IF(SUM($B$79:P79)&lt;0,0-SUM($B$79:P79),0))</f>
        <v>-36250.697983878199</v>
      </c>
      <c r="R79" s="248">
        <f>IF(((SUM($B$59:R59)+SUM($B$61:R64))+SUM($B$81:R81))&lt;0,((SUM($B$59:R59)+SUM($B$61:R64))+SUM($B$81:R81))*0.18-SUM($A$79:Q79),IF(SUM($B$79:Q79)&lt;0,0-SUM($B$79:Q79),0))</f>
        <v>-38244.486372991465</v>
      </c>
      <c r="S79" s="248">
        <f>IF(((SUM($B$59:S59)+SUM($B$61:S64))+SUM($B$81:S81))&lt;0,((SUM($B$59:S59)+SUM($B$61:S64))+SUM($B$81:S81))*0.18-SUM($A$79:R79),IF(SUM($B$79:R79)&lt;0,0-SUM($B$79:R79),0))</f>
        <v>-40347.933123505674</v>
      </c>
      <c r="T79" s="248">
        <f>IF(((SUM($B$59:T59)+SUM($B$61:T64))+SUM($B$81:T81))&lt;0,((SUM($B$59:T59)+SUM($B$61:T64))+SUM($B$81:T81))*0.18-SUM($A$79:S79),IF(SUM($B$79:S79)&lt;0,0-SUM($B$79:S79),0))</f>
        <v>-42567.069445298519</v>
      </c>
      <c r="U79" s="248">
        <f>IF(((SUM($B$59:U59)+SUM($B$61:U64))+SUM($B$81:U81))&lt;0,((SUM($B$59:U59)+SUM($B$61:U64))+SUM($B$81:U81))*0.18-SUM($A$79:T79),IF(SUM($B$79:T79)&lt;0,0-SUM($B$79:T79),0))</f>
        <v>-44908.258264790289</v>
      </c>
      <c r="V79" s="248">
        <f>IF(((SUM($B$59:V59)+SUM($B$61:V64))+SUM($B$81:V81))&lt;0,((SUM($B$59:V59)+SUM($B$61:V64))+SUM($B$81:V81))*0.18-SUM($A$79:U79),IF(SUM($B$79:U79)&lt;0,0-SUM($B$79:U79),0))</f>
        <v>-47378.212469353806</v>
      </c>
      <c r="W79" s="248">
        <f>IF(((SUM($B$59:W59)+SUM($B$61:W64))+SUM($B$81:W81))&lt;0,((SUM($B$59:W59)+SUM($B$61:W64))+SUM($B$81:W81))*0.18-SUM($A$79:V79),IF(SUM($B$79:V79)&lt;0,0-SUM($B$79:V79),0))</f>
        <v>-49984.014155167621</v>
      </c>
      <c r="X79" s="248">
        <f>IF(((SUM($B$59:X59)+SUM($B$61:X64))+SUM($B$81:X81))&lt;0,((SUM($B$59:X59)+SUM($B$61:X64))+SUM($B$81:X81))*0.18-SUM($A$79:W79),IF(SUM($B$79:W79)&lt;0,0-SUM($B$79:W79),0))</f>
        <v>-52733.134933702648</v>
      </c>
      <c r="Y79" s="248">
        <f>IF(((SUM($B$59:Y59)+SUM($B$61:Y64))+SUM($B$81:Y81))&lt;0,((SUM($B$59:Y59)+SUM($B$61:Y64))+SUM($B$81:Y81))*0.18-SUM($A$79:X79),IF(SUM($B$79:X79)&lt;0,0-SUM($B$79:X79),0))</f>
        <v>-55633.457355055958</v>
      </c>
      <c r="Z79" s="248">
        <f>IF(((SUM($B$59:Z59)+SUM($B$61:Z64))+SUM($B$81:Z81))&lt;0,((SUM($B$59:Z59)+SUM($B$61:Z64))+SUM($B$81:Z81))*0.18-SUM($A$79:Y79),IF(SUM($B$79:Y79)&lt;0,0-SUM($B$79:Y79),0))</f>
        <v>-58693.29750958411</v>
      </c>
      <c r="AA79" s="248">
        <f>IF(((SUM($B$59:AA59)+SUM($B$61:AA64))+SUM($B$81:AA81))&lt;0,((SUM($B$59:AA59)+SUM($B$61:AA64))+SUM($B$81:AA81))*0.18-SUM($A$79:Z79),IF(SUM($B$79:Z79)&lt;0,0-SUM($B$79:Z79),0))</f>
        <v>-61921.428872610908</v>
      </c>
      <c r="AB79" s="248">
        <f>IF(((SUM($B$59:AB59)+SUM($B$61:AB64))+SUM($B$81:AB81))&lt;0,((SUM($B$59:AB59)+SUM($B$61:AB64))+SUM($B$81:AB81))*0.18-SUM($A$79:AA79),IF(SUM($B$79:AA79)&lt;0,0-SUM($B$79:AA79),0))</f>
        <v>-65327.107460604981</v>
      </c>
      <c r="AC79" s="248">
        <f>IF(((SUM($B$59:AC59)+SUM($B$61:AC64))+SUM($B$81:AC81))&lt;0,((SUM($B$59:AC59)+SUM($B$61:AC64))+SUM($B$81:AC81))*0.18-SUM($A$79:AB79),IF(SUM($B$79:AB79)&lt;0,0-SUM($B$79:AB79),0))</f>
        <v>-68920.098370938096</v>
      </c>
      <c r="AD79" s="248">
        <f>IF(((SUM($B$59:AD59)+SUM($B$61:AD64))+SUM($B$81:AD81))&lt;0,((SUM($B$59:AD59)+SUM($B$61:AD64))+SUM($B$81:AD81))*0.18-SUM($A$79:AC79),IF(SUM($B$79:AC79)&lt;0,0-SUM($B$79:AC79),0))</f>
        <v>-72710.703781338874</v>
      </c>
      <c r="AE79" s="248">
        <f>IF(((SUM($B$59:AE59)+SUM($B$61:AE64))+SUM($B$81:AE81))&lt;0,((SUM($B$59:AE59)+SUM($B$61:AE64))+SUM($B$81:AE81))*0.18-SUM($A$79:AD79),IF(SUM($B$79:AD79)&lt;0,0-SUM($B$79:AD79),0))</f>
        <v>-76709.79248931352</v>
      </c>
      <c r="AF79" s="248">
        <f>IF(((SUM($B$59:AF59)+SUM($B$61:AF64))+SUM($B$81:AF81))&lt;0,((SUM($B$59:AF59)+SUM($B$61:AF64))+SUM($B$81:AF81))*0.18-SUM($A$79:AE79),IF(SUM($B$79:AE79)&lt;0,0-SUM($B$79:AE79),0))</f>
        <v>-80928.831076225732</v>
      </c>
      <c r="AG79" s="248">
        <f>IF(((SUM($B$59:AG59)+SUM($B$61:AG64))+SUM($B$81:AG81))&lt;0,((SUM($B$59:AG59)+SUM($B$61:AG64))+SUM($B$81:AG81))*0.18-SUM($A$79:AF79),IF(SUM($B$79:AF79)&lt;0,0-SUM($B$79:AF79),0))</f>
        <v>-85379.91678541759</v>
      </c>
      <c r="AH79" s="248">
        <f>IF(((SUM($B$59:AH59)+SUM($B$61:AH64))+SUM($B$81:AH81))&lt;0,((SUM($B$59:AH59)+SUM($B$61:AH64))+SUM($B$81:AH81))*0.18-SUM($A$79:AG79),IF(SUM($B$79:AG79)&lt;0,0-SUM($B$79:AG79),0))</f>
        <v>-90075.812208615709</v>
      </c>
      <c r="AI79" s="248">
        <f>IF(((SUM($B$59:AI59)+SUM($B$61:AI64))+SUM($B$81:AI81))&lt;0,((SUM($B$59:AI59)+SUM($B$61:AI64))+SUM($B$81:AI81))*0.18-SUM($A$79:AH79),IF(SUM($B$79:AH79)&lt;0,0-SUM($B$79:AH79),0))</f>
        <v>-95029.981880089734</v>
      </c>
      <c r="AJ79" s="248">
        <f>IF(((SUM($B$59:AJ59)+SUM($B$61:AJ64))+SUM($B$81:AJ81))&lt;0,((SUM($B$59:AJ59)+SUM($B$61:AJ64))+SUM($B$81:AJ81))*0.18-SUM($A$79:AI79),IF(SUM($B$79:AI79)&lt;0,0-SUM($B$79:AI79),0))</f>
        <v>-100256.63088349439</v>
      </c>
      <c r="AK79" s="248">
        <f>IF(((SUM($B$59:AK59)+SUM($B$61:AK64))+SUM($B$81:AK81))&lt;0,((SUM($B$59:AK59)+SUM($B$61:AK64))+SUM($B$81:AK81))*0.18-SUM($A$79:AJ79),IF(SUM($B$79:AJ79)&lt;0,0-SUM($B$79:AJ79),0))</f>
        <v>-105770.74558208697</v>
      </c>
      <c r="AL79" s="248">
        <f>IF(((SUM($B$59:AL59)+SUM($B$61:AL64))+SUM($B$81:AL81))&lt;0,((SUM($B$59:AL59)+SUM($B$61:AL64))+SUM($B$81:AL81))*0.18-SUM($A$79:AK79),IF(SUM($B$79:AK79)&lt;0,0-SUM($B$79:AK79),0))</f>
        <v>-111588.13658910152</v>
      </c>
      <c r="AM79" s="248">
        <f>IF(((SUM($B$59:AM59)+SUM($B$61:AM64))+SUM($B$81:AM81))&lt;0,((SUM($B$59:AM59)+SUM($B$61:AM64))+SUM($B$81:AM81))*0.18-SUM($A$79:AL79),IF(SUM($B$79:AL79)&lt;0,0-SUM($B$79:AL79),0))</f>
        <v>-117725.48410150222</v>
      </c>
      <c r="AN79" s="248">
        <f>IF(((SUM($B$59:AN59)+SUM($B$61:AN64))+SUM($B$81:AN81))&lt;0,((SUM($B$59:AN59)+SUM($B$61:AN64))+SUM($B$81:AN81))*0.18-SUM($A$79:AM79),IF(SUM($B$79:AM79)&lt;0,0-SUM($B$79:AM79),0))</f>
        <v>-124200.38572708471</v>
      </c>
      <c r="AO79" s="248">
        <f>IF(((SUM($B$59:AO59)+SUM($B$61:AO64))+SUM($B$81:AO81))&lt;0,((SUM($B$59:AO59)+SUM($B$61:AO64))+SUM($B$81:AO81))*0.18-SUM($A$79:AN79),IF(SUM($B$79:AN79)&lt;0,0-SUM($B$79:AN79),0))</f>
        <v>-131031.40694207419</v>
      </c>
      <c r="AP79" s="248">
        <f>IF(((SUM($B$59:AP59)+SUM($B$61:AP64))+SUM($B$81:AP81))&lt;0,((SUM($B$59:AP59)+SUM($B$61:AP64))+SUM($B$81:AP81))*0.18-SUM($A$79:AO79),IF(SUM($B$79:AO79)&lt;0,0-SUM($B$79:AO79),0))</f>
        <v>-138238.13432388846</v>
      </c>
    </row>
    <row r="80" spans="1:45" x14ac:dyDescent="0.2">
      <c r="A80" s="256" t="s">
        <v>308</v>
      </c>
      <c r="B80" s="248">
        <f>-B59*(B39)</f>
        <v>0</v>
      </c>
      <c r="C80" s="248">
        <f t="shared" ref="C80:AP80" si="25">-(C59-B59)*$B$39</f>
        <v>0</v>
      </c>
      <c r="D80" s="248">
        <f t="shared" si="25"/>
        <v>0</v>
      </c>
      <c r="E80" s="248">
        <f t="shared" si="25"/>
        <v>0</v>
      </c>
      <c r="F80" s="248">
        <f t="shared" si="25"/>
        <v>0</v>
      </c>
      <c r="G80" s="248">
        <f t="shared" si="25"/>
        <v>0</v>
      </c>
      <c r="H80" s="248">
        <f t="shared" si="25"/>
        <v>0</v>
      </c>
      <c r="I80" s="248">
        <f t="shared" si="25"/>
        <v>0</v>
      </c>
      <c r="J80" s="248">
        <f t="shared" si="25"/>
        <v>0</v>
      </c>
      <c r="K80" s="248">
        <f t="shared" si="25"/>
        <v>0</v>
      </c>
      <c r="L80" s="248">
        <f t="shared" si="25"/>
        <v>0</v>
      </c>
      <c r="M80" s="248">
        <f t="shared" si="25"/>
        <v>0</v>
      </c>
      <c r="N80" s="248">
        <f t="shared" si="25"/>
        <v>0</v>
      </c>
      <c r="O80" s="248">
        <f t="shared" si="25"/>
        <v>0</v>
      </c>
      <c r="P80" s="248">
        <f t="shared" si="25"/>
        <v>0</v>
      </c>
      <c r="Q80" s="248">
        <f t="shared" si="25"/>
        <v>0</v>
      </c>
      <c r="R80" s="248">
        <f t="shared" si="25"/>
        <v>0</v>
      </c>
      <c r="S80" s="248">
        <f t="shared" si="25"/>
        <v>0</v>
      </c>
      <c r="T80" s="248">
        <f t="shared" si="25"/>
        <v>0</v>
      </c>
      <c r="U80" s="248">
        <f t="shared" si="25"/>
        <v>0</v>
      </c>
      <c r="V80" s="248">
        <f t="shared" si="25"/>
        <v>0</v>
      </c>
      <c r="W80" s="248">
        <f t="shared" si="25"/>
        <v>0</v>
      </c>
      <c r="X80" s="248">
        <f t="shared" si="25"/>
        <v>0</v>
      </c>
      <c r="Y80" s="248">
        <f t="shared" si="25"/>
        <v>0</v>
      </c>
      <c r="Z80" s="248">
        <f t="shared" si="25"/>
        <v>0</v>
      </c>
      <c r="AA80" s="248">
        <f t="shared" si="25"/>
        <v>0</v>
      </c>
      <c r="AB80" s="248">
        <f t="shared" si="25"/>
        <v>0</v>
      </c>
      <c r="AC80" s="248">
        <f t="shared" si="25"/>
        <v>0</v>
      </c>
      <c r="AD80" s="248">
        <f t="shared" si="25"/>
        <v>0</v>
      </c>
      <c r="AE80" s="248">
        <f t="shared" si="25"/>
        <v>0</v>
      </c>
      <c r="AF80" s="248">
        <f t="shared" si="25"/>
        <v>0</v>
      </c>
      <c r="AG80" s="248">
        <f t="shared" si="25"/>
        <v>0</v>
      </c>
      <c r="AH80" s="248">
        <f t="shared" si="25"/>
        <v>0</v>
      </c>
      <c r="AI80" s="248">
        <f t="shared" si="25"/>
        <v>0</v>
      </c>
      <c r="AJ80" s="248">
        <f t="shared" si="25"/>
        <v>0</v>
      </c>
      <c r="AK80" s="248">
        <f t="shared" si="25"/>
        <v>0</v>
      </c>
      <c r="AL80" s="248">
        <f t="shared" si="25"/>
        <v>0</v>
      </c>
      <c r="AM80" s="248">
        <f t="shared" si="25"/>
        <v>0</v>
      </c>
      <c r="AN80" s="248">
        <f t="shared" si="25"/>
        <v>0</v>
      </c>
      <c r="AO80" s="248">
        <f t="shared" si="25"/>
        <v>0</v>
      </c>
      <c r="AP80" s="248">
        <f t="shared" si="25"/>
        <v>0</v>
      </c>
    </row>
    <row r="81" spans="1:45" x14ac:dyDescent="0.2">
      <c r="A81" s="256" t="s">
        <v>558</v>
      </c>
      <c r="B81" s="248">
        <f>-$B$126</f>
        <v>-8082000.0000000009</v>
      </c>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8"/>
      <c r="AL81" s="248"/>
      <c r="AM81" s="248"/>
      <c r="AN81" s="248"/>
      <c r="AO81" s="248"/>
      <c r="AP81" s="248"/>
      <c r="AQ81" s="259">
        <f>SUM(B81:AP81)</f>
        <v>-8082000.0000000009</v>
      </c>
      <c r="AR81" s="260"/>
    </row>
    <row r="82" spans="1:45" x14ac:dyDescent="0.2">
      <c r="A82" s="256" t="s">
        <v>307</v>
      </c>
      <c r="B82" s="248">
        <f t="shared" ref="B82:AO82" si="26">B54-B55</f>
        <v>0</v>
      </c>
      <c r="C82" s="248">
        <f t="shared" si="26"/>
        <v>0</v>
      </c>
      <c r="D82" s="248">
        <f t="shared" si="26"/>
        <v>0</v>
      </c>
      <c r="E82" s="248">
        <f t="shared" si="26"/>
        <v>0</v>
      </c>
      <c r="F82" s="248">
        <f t="shared" si="26"/>
        <v>0</v>
      </c>
      <c r="G82" s="248">
        <f t="shared" si="26"/>
        <v>0</v>
      </c>
      <c r="H82" s="248">
        <f t="shared" si="26"/>
        <v>0</v>
      </c>
      <c r="I82" s="248">
        <f t="shared" si="26"/>
        <v>0</v>
      </c>
      <c r="J82" s="248">
        <f t="shared" si="26"/>
        <v>0</v>
      </c>
      <c r="K82" s="248">
        <f t="shared" si="26"/>
        <v>0</v>
      </c>
      <c r="L82" s="248">
        <f t="shared" si="26"/>
        <v>0</v>
      </c>
      <c r="M82" s="248">
        <f t="shared" si="26"/>
        <v>0</v>
      </c>
      <c r="N82" s="248">
        <f t="shared" si="26"/>
        <v>0</v>
      </c>
      <c r="O82" s="248">
        <f t="shared" si="26"/>
        <v>0</v>
      </c>
      <c r="P82" s="248">
        <f t="shared" si="26"/>
        <v>0</v>
      </c>
      <c r="Q82" s="248">
        <f t="shared" si="26"/>
        <v>0</v>
      </c>
      <c r="R82" s="248">
        <f t="shared" si="26"/>
        <v>0</v>
      </c>
      <c r="S82" s="248">
        <f t="shared" si="26"/>
        <v>0</v>
      </c>
      <c r="T82" s="248">
        <f t="shared" si="26"/>
        <v>0</v>
      </c>
      <c r="U82" s="248">
        <f t="shared" si="26"/>
        <v>0</v>
      </c>
      <c r="V82" s="248">
        <f t="shared" si="26"/>
        <v>0</v>
      </c>
      <c r="W82" s="248">
        <f t="shared" si="26"/>
        <v>0</v>
      </c>
      <c r="X82" s="248">
        <f t="shared" si="26"/>
        <v>0</v>
      </c>
      <c r="Y82" s="248">
        <f t="shared" si="26"/>
        <v>0</v>
      </c>
      <c r="Z82" s="248">
        <f t="shared" si="26"/>
        <v>0</v>
      </c>
      <c r="AA82" s="248">
        <f t="shared" si="26"/>
        <v>0</v>
      </c>
      <c r="AB82" s="248">
        <f t="shared" si="26"/>
        <v>0</v>
      </c>
      <c r="AC82" s="248">
        <f t="shared" si="26"/>
        <v>0</v>
      </c>
      <c r="AD82" s="248">
        <f t="shared" si="26"/>
        <v>0</v>
      </c>
      <c r="AE82" s="248">
        <f t="shared" si="26"/>
        <v>0</v>
      </c>
      <c r="AF82" s="248">
        <f t="shared" si="26"/>
        <v>0</v>
      </c>
      <c r="AG82" s="248">
        <f t="shared" si="26"/>
        <v>0</v>
      </c>
      <c r="AH82" s="248">
        <f t="shared" si="26"/>
        <v>0</v>
      </c>
      <c r="AI82" s="248">
        <f t="shared" si="26"/>
        <v>0</v>
      </c>
      <c r="AJ82" s="248">
        <f t="shared" si="26"/>
        <v>0</v>
      </c>
      <c r="AK82" s="248">
        <f t="shared" si="26"/>
        <v>0</v>
      </c>
      <c r="AL82" s="248">
        <f t="shared" si="26"/>
        <v>0</v>
      </c>
      <c r="AM82" s="248">
        <f t="shared" si="26"/>
        <v>0</v>
      </c>
      <c r="AN82" s="248">
        <f t="shared" si="26"/>
        <v>0</v>
      </c>
      <c r="AO82" s="248">
        <f t="shared" si="26"/>
        <v>0</v>
      </c>
      <c r="AP82" s="248">
        <f>AP54-AP55</f>
        <v>0</v>
      </c>
    </row>
    <row r="83" spans="1:45" ht="14.25" x14ac:dyDescent="0.2">
      <c r="A83" s="257" t="s">
        <v>306</v>
      </c>
      <c r="B83" s="255">
        <f>SUM(B75:B82)</f>
        <v>-9536760</v>
      </c>
      <c r="C83" s="255">
        <f t="shared" ref="C83:V83" si="27">SUM(C75:C82)</f>
        <v>-112303.02132342022</v>
      </c>
      <c r="D83" s="255">
        <f t="shared" si="27"/>
        <v>-118479.68749620818</v>
      </c>
      <c r="E83" s="255">
        <f t="shared" si="27"/>
        <v>-124996.07030849939</v>
      </c>
      <c r="F83" s="255">
        <f t="shared" si="27"/>
        <v>-131870.85417546699</v>
      </c>
      <c r="G83" s="255">
        <f t="shared" si="27"/>
        <v>-139123.7511551177</v>
      </c>
      <c r="H83" s="255">
        <f t="shared" si="27"/>
        <v>-146775.55746864941</v>
      </c>
      <c r="I83" s="255">
        <f t="shared" si="27"/>
        <v>-154848.21312942472</v>
      </c>
      <c r="J83" s="255">
        <f t="shared" si="27"/>
        <v>-163364.86485154327</v>
      </c>
      <c r="K83" s="255">
        <f t="shared" si="27"/>
        <v>-172349.9324183779</v>
      </c>
      <c r="L83" s="255">
        <f t="shared" si="27"/>
        <v>-181829.178701389</v>
      </c>
      <c r="M83" s="255">
        <f t="shared" si="27"/>
        <v>-191829.78352996515</v>
      </c>
      <c r="N83" s="255">
        <f t="shared" si="27"/>
        <v>-202380.42162411351</v>
      </c>
      <c r="O83" s="255">
        <f t="shared" si="27"/>
        <v>-213511.34481343982</v>
      </c>
      <c r="P83" s="255">
        <f t="shared" si="27"/>
        <v>-225254.46877817845</v>
      </c>
      <c r="Q83" s="255">
        <f t="shared" si="27"/>
        <v>-237643.46456097864</v>
      </c>
      <c r="R83" s="255">
        <f t="shared" si="27"/>
        <v>-250713.85511183244</v>
      </c>
      <c r="S83" s="255">
        <f t="shared" si="27"/>
        <v>-264503.11714298284</v>
      </c>
      <c r="T83" s="255">
        <f t="shared" si="27"/>
        <v>-279050.78858584695</v>
      </c>
      <c r="U83" s="255">
        <f t="shared" si="27"/>
        <v>-294398.58195806883</v>
      </c>
      <c r="V83" s="255">
        <f t="shared" si="27"/>
        <v>-310590.50396576262</v>
      </c>
      <c r="W83" s="255">
        <f>SUM(W75:W82)</f>
        <v>-327672.98168387887</v>
      </c>
      <c r="X83" s="255">
        <f>SUM(X75:X82)</f>
        <v>-345694.99567649298</v>
      </c>
      <c r="Y83" s="255">
        <f>SUM(Y75:Y82)</f>
        <v>-364708.22043869988</v>
      </c>
      <c r="Z83" s="255">
        <f>SUM(Z75:Z82)</f>
        <v>-384767.17256282846</v>
      </c>
      <c r="AA83" s="255">
        <f t="shared" ref="AA83:AP83" si="28">SUM(AA75:AA82)</f>
        <v>-405929.36705378367</v>
      </c>
      <c r="AB83" s="255">
        <f t="shared" si="28"/>
        <v>-428255.48224174225</v>
      </c>
      <c r="AC83" s="255">
        <f t="shared" si="28"/>
        <v>-451809.53376503772</v>
      </c>
      <c r="AD83" s="255">
        <f t="shared" si="28"/>
        <v>-476659.05812211399</v>
      </c>
      <c r="AE83" s="255">
        <f t="shared" si="28"/>
        <v>-502875.30631883134</v>
      </c>
      <c r="AF83" s="255">
        <f t="shared" si="28"/>
        <v>-530533.4481663669</v>
      </c>
      <c r="AG83" s="255">
        <f t="shared" si="28"/>
        <v>-559712.78781551658</v>
      </c>
      <c r="AH83" s="255">
        <f t="shared" si="28"/>
        <v>-590496.99114537006</v>
      </c>
      <c r="AI83" s="255">
        <f t="shared" si="28"/>
        <v>-622974.32565836562</v>
      </c>
      <c r="AJ83" s="255">
        <f t="shared" si="28"/>
        <v>-657237.91356957541</v>
      </c>
      <c r="AK83" s="255">
        <f t="shared" si="28"/>
        <v>-693385.99881590251</v>
      </c>
      <c r="AL83" s="255">
        <f t="shared" si="28"/>
        <v>-731522.22875077673</v>
      </c>
      <c r="AM83" s="255">
        <f t="shared" si="28"/>
        <v>-771755.9513320697</v>
      </c>
      <c r="AN83" s="255">
        <f t="shared" si="28"/>
        <v>-814202.52865533321</v>
      </c>
      <c r="AO83" s="255">
        <f t="shared" si="28"/>
        <v>-858983.66773137636</v>
      </c>
      <c r="AP83" s="255">
        <f t="shared" si="28"/>
        <v>-906227.7694566024</v>
      </c>
    </row>
    <row r="84" spans="1:45" ht="14.25" x14ac:dyDescent="0.2">
      <c r="A84" s="257" t="s">
        <v>305</v>
      </c>
      <c r="B84" s="255">
        <f>SUM($B$83:B83)</f>
        <v>-9536760</v>
      </c>
      <c r="C84" s="255">
        <f>SUM($B$83:C83)</f>
        <v>-9649063.0213234201</v>
      </c>
      <c r="D84" s="255">
        <f>SUM($B$83:D83)</f>
        <v>-9767542.7088196278</v>
      </c>
      <c r="E84" s="255">
        <f>SUM($B$83:E83)</f>
        <v>-9892538.7791281268</v>
      </c>
      <c r="F84" s="255">
        <f>SUM($B$83:F83)</f>
        <v>-10024409.633303594</v>
      </c>
      <c r="G84" s="255">
        <f>SUM($B$83:G83)</f>
        <v>-10163533.384458711</v>
      </c>
      <c r="H84" s="255">
        <f>SUM($B$83:H83)</f>
        <v>-10310308.94192736</v>
      </c>
      <c r="I84" s="255">
        <f>SUM($B$83:I83)</f>
        <v>-10465157.155056786</v>
      </c>
      <c r="J84" s="255">
        <f>SUM($B$83:J83)</f>
        <v>-10628522.019908329</v>
      </c>
      <c r="K84" s="255">
        <f>SUM($B$83:K83)</f>
        <v>-10800871.952326708</v>
      </c>
      <c r="L84" s="255">
        <f>SUM($B$83:L83)</f>
        <v>-10982701.131028097</v>
      </c>
      <c r="M84" s="255">
        <f>SUM($B$83:M83)</f>
        <v>-11174530.914558062</v>
      </c>
      <c r="N84" s="255">
        <f>SUM($B$83:N83)</f>
        <v>-11376911.336182175</v>
      </c>
      <c r="O84" s="255">
        <f>SUM($B$83:O83)</f>
        <v>-11590422.680995615</v>
      </c>
      <c r="P84" s="255">
        <f>SUM($B$83:P83)</f>
        <v>-11815677.149773793</v>
      </c>
      <c r="Q84" s="255">
        <f>SUM($B$83:Q83)</f>
        <v>-12053320.614334771</v>
      </c>
      <c r="R84" s="255">
        <f>SUM($B$83:R83)</f>
        <v>-12304034.469446603</v>
      </c>
      <c r="S84" s="255">
        <f>SUM($B$83:S83)</f>
        <v>-12568537.586589586</v>
      </c>
      <c r="T84" s="255">
        <f>SUM($B$83:T83)</f>
        <v>-12847588.375175433</v>
      </c>
      <c r="U84" s="255">
        <f>SUM($B$83:U83)</f>
        <v>-13141986.957133502</v>
      </c>
      <c r="V84" s="255">
        <f>SUM($B$83:V83)</f>
        <v>-13452577.461099265</v>
      </c>
      <c r="W84" s="255">
        <f>SUM($B$83:W83)</f>
        <v>-13780250.442783143</v>
      </c>
      <c r="X84" s="255">
        <f>SUM($B$83:X83)</f>
        <v>-14125945.438459637</v>
      </c>
      <c r="Y84" s="255">
        <f>SUM($B$83:Y83)</f>
        <v>-14490653.658898337</v>
      </c>
      <c r="Z84" s="255">
        <f>SUM($B$83:Z83)</f>
        <v>-14875420.831461165</v>
      </c>
      <c r="AA84" s="255">
        <f>SUM($B$83:AA83)</f>
        <v>-15281350.19851495</v>
      </c>
      <c r="AB84" s="255">
        <f>SUM($B$83:AB83)</f>
        <v>-15709605.680756692</v>
      </c>
      <c r="AC84" s="255">
        <f>SUM($B$83:AC83)</f>
        <v>-16161415.21452173</v>
      </c>
      <c r="AD84" s="255">
        <f>SUM($B$83:AD83)</f>
        <v>-16638074.272643844</v>
      </c>
      <c r="AE84" s="255">
        <f>SUM($B$83:AE83)</f>
        <v>-17140949.578962676</v>
      </c>
      <c r="AF84" s="255">
        <f>SUM($B$83:AF83)</f>
        <v>-17671483.027129043</v>
      </c>
      <c r="AG84" s="255">
        <f>SUM($B$83:AG83)</f>
        <v>-18231195.814944558</v>
      </c>
      <c r="AH84" s="255">
        <f>SUM($B$83:AH83)</f>
        <v>-18821692.806089927</v>
      </c>
      <c r="AI84" s="255">
        <f>SUM($B$83:AI83)</f>
        <v>-19444667.131748293</v>
      </c>
      <c r="AJ84" s="255">
        <f>SUM($B$83:AJ83)</f>
        <v>-20101905.04531787</v>
      </c>
      <c r="AK84" s="255">
        <f>SUM($B$83:AK83)</f>
        <v>-20795291.044133771</v>
      </c>
      <c r="AL84" s="255">
        <f>SUM($B$83:AL83)</f>
        <v>-21526813.272884548</v>
      </c>
      <c r="AM84" s="255">
        <f>SUM($B$83:AM83)</f>
        <v>-22298569.224216618</v>
      </c>
      <c r="AN84" s="255">
        <f>SUM($B$83:AN83)</f>
        <v>-23112771.752871949</v>
      </c>
      <c r="AO84" s="255">
        <f>SUM($B$83:AO83)</f>
        <v>-23971755.420603327</v>
      </c>
      <c r="AP84" s="255">
        <f>SUM($B$83:AP83)</f>
        <v>-24877983.19005993</v>
      </c>
    </row>
    <row r="85" spans="1:45" x14ac:dyDescent="0.2">
      <c r="A85" s="256" t="s">
        <v>559</v>
      </c>
      <c r="B85" s="265">
        <f t="shared" ref="B85:AP85" si="29">1/POWER((1+$B$44),B73)</f>
        <v>0.6273824743710017</v>
      </c>
      <c r="C85" s="265">
        <f t="shared" si="29"/>
        <v>0.52064935632448273</v>
      </c>
      <c r="D85" s="265">
        <f t="shared" si="29"/>
        <v>0.43207415462612664</v>
      </c>
      <c r="E85" s="265">
        <f t="shared" si="29"/>
        <v>0.35856776317520883</v>
      </c>
      <c r="F85" s="265">
        <f t="shared" si="29"/>
        <v>0.29756660844415667</v>
      </c>
      <c r="G85" s="265">
        <f t="shared" si="29"/>
        <v>0.24694324352212174</v>
      </c>
      <c r="H85" s="265">
        <f t="shared" si="29"/>
        <v>0.20493215230051592</v>
      </c>
      <c r="I85" s="265">
        <f t="shared" si="29"/>
        <v>0.1700681761830008</v>
      </c>
      <c r="J85" s="265">
        <f t="shared" si="29"/>
        <v>0.14113541591950271</v>
      </c>
      <c r="K85" s="265">
        <f t="shared" si="29"/>
        <v>0.11712482648921385</v>
      </c>
      <c r="L85" s="265">
        <f t="shared" si="29"/>
        <v>9.719902613212765E-2</v>
      </c>
      <c r="M85" s="265">
        <f t="shared" si="29"/>
        <v>8.0663092225832109E-2</v>
      </c>
      <c r="N85" s="265">
        <f t="shared" si="29"/>
        <v>6.6940325498615838E-2</v>
      </c>
      <c r="O85" s="265">
        <f t="shared" si="29"/>
        <v>5.5552137343249659E-2</v>
      </c>
      <c r="P85" s="265">
        <f t="shared" si="29"/>
        <v>4.6101358791078552E-2</v>
      </c>
      <c r="Q85" s="265">
        <f t="shared" si="29"/>
        <v>3.825838903823945E-2</v>
      </c>
      <c r="R85" s="265">
        <f t="shared" si="29"/>
        <v>3.174970044667174E-2</v>
      </c>
      <c r="S85" s="265">
        <f t="shared" si="29"/>
        <v>2.6348299125868668E-2</v>
      </c>
      <c r="T85" s="265">
        <f t="shared" si="29"/>
        <v>2.1865808403210511E-2</v>
      </c>
      <c r="U85" s="265">
        <f t="shared" si="29"/>
        <v>1.814589908980126E-2</v>
      </c>
      <c r="V85" s="265">
        <f t="shared" si="29"/>
        <v>1.5058837418922204E-2</v>
      </c>
      <c r="W85" s="265">
        <f t="shared" si="29"/>
        <v>1.2496960513628384E-2</v>
      </c>
      <c r="X85" s="265">
        <f t="shared" si="29"/>
        <v>1.0370921588073345E-2</v>
      </c>
      <c r="Y85" s="265">
        <f t="shared" si="29"/>
        <v>8.6065739320110735E-3</v>
      </c>
      <c r="Z85" s="265">
        <f t="shared" si="29"/>
        <v>7.1423850058183183E-3</v>
      </c>
      <c r="AA85" s="265">
        <f t="shared" si="29"/>
        <v>5.9272904612600145E-3</v>
      </c>
      <c r="AB85" s="265">
        <f t="shared" si="29"/>
        <v>4.9189132458589318E-3</v>
      </c>
      <c r="AC85" s="265">
        <f t="shared" si="29"/>
        <v>4.082085681210732E-3</v>
      </c>
      <c r="AD85" s="265">
        <f t="shared" si="29"/>
        <v>3.3876229719591129E-3</v>
      </c>
      <c r="AE85" s="265">
        <f t="shared" si="29"/>
        <v>2.8113053709204251E-3</v>
      </c>
      <c r="AF85" s="265">
        <f t="shared" si="29"/>
        <v>2.3330335028385286E-3</v>
      </c>
      <c r="AG85" s="265">
        <f t="shared" si="29"/>
        <v>1.9361273882477412E-3</v>
      </c>
      <c r="AH85" s="265">
        <f t="shared" si="29"/>
        <v>1.6067447205375444E-3</v>
      </c>
      <c r="AI85" s="265">
        <f t="shared" si="29"/>
        <v>1.3333981083299121E-3</v>
      </c>
      <c r="AJ85" s="265">
        <f t="shared" si="29"/>
        <v>1.1065544467468149E-3</v>
      </c>
      <c r="AK85" s="265">
        <f t="shared" si="29"/>
        <v>9.1830244543304122E-4</v>
      </c>
      <c r="AL85" s="265">
        <f t="shared" si="29"/>
        <v>7.6207671820169396E-4</v>
      </c>
      <c r="AM85" s="265">
        <f t="shared" si="29"/>
        <v>6.3242881178563804E-4</v>
      </c>
      <c r="AN85" s="265">
        <f t="shared" si="29"/>
        <v>5.2483718820384888E-4</v>
      </c>
      <c r="AO85" s="265">
        <f t="shared" si="29"/>
        <v>4.3554953377912764E-4</v>
      </c>
      <c r="AP85" s="265">
        <f t="shared" si="29"/>
        <v>3.6145189525238806E-4</v>
      </c>
    </row>
    <row r="86" spans="1:45" ht="28.5" x14ac:dyDescent="0.2">
      <c r="A86" s="254" t="s">
        <v>304</v>
      </c>
      <c r="B86" s="255">
        <f>B83*B85</f>
        <v>-5983196.0862823939</v>
      </c>
      <c r="C86" s="255">
        <f>C83*C85</f>
        <v>-58470.495765333399</v>
      </c>
      <c r="D86" s="255">
        <f t="shared" ref="D86:AO86" si="30">D83*D85</f>
        <v>-51192.010815291818</v>
      </c>
      <c r="E86" s="255">
        <f t="shared" si="30"/>
        <v>-44819.561336209757</v>
      </c>
      <c r="F86" s="255">
        <f t="shared" si="30"/>
        <v>-39240.362829627666</v>
      </c>
      <c r="G86" s="255">
        <f t="shared" si="30"/>
        <v>-34355.670361209297</v>
      </c>
      <c r="H86" s="255">
        <f t="shared" si="30"/>
        <v>-30079.030897158387</v>
      </c>
      <c r="I86" s="255">
        <f t="shared" si="30"/>
        <v>-26334.75319211786</v>
      </c>
      <c r="J86" s="255">
        <f t="shared" si="30"/>
        <v>-23056.56814745591</v>
      </c>
      <c r="K86" s="255">
        <f t="shared" si="30"/>
        <v>-20186.455929930245</v>
      </c>
      <c r="L86" s="255">
        <f t="shared" si="30"/>
        <v>-17673.619092179619</v>
      </c>
      <c r="M86" s="255">
        <f t="shared" si="30"/>
        <v>-15473.583520538989</v>
      </c>
      <c r="N86" s="255">
        <f t="shared" si="30"/>
        <v>-13547.41129806527</v>
      </c>
      <c r="O86" s="255">
        <f t="shared" si="30"/>
        <v>-11861.011551418145</v>
      </c>
      <c r="P86" s="255">
        <f t="shared" si="30"/>
        <v>-10384.537084436606</v>
      </c>
      <c r="Q86" s="255">
        <f t="shared" si="30"/>
        <v>-9091.8561195689908</v>
      </c>
      <c r="R86" s="255">
        <f t="shared" si="30"/>
        <v>-7960.0897976309407</v>
      </c>
      <c r="S86" s="255">
        <f t="shared" si="30"/>
        <v>-6969.2072502079927</v>
      </c>
      <c r="T86" s="255">
        <f t="shared" si="30"/>
        <v>-6101.6710779829318</v>
      </c>
      <c r="U86" s="255">
        <f t="shared" si="30"/>
        <v>-5342.1269603917026</v>
      </c>
      <c r="V86" s="255">
        <f t="shared" si="30"/>
        <v>-4677.1319030815312</v>
      </c>
      <c r="W86" s="255">
        <f t="shared" si="30"/>
        <v>-4094.9163134863111</v>
      </c>
      <c r="X86" s="255">
        <f t="shared" si="30"/>
        <v>-3585.1756935502626</v>
      </c>
      <c r="Y86" s="255">
        <f t="shared" si="30"/>
        <v>-3138.8882628178626</v>
      </c>
      <c r="Z86" s="255">
        <f t="shared" si="30"/>
        <v>-2748.1552840438553</v>
      </c>
      <c r="AA86" s="255">
        <f t="shared" si="30"/>
        <v>-2406.0612652832074</v>
      </c>
      <c r="AB86" s="255">
        <f t="shared" si="30"/>
        <v>-2106.5515642106106</v>
      </c>
      <c r="AC86" s="255">
        <f t="shared" si="30"/>
        <v>-1844.3252284167572</v>
      </c>
      <c r="AD86" s="255">
        <f t="shared" si="30"/>
        <v>-1614.7411750868673</v>
      </c>
      <c r="AE86" s="255">
        <f t="shared" si="30"/>
        <v>-1413.7360495573846</v>
      </c>
      <c r="AF86" s="255">
        <f t="shared" si="30"/>
        <v>-1237.7523089485819</v>
      </c>
      <c r="AG86" s="255">
        <f t="shared" si="30"/>
        <v>-1083.6752580421182</v>
      </c>
      <c r="AH86" s="255">
        <f t="shared" si="30"/>
        <v>-948.7779230161284</v>
      </c>
      <c r="AI86" s="255">
        <f t="shared" si="30"/>
        <v>-830.67278737096728</v>
      </c>
      <c r="AJ86" s="255">
        <f t="shared" si="30"/>
        <v>-727.26953583101249</v>
      </c>
      <c r="AK86" s="255">
        <f t="shared" si="30"/>
        <v>-636.73805834167513</v>
      </c>
      <c r="AL86" s="255">
        <f t="shared" si="30"/>
        <v>-557.47605937798073</v>
      </c>
      <c r="AM86" s="255">
        <f t="shared" si="30"/>
        <v>-488.08069928943553</v>
      </c>
      <c r="AN86" s="255">
        <f t="shared" si="30"/>
        <v>-427.32376576792876</v>
      </c>
      <c r="AO86" s="255">
        <f t="shared" si="30"/>
        <v>-374.12993600428604</v>
      </c>
      <c r="AP86" s="255">
        <f>AP83*AP85</f>
        <v>-327.55774480043311</v>
      </c>
    </row>
    <row r="87" spans="1:45" ht="14.25" x14ac:dyDescent="0.2">
      <c r="A87" s="254" t="s">
        <v>303</v>
      </c>
      <c r="B87" s="255">
        <f>SUM($B$86:B86)</f>
        <v>-5983196.0862823939</v>
      </c>
      <c r="C87" s="255">
        <f>SUM($B$86:C86)</f>
        <v>-6041666.582047727</v>
      </c>
      <c r="D87" s="255">
        <f>SUM($B$86:D86)</f>
        <v>-6092858.5928630186</v>
      </c>
      <c r="E87" s="255">
        <f>SUM($B$86:E86)</f>
        <v>-6137678.1541992286</v>
      </c>
      <c r="F87" s="255">
        <f>SUM($B$86:F86)</f>
        <v>-6176918.5170288561</v>
      </c>
      <c r="G87" s="255">
        <f>SUM($B$86:G86)</f>
        <v>-6211274.1873900658</v>
      </c>
      <c r="H87" s="255">
        <f>SUM($B$86:H86)</f>
        <v>-6241353.218287224</v>
      </c>
      <c r="I87" s="255">
        <f>SUM($B$86:I86)</f>
        <v>-6267687.9714793414</v>
      </c>
      <c r="J87" s="255">
        <f>SUM($B$86:J86)</f>
        <v>-6290744.5396267977</v>
      </c>
      <c r="K87" s="255">
        <f>SUM($B$86:K86)</f>
        <v>-6310930.995556728</v>
      </c>
      <c r="L87" s="255">
        <f>SUM($B$86:L86)</f>
        <v>-6328604.6146489074</v>
      </c>
      <c r="M87" s="255">
        <f>SUM($B$86:M86)</f>
        <v>-6344078.1981694466</v>
      </c>
      <c r="N87" s="255">
        <f>SUM($B$86:N86)</f>
        <v>-6357625.609467512</v>
      </c>
      <c r="O87" s="255">
        <f>SUM($B$86:O86)</f>
        <v>-6369486.6210189303</v>
      </c>
      <c r="P87" s="255">
        <f>SUM($B$86:P86)</f>
        <v>-6379871.1581033673</v>
      </c>
      <c r="Q87" s="255">
        <f>SUM($B$86:Q86)</f>
        <v>-6388963.0142229367</v>
      </c>
      <c r="R87" s="255">
        <f>SUM($B$86:R86)</f>
        <v>-6396923.1040205676</v>
      </c>
      <c r="S87" s="255">
        <f>SUM($B$86:S86)</f>
        <v>-6403892.3112707753</v>
      </c>
      <c r="T87" s="255">
        <f>SUM($B$86:T86)</f>
        <v>-6409993.9823487578</v>
      </c>
      <c r="U87" s="255">
        <f>SUM($B$86:U86)</f>
        <v>-6415336.1093091499</v>
      </c>
      <c r="V87" s="255">
        <f>SUM($B$86:V86)</f>
        <v>-6420013.2412122311</v>
      </c>
      <c r="W87" s="255">
        <f>SUM($B$86:W86)</f>
        <v>-6424108.1575257173</v>
      </c>
      <c r="X87" s="255">
        <f>SUM($B$86:X86)</f>
        <v>-6427693.3332192674</v>
      </c>
      <c r="Y87" s="255">
        <f>SUM($B$86:Y86)</f>
        <v>-6430832.2214820851</v>
      </c>
      <c r="Z87" s="255">
        <f>SUM($B$86:Z86)</f>
        <v>-6433580.3767661285</v>
      </c>
      <c r="AA87" s="255">
        <f>SUM($B$86:AA86)</f>
        <v>-6435986.4380314117</v>
      </c>
      <c r="AB87" s="255">
        <f>SUM($B$86:AB86)</f>
        <v>-6438092.9895956228</v>
      </c>
      <c r="AC87" s="255">
        <f>SUM($B$86:AC86)</f>
        <v>-6439937.3148240391</v>
      </c>
      <c r="AD87" s="255">
        <f>SUM($B$86:AD86)</f>
        <v>-6441552.0559991263</v>
      </c>
      <c r="AE87" s="255">
        <f>SUM($B$86:AE86)</f>
        <v>-6442965.7920486834</v>
      </c>
      <c r="AF87" s="255">
        <f>SUM($B$86:AF86)</f>
        <v>-6444203.5443576323</v>
      </c>
      <c r="AG87" s="255">
        <f>SUM($B$86:AG86)</f>
        <v>-6445287.2196156746</v>
      </c>
      <c r="AH87" s="255">
        <f>SUM($B$86:AH86)</f>
        <v>-6446235.9975386905</v>
      </c>
      <c r="AI87" s="255">
        <f>SUM($B$86:AI86)</f>
        <v>-6447066.6703260615</v>
      </c>
      <c r="AJ87" s="255">
        <f>SUM($B$86:AJ86)</f>
        <v>-6447793.9398618927</v>
      </c>
      <c r="AK87" s="255">
        <f>SUM($B$86:AK86)</f>
        <v>-6448430.6779202344</v>
      </c>
      <c r="AL87" s="255">
        <f>SUM($B$86:AL86)</f>
        <v>-6448988.1539796125</v>
      </c>
      <c r="AM87" s="255">
        <f>SUM($B$86:AM86)</f>
        <v>-6449476.2346789017</v>
      </c>
      <c r="AN87" s="255">
        <f>SUM($B$86:AN86)</f>
        <v>-6449903.5584446695</v>
      </c>
      <c r="AO87" s="255">
        <f>SUM($B$86:AO86)</f>
        <v>-6450277.6883806735</v>
      </c>
      <c r="AP87" s="255">
        <f>SUM($B$86:AP86)</f>
        <v>-6450605.2461254736</v>
      </c>
    </row>
    <row r="88" spans="1:45" ht="14.25" x14ac:dyDescent="0.2">
      <c r="A88" s="254" t="s">
        <v>302</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0</v>
      </c>
      <c r="R88" s="266">
        <f>IF((ISERR(IRR($B$83:R83))),0,IF(IRR($B$83:R83)&lt;0,0,IRR($B$83:R83)))</f>
        <v>0</v>
      </c>
      <c r="S88" s="266">
        <f>IF((ISERR(IRR($B$83:S83))),0,IF(IRR($B$83:S83)&lt;0,0,IRR($B$83:S83)))</f>
        <v>0</v>
      </c>
      <c r="T88" s="266">
        <f>IF((ISERR(IRR($B$83:T83))),0,IF(IRR($B$83:T83)&lt;0,0,IRR($B$83:T83)))</f>
        <v>0</v>
      </c>
      <c r="U88" s="266">
        <f>IF((ISERR(IRR($B$83:U83))),0,IF(IRR($B$83:U83)&lt;0,0,IRR($B$83:U83)))</f>
        <v>0</v>
      </c>
      <c r="V88" s="266">
        <f>IF((ISERR(IRR($B$83:V83))),0,IF(IRR($B$83:V83)&lt;0,0,IRR($B$83:V83)))</f>
        <v>0</v>
      </c>
      <c r="W88" s="266">
        <f>IF((ISERR(IRR($B$83:W83))),0,IF(IRR($B$83:W83)&lt;0,0,IRR($B$83:W83)))</f>
        <v>0</v>
      </c>
      <c r="X88" s="266">
        <f>IF((ISERR(IRR($B$83:X83))),0,IF(IRR($B$83:X83)&lt;0,0,IRR($B$83:X83)))</f>
        <v>0</v>
      </c>
      <c r="Y88" s="266">
        <f>IF((ISERR(IRR($B$83:Y83))),0,IF(IRR($B$83:Y83)&lt;0,0,IRR($B$83:Y83)))</f>
        <v>0</v>
      </c>
      <c r="Z88" s="266">
        <f>IF((ISERR(IRR($B$83:Z83))),0,IF(IRR($B$83:Z83)&lt;0,0,IRR($B$83:Z83)))</f>
        <v>0</v>
      </c>
      <c r="AA88" s="266">
        <f>IF((ISERR(IRR($B$83:AA83))),0,IF(IRR($B$83:AA83)&lt;0,0,IRR($B$83:AA83)))</f>
        <v>0</v>
      </c>
      <c r="AB88" s="266">
        <f>IF((ISERR(IRR($B$83:AB83))),0,IF(IRR($B$83:AB83)&lt;0,0,IRR($B$83:AB83)))</f>
        <v>0</v>
      </c>
      <c r="AC88" s="266">
        <f>IF((ISERR(IRR($B$83:AC83))),0,IF(IRR($B$83:AC83)&lt;0,0,IRR($B$83:AC83)))</f>
        <v>0</v>
      </c>
      <c r="AD88" s="266">
        <f>IF((ISERR(IRR($B$83:AD83))),0,IF(IRR($B$83:AD83)&lt;0,0,IRR($B$83:AD83)))</f>
        <v>0</v>
      </c>
      <c r="AE88" s="266">
        <f>IF((ISERR(IRR($B$83:AE83))),0,IF(IRR($B$83:AE83)&lt;0,0,IRR($B$83:AE83)))</f>
        <v>0</v>
      </c>
      <c r="AF88" s="266">
        <f>IF((ISERR(IRR($B$83:AF83))),0,IF(IRR($B$83:AF83)&lt;0,0,IRR($B$83:AF83)))</f>
        <v>0</v>
      </c>
      <c r="AG88" s="266">
        <f>IF((ISERR(IRR($B$83:AG83))),0,IF(IRR($B$83:AG83)&lt;0,0,IRR($B$83:AG83)))</f>
        <v>0</v>
      </c>
      <c r="AH88" s="266">
        <f>IF((ISERR(IRR($B$83:AH83))),0,IF(IRR($B$83:AH83)&lt;0,0,IRR($B$83:AH83)))</f>
        <v>0</v>
      </c>
      <c r="AI88" s="266">
        <f>IF((ISERR(IRR($B$83:AI83))),0,IF(IRR($B$83:AI83)&lt;0,0,IRR($B$83:AI83)))</f>
        <v>0</v>
      </c>
      <c r="AJ88" s="266">
        <f>IF((ISERR(IRR($B$83:AJ83))),0,IF(IRR($B$83:AJ83)&lt;0,0,IRR($B$83:AJ83)))</f>
        <v>0</v>
      </c>
      <c r="AK88" s="266">
        <f>IF((ISERR(IRR($B$83:AK83))),0,IF(IRR($B$83:AK83)&lt;0,0,IRR($B$83:AK83)))</f>
        <v>0</v>
      </c>
      <c r="AL88" s="266">
        <f>IF((ISERR(IRR($B$83:AL83))),0,IF(IRR($B$83:AL83)&lt;0,0,IRR($B$83:AL83)))</f>
        <v>0</v>
      </c>
      <c r="AM88" s="266">
        <f>IF((ISERR(IRR($B$83:AM83))),0,IF(IRR($B$83:AM83)&lt;0,0,IRR($B$83:AM83)))</f>
        <v>0</v>
      </c>
      <c r="AN88" s="266">
        <f>IF((ISERR(IRR($B$83:AN83))),0,IF(IRR($B$83:AN83)&lt;0,0,IRR($B$83:AN83)))</f>
        <v>0</v>
      </c>
      <c r="AO88" s="266">
        <f>IF((ISERR(IRR($B$83:AO83))),0,IF(IRR($B$83:AO83)&lt;0,0,IRR($B$83:AO83)))</f>
        <v>0</v>
      </c>
      <c r="AP88" s="266">
        <f>IF((ISERR(IRR($B$83:AP83))),0,IF(IRR($B$83:AP83)&lt;0,0,IRR($B$83:AP83)))</f>
        <v>0</v>
      </c>
    </row>
    <row r="89" spans="1:45" ht="14.25" x14ac:dyDescent="0.2">
      <c r="A89" s="254" t="s">
        <v>301</v>
      </c>
      <c r="B89" s="267">
        <f>IF(AND(B84&gt;0,A84&lt;0),(B74-(B84/(B84-A84))),0)</f>
        <v>0</v>
      </c>
      <c r="C89" s="267">
        <f t="shared" ref="C89:AP89" si="31">IF(AND(C84&gt;0,B84&lt;0),(C74-(C84/(C84-B84))),0)</f>
        <v>0</v>
      </c>
      <c r="D89" s="267">
        <f t="shared" si="31"/>
        <v>0</v>
      </c>
      <c r="E89" s="267">
        <f t="shared" si="31"/>
        <v>0</v>
      </c>
      <c r="F89" s="267">
        <f t="shared" si="31"/>
        <v>0</v>
      </c>
      <c r="G89" s="267">
        <f t="shared" si="31"/>
        <v>0</v>
      </c>
      <c r="H89" s="267">
        <f>IF(AND(H84&gt;0,G84&lt;0),(H74-(H84/(H84-G84))),0)</f>
        <v>0</v>
      </c>
      <c r="I89" s="267">
        <f t="shared" si="31"/>
        <v>0</v>
      </c>
      <c r="J89" s="267">
        <f t="shared" si="31"/>
        <v>0</v>
      </c>
      <c r="K89" s="267">
        <f t="shared" si="31"/>
        <v>0</v>
      </c>
      <c r="L89" s="267">
        <f t="shared" si="31"/>
        <v>0</v>
      </c>
      <c r="M89" s="267">
        <f t="shared" si="31"/>
        <v>0</v>
      </c>
      <c r="N89" s="267">
        <f t="shared" si="31"/>
        <v>0</v>
      </c>
      <c r="O89" s="267">
        <f t="shared" si="31"/>
        <v>0</v>
      </c>
      <c r="P89" s="267">
        <f t="shared" si="31"/>
        <v>0</v>
      </c>
      <c r="Q89" s="267">
        <f t="shared" si="31"/>
        <v>0</v>
      </c>
      <c r="R89" s="267">
        <f t="shared" si="31"/>
        <v>0</v>
      </c>
      <c r="S89" s="267">
        <f t="shared" si="31"/>
        <v>0</v>
      </c>
      <c r="T89" s="267">
        <f t="shared" si="31"/>
        <v>0</v>
      </c>
      <c r="U89" s="267">
        <f t="shared" si="31"/>
        <v>0</v>
      </c>
      <c r="V89" s="267">
        <f t="shared" si="31"/>
        <v>0</v>
      </c>
      <c r="W89" s="267">
        <f t="shared" si="31"/>
        <v>0</v>
      </c>
      <c r="X89" s="267">
        <f t="shared" si="31"/>
        <v>0</v>
      </c>
      <c r="Y89" s="267">
        <f t="shared" si="31"/>
        <v>0</v>
      </c>
      <c r="Z89" s="267">
        <f t="shared" si="31"/>
        <v>0</v>
      </c>
      <c r="AA89" s="267">
        <f t="shared" si="31"/>
        <v>0</v>
      </c>
      <c r="AB89" s="267">
        <f t="shared" si="31"/>
        <v>0</v>
      </c>
      <c r="AC89" s="267">
        <f t="shared" si="31"/>
        <v>0</v>
      </c>
      <c r="AD89" s="267">
        <f t="shared" si="31"/>
        <v>0</v>
      </c>
      <c r="AE89" s="267">
        <f t="shared" si="31"/>
        <v>0</v>
      </c>
      <c r="AF89" s="267">
        <f t="shared" si="31"/>
        <v>0</v>
      </c>
      <c r="AG89" s="267">
        <f t="shared" si="31"/>
        <v>0</v>
      </c>
      <c r="AH89" s="267">
        <f t="shared" si="31"/>
        <v>0</v>
      </c>
      <c r="AI89" s="267">
        <f t="shared" si="31"/>
        <v>0</v>
      </c>
      <c r="AJ89" s="267">
        <f t="shared" si="31"/>
        <v>0</v>
      </c>
      <c r="AK89" s="267">
        <f t="shared" si="31"/>
        <v>0</v>
      </c>
      <c r="AL89" s="267">
        <f t="shared" si="31"/>
        <v>0</v>
      </c>
      <c r="AM89" s="267">
        <f t="shared" si="31"/>
        <v>0</v>
      </c>
      <c r="AN89" s="267">
        <f t="shared" si="31"/>
        <v>0</v>
      </c>
      <c r="AO89" s="267">
        <f t="shared" si="31"/>
        <v>0</v>
      </c>
      <c r="AP89" s="267">
        <f t="shared" si="31"/>
        <v>0</v>
      </c>
    </row>
    <row r="90" spans="1:45" ht="15" thickBot="1" x14ac:dyDescent="0.25">
      <c r="A90" s="268" t="s">
        <v>300</v>
      </c>
      <c r="B90" s="269">
        <f t="shared" ref="B90:AP90" si="32">IF(AND(B87&gt;0,A87&lt;0),(B74-(B87/(B87-A87))),0)</f>
        <v>0</v>
      </c>
      <c r="C90" s="269">
        <f t="shared" si="32"/>
        <v>0</v>
      </c>
      <c r="D90" s="269">
        <f t="shared" si="32"/>
        <v>0</v>
      </c>
      <c r="E90" s="269">
        <f t="shared" si="32"/>
        <v>0</v>
      </c>
      <c r="F90" s="269">
        <f t="shared" si="32"/>
        <v>0</v>
      </c>
      <c r="G90" s="269">
        <f t="shared" si="32"/>
        <v>0</v>
      </c>
      <c r="H90" s="269">
        <f t="shared" si="32"/>
        <v>0</v>
      </c>
      <c r="I90" s="269">
        <f t="shared" si="32"/>
        <v>0</v>
      </c>
      <c r="J90" s="269">
        <f t="shared" si="32"/>
        <v>0</v>
      </c>
      <c r="K90" s="269">
        <f t="shared" si="32"/>
        <v>0</v>
      </c>
      <c r="L90" s="269">
        <f t="shared" si="32"/>
        <v>0</v>
      </c>
      <c r="M90" s="269">
        <f t="shared" si="32"/>
        <v>0</v>
      </c>
      <c r="N90" s="269">
        <f t="shared" si="32"/>
        <v>0</v>
      </c>
      <c r="O90" s="269">
        <f t="shared" si="32"/>
        <v>0</v>
      </c>
      <c r="P90" s="269">
        <f t="shared" si="32"/>
        <v>0</v>
      </c>
      <c r="Q90" s="269">
        <f t="shared" si="32"/>
        <v>0</v>
      </c>
      <c r="R90" s="269">
        <f t="shared" si="32"/>
        <v>0</v>
      </c>
      <c r="S90" s="269">
        <f t="shared" si="32"/>
        <v>0</v>
      </c>
      <c r="T90" s="269">
        <f t="shared" si="32"/>
        <v>0</v>
      </c>
      <c r="U90" s="269">
        <f t="shared" si="32"/>
        <v>0</v>
      </c>
      <c r="V90" s="269">
        <f t="shared" si="32"/>
        <v>0</v>
      </c>
      <c r="W90" s="269">
        <f t="shared" si="32"/>
        <v>0</v>
      </c>
      <c r="X90" s="269">
        <f t="shared" si="32"/>
        <v>0</v>
      </c>
      <c r="Y90" s="269">
        <f t="shared" si="32"/>
        <v>0</v>
      </c>
      <c r="Z90" s="269">
        <f t="shared" si="32"/>
        <v>0</v>
      </c>
      <c r="AA90" s="269">
        <f t="shared" si="32"/>
        <v>0</v>
      </c>
      <c r="AB90" s="269">
        <f t="shared" si="32"/>
        <v>0</v>
      </c>
      <c r="AC90" s="269">
        <f t="shared" si="32"/>
        <v>0</v>
      </c>
      <c r="AD90" s="269">
        <f t="shared" si="32"/>
        <v>0</v>
      </c>
      <c r="AE90" s="269">
        <f t="shared" si="32"/>
        <v>0</v>
      </c>
      <c r="AF90" s="269">
        <f t="shared" si="32"/>
        <v>0</v>
      </c>
      <c r="AG90" s="269">
        <f t="shared" si="32"/>
        <v>0</v>
      </c>
      <c r="AH90" s="269">
        <f t="shared" si="32"/>
        <v>0</v>
      </c>
      <c r="AI90" s="269">
        <f t="shared" si="32"/>
        <v>0</v>
      </c>
      <c r="AJ90" s="269">
        <f t="shared" si="32"/>
        <v>0</v>
      </c>
      <c r="AK90" s="269">
        <f t="shared" si="32"/>
        <v>0</v>
      </c>
      <c r="AL90" s="269">
        <f t="shared" si="32"/>
        <v>0</v>
      </c>
      <c r="AM90" s="269">
        <f t="shared" si="32"/>
        <v>0</v>
      </c>
      <c r="AN90" s="269">
        <f t="shared" si="32"/>
        <v>0</v>
      </c>
      <c r="AO90" s="269">
        <f t="shared" si="32"/>
        <v>0</v>
      </c>
      <c r="AP90" s="269">
        <f t="shared" si="32"/>
        <v>0</v>
      </c>
    </row>
    <row r="91" spans="1:45" s="240" customFormat="1" x14ac:dyDescent="0.2">
      <c r="A91" s="214"/>
      <c r="B91" s="270">
        <v>2018</v>
      </c>
      <c r="C91" s="270">
        <f>B91+1</f>
        <v>2019</v>
      </c>
      <c r="D91" s="199">
        <f t="shared" ref="D91:AP91" si="33">C91+1</f>
        <v>2020</v>
      </c>
      <c r="E91" s="199">
        <f t="shared" si="33"/>
        <v>2021</v>
      </c>
      <c r="F91" s="199">
        <f t="shared" si="33"/>
        <v>2022</v>
      </c>
      <c r="G91" s="199">
        <f t="shared" si="33"/>
        <v>2023</v>
      </c>
      <c r="H91" s="199">
        <f t="shared" si="33"/>
        <v>2024</v>
      </c>
      <c r="I91" s="199">
        <f t="shared" si="33"/>
        <v>2025</v>
      </c>
      <c r="J91" s="199">
        <f t="shared" si="33"/>
        <v>2026</v>
      </c>
      <c r="K91" s="199">
        <f t="shared" si="33"/>
        <v>2027</v>
      </c>
      <c r="L91" s="199">
        <f t="shared" si="33"/>
        <v>2028</v>
      </c>
      <c r="M91" s="199">
        <f t="shared" si="33"/>
        <v>2029</v>
      </c>
      <c r="N91" s="199">
        <f t="shared" si="33"/>
        <v>2030</v>
      </c>
      <c r="O91" s="199">
        <f t="shared" si="33"/>
        <v>2031</v>
      </c>
      <c r="P91" s="199">
        <f t="shared" si="33"/>
        <v>2032</v>
      </c>
      <c r="Q91" s="199">
        <f t="shared" si="33"/>
        <v>2033</v>
      </c>
      <c r="R91" s="199">
        <f t="shared" si="33"/>
        <v>2034</v>
      </c>
      <c r="S91" s="199">
        <f t="shared" si="33"/>
        <v>2035</v>
      </c>
      <c r="T91" s="199">
        <f t="shared" si="33"/>
        <v>2036</v>
      </c>
      <c r="U91" s="199">
        <f t="shared" si="33"/>
        <v>2037</v>
      </c>
      <c r="V91" s="199">
        <f t="shared" si="33"/>
        <v>2038</v>
      </c>
      <c r="W91" s="199">
        <f t="shared" si="33"/>
        <v>2039</v>
      </c>
      <c r="X91" s="199">
        <f t="shared" si="33"/>
        <v>2040</v>
      </c>
      <c r="Y91" s="199">
        <f t="shared" si="33"/>
        <v>2041</v>
      </c>
      <c r="Z91" s="199">
        <f t="shared" si="33"/>
        <v>2042</v>
      </c>
      <c r="AA91" s="199">
        <f t="shared" si="33"/>
        <v>2043</v>
      </c>
      <c r="AB91" s="199">
        <f t="shared" si="33"/>
        <v>2044</v>
      </c>
      <c r="AC91" s="199">
        <f t="shared" si="33"/>
        <v>2045</v>
      </c>
      <c r="AD91" s="199">
        <f t="shared" si="33"/>
        <v>2046</v>
      </c>
      <c r="AE91" s="199">
        <f t="shared" si="33"/>
        <v>2047</v>
      </c>
      <c r="AF91" s="199">
        <f t="shared" si="33"/>
        <v>2048</v>
      </c>
      <c r="AG91" s="199">
        <f t="shared" si="33"/>
        <v>2049</v>
      </c>
      <c r="AH91" s="199">
        <f t="shared" si="33"/>
        <v>2050</v>
      </c>
      <c r="AI91" s="199">
        <f t="shared" si="33"/>
        <v>2051</v>
      </c>
      <c r="AJ91" s="199">
        <f t="shared" si="33"/>
        <v>2052</v>
      </c>
      <c r="AK91" s="199">
        <f t="shared" si="33"/>
        <v>2053</v>
      </c>
      <c r="AL91" s="199">
        <f t="shared" si="33"/>
        <v>2054</v>
      </c>
      <c r="AM91" s="199">
        <f t="shared" si="33"/>
        <v>2055</v>
      </c>
      <c r="AN91" s="199">
        <f t="shared" si="33"/>
        <v>2056</v>
      </c>
      <c r="AO91" s="199">
        <f t="shared" si="33"/>
        <v>2057</v>
      </c>
      <c r="AP91" s="199">
        <f t="shared" si="33"/>
        <v>2058</v>
      </c>
      <c r="AQ91" s="200"/>
      <c r="AR91" s="200"/>
      <c r="AS91" s="200"/>
    </row>
    <row r="92" spans="1:45" ht="15.6" customHeight="1" x14ac:dyDescent="0.2">
      <c r="A92" s="271" t="s">
        <v>299</v>
      </c>
      <c r="B92" s="129"/>
      <c r="C92" s="129"/>
      <c r="D92" s="129"/>
      <c r="E92" s="129"/>
      <c r="F92" s="129"/>
      <c r="G92" s="129"/>
      <c r="H92" s="129"/>
      <c r="I92" s="129"/>
      <c r="J92" s="129"/>
      <c r="K92" s="129"/>
      <c r="L92" s="272">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298</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297</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296</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295</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39" t="s">
        <v>560</v>
      </c>
      <c r="B97" s="439"/>
      <c r="C97" s="439"/>
      <c r="D97" s="439"/>
      <c r="E97" s="439"/>
      <c r="F97" s="439"/>
      <c r="G97" s="439"/>
      <c r="H97" s="439"/>
      <c r="I97" s="439"/>
      <c r="J97" s="439"/>
      <c r="K97" s="439"/>
      <c r="L97" s="439"/>
      <c r="M97" s="258"/>
      <c r="N97" s="258"/>
      <c r="O97" s="258"/>
      <c r="P97" s="258"/>
      <c r="Q97" s="258"/>
      <c r="R97" s="258"/>
      <c r="S97" s="258"/>
      <c r="T97" s="258"/>
      <c r="U97" s="258"/>
      <c r="V97" s="258"/>
      <c r="W97" s="258"/>
      <c r="X97" s="258"/>
      <c r="Y97" s="258"/>
      <c r="Z97" s="258"/>
      <c r="AA97" s="258"/>
      <c r="AB97" s="258"/>
      <c r="AC97" s="258"/>
      <c r="AD97" s="258"/>
      <c r="AE97" s="258"/>
      <c r="AF97" s="258"/>
      <c r="AG97" s="258"/>
      <c r="AH97" s="258"/>
      <c r="AI97" s="258"/>
      <c r="AJ97" s="258"/>
      <c r="AK97" s="258"/>
      <c r="AL97" s="258"/>
      <c r="AM97" s="258"/>
      <c r="AN97" s="258"/>
      <c r="AO97" s="258"/>
      <c r="AP97" s="258"/>
    </row>
    <row r="98" spans="1:71" ht="16.5" thickBot="1" x14ac:dyDescent="0.25">
      <c r="C98" s="273"/>
    </row>
    <row r="99" spans="1:71" s="279" customFormat="1" ht="16.5" thickTop="1" x14ac:dyDescent="0.2">
      <c r="A99" s="274" t="s">
        <v>561</v>
      </c>
      <c r="B99" s="275">
        <f>B81*B85</f>
        <v>-5070505.1578664361</v>
      </c>
      <c r="C99" s="276">
        <f>C81*C85</f>
        <v>0</v>
      </c>
      <c r="D99" s="276">
        <f t="shared" ref="D99:AP99" si="34">D81*D85</f>
        <v>0</v>
      </c>
      <c r="E99" s="276">
        <f t="shared" si="34"/>
        <v>0</v>
      </c>
      <c r="F99" s="276">
        <f t="shared" si="34"/>
        <v>0</v>
      </c>
      <c r="G99" s="276">
        <f t="shared" si="34"/>
        <v>0</v>
      </c>
      <c r="H99" s="276">
        <f t="shared" si="34"/>
        <v>0</v>
      </c>
      <c r="I99" s="276">
        <f t="shared" si="34"/>
        <v>0</v>
      </c>
      <c r="J99" s="276">
        <f>J81*J85</f>
        <v>0</v>
      </c>
      <c r="K99" s="276">
        <f t="shared" si="34"/>
        <v>0</v>
      </c>
      <c r="L99" s="276">
        <f>L81*L85</f>
        <v>0</v>
      </c>
      <c r="M99" s="276">
        <f t="shared" si="34"/>
        <v>0</v>
      </c>
      <c r="N99" s="276">
        <f t="shared" si="34"/>
        <v>0</v>
      </c>
      <c r="O99" s="276">
        <f t="shared" si="34"/>
        <v>0</v>
      </c>
      <c r="P99" s="276">
        <f t="shared" si="34"/>
        <v>0</v>
      </c>
      <c r="Q99" s="276">
        <f t="shared" si="34"/>
        <v>0</v>
      </c>
      <c r="R99" s="276">
        <f t="shared" si="34"/>
        <v>0</v>
      </c>
      <c r="S99" s="276">
        <f t="shared" si="34"/>
        <v>0</v>
      </c>
      <c r="T99" s="276">
        <f t="shared" si="34"/>
        <v>0</v>
      </c>
      <c r="U99" s="276">
        <f t="shared" si="34"/>
        <v>0</v>
      </c>
      <c r="V99" s="276">
        <f t="shared" si="34"/>
        <v>0</v>
      </c>
      <c r="W99" s="276">
        <f t="shared" si="34"/>
        <v>0</v>
      </c>
      <c r="X99" s="276">
        <f t="shared" si="34"/>
        <v>0</v>
      </c>
      <c r="Y99" s="276">
        <f t="shared" si="34"/>
        <v>0</v>
      </c>
      <c r="Z99" s="276">
        <f t="shared" si="34"/>
        <v>0</v>
      </c>
      <c r="AA99" s="276">
        <f t="shared" si="34"/>
        <v>0</v>
      </c>
      <c r="AB99" s="276">
        <f t="shared" si="34"/>
        <v>0</v>
      </c>
      <c r="AC99" s="276">
        <f t="shared" si="34"/>
        <v>0</v>
      </c>
      <c r="AD99" s="276">
        <f t="shared" si="34"/>
        <v>0</v>
      </c>
      <c r="AE99" s="276">
        <f t="shared" si="34"/>
        <v>0</v>
      </c>
      <c r="AF99" s="276">
        <f t="shared" si="34"/>
        <v>0</v>
      </c>
      <c r="AG99" s="276">
        <f t="shared" si="34"/>
        <v>0</v>
      </c>
      <c r="AH99" s="276">
        <f t="shared" si="34"/>
        <v>0</v>
      </c>
      <c r="AI99" s="276">
        <f t="shared" si="34"/>
        <v>0</v>
      </c>
      <c r="AJ99" s="276">
        <f t="shared" si="34"/>
        <v>0</v>
      </c>
      <c r="AK99" s="276">
        <f t="shared" si="34"/>
        <v>0</v>
      </c>
      <c r="AL99" s="276">
        <f t="shared" si="34"/>
        <v>0</v>
      </c>
      <c r="AM99" s="276">
        <f t="shared" si="34"/>
        <v>0</v>
      </c>
      <c r="AN99" s="276">
        <f t="shared" si="34"/>
        <v>0</v>
      </c>
      <c r="AO99" s="276">
        <f t="shared" si="34"/>
        <v>0</v>
      </c>
      <c r="AP99" s="276">
        <f t="shared" si="34"/>
        <v>0</v>
      </c>
      <c r="AQ99" s="277">
        <f>SUM(B99:AP99)</f>
        <v>-5070505.1578664361</v>
      </c>
      <c r="AR99" s="278"/>
      <c r="AS99" s="278"/>
    </row>
    <row r="100" spans="1:71" s="282" customFormat="1" x14ac:dyDescent="0.2">
      <c r="A100" s="280">
        <f>AQ99</f>
        <v>-5070505.1578664361</v>
      </c>
      <c r="B100" s="281"/>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K100" s="237"/>
      <c r="AL100" s="237"/>
      <c r="AM100" s="237"/>
      <c r="AN100" s="237"/>
      <c r="AO100" s="237"/>
      <c r="AP100" s="237"/>
      <c r="AQ100" s="200"/>
      <c r="AR100" s="200"/>
      <c r="AS100" s="200"/>
    </row>
    <row r="101" spans="1:71" s="282" customFormat="1" x14ac:dyDescent="0.2">
      <c r="A101" s="280">
        <f>AP87</f>
        <v>-6450605.2461254736</v>
      </c>
      <c r="B101" s="281"/>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7"/>
      <c r="AO101" s="237"/>
      <c r="AP101" s="237"/>
      <c r="AQ101" s="200"/>
      <c r="AR101" s="200"/>
      <c r="AS101" s="200"/>
    </row>
    <row r="102" spans="1:71" s="282" customFormat="1" x14ac:dyDescent="0.2">
      <c r="A102" s="283" t="s">
        <v>562</v>
      </c>
      <c r="B102" s="284">
        <f>(A101+-A100)/-A100</f>
        <v>-0.27218197108387426</v>
      </c>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c r="Y102" s="237"/>
      <c r="Z102" s="237"/>
      <c r="AA102" s="237"/>
      <c r="AB102" s="237"/>
      <c r="AC102" s="237"/>
      <c r="AD102" s="237"/>
      <c r="AE102" s="237"/>
      <c r="AF102" s="237"/>
      <c r="AG102" s="237"/>
      <c r="AH102" s="237"/>
      <c r="AI102" s="237"/>
      <c r="AJ102" s="237"/>
      <c r="AK102" s="237"/>
      <c r="AL102" s="237"/>
      <c r="AM102" s="237"/>
      <c r="AN102" s="237"/>
      <c r="AO102" s="237"/>
      <c r="AP102" s="237"/>
      <c r="AQ102" s="200"/>
      <c r="AR102" s="200"/>
      <c r="AS102" s="200"/>
    </row>
    <row r="103" spans="1:71" s="282" customFormat="1" x14ac:dyDescent="0.2">
      <c r="A103" s="285"/>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c r="AH103" s="237"/>
      <c r="AI103" s="237"/>
      <c r="AJ103" s="237"/>
      <c r="AK103" s="237"/>
      <c r="AL103" s="237"/>
      <c r="AM103" s="237"/>
      <c r="AN103" s="237"/>
      <c r="AO103" s="237"/>
      <c r="AP103" s="237"/>
      <c r="AQ103" s="200"/>
      <c r="AR103" s="200"/>
      <c r="AS103" s="200"/>
    </row>
    <row r="104" spans="1:71" ht="12.75" x14ac:dyDescent="0.2">
      <c r="A104" s="286" t="s">
        <v>563</v>
      </c>
      <c r="B104" s="286" t="s">
        <v>564</v>
      </c>
      <c r="C104" s="286" t="s">
        <v>565</v>
      </c>
      <c r="D104" s="286" t="s">
        <v>566</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288"/>
      <c r="AR104" s="288"/>
      <c r="AS104" s="288"/>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x14ac:dyDescent="0.2">
      <c r="A105" s="289">
        <f>G30/1000/1000</f>
        <v>-6.3286046146489072</v>
      </c>
      <c r="B105" s="290">
        <f>L88</f>
        <v>0</v>
      </c>
      <c r="C105" s="291" t="str">
        <f>G28</f>
        <v>не окупается</v>
      </c>
      <c r="D105" s="291" t="str">
        <f>G29</f>
        <v>не окупается</v>
      </c>
      <c r="E105" s="292" t="s">
        <v>567</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x14ac:dyDescent="0.2">
      <c r="A106" s="293"/>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288"/>
      <c r="AR106" s="288"/>
      <c r="AS106" s="288"/>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82"/>
      <c r="AU107" s="282"/>
      <c r="AV107" s="282"/>
      <c r="AW107" s="282"/>
      <c r="AX107" s="282"/>
      <c r="AY107" s="282"/>
      <c r="AZ107" s="282"/>
      <c r="BA107" s="282"/>
      <c r="BB107" s="282"/>
      <c r="BC107" s="282"/>
      <c r="BD107" s="282"/>
      <c r="BE107" s="282"/>
      <c r="BF107" s="282"/>
      <c r="BG107" s="282"/>
    </row>
    <row r="108" spans="1:71" ht="12.75" x14ac:dyDescent="0.2">
      <c r="A108" s="297" t="s">
        <v>568</v>
      </c>
      <c r="B108" s="298"/>
      <c r="C108" s="298">
        <f>C109*$B$111*$B$112*1000</f>
        <v>0</v>
      </c>
      <c r="D108" s="298">
        <f t="shared" ref="D108:AP108" si="36">D109*$B$111*$B$112*1000</f>
        <v>0</v>
      </c>
      <c r="E108" s="298">
        <f>E109*$B$111*$B$112*1000</f>
        <v>0</v>
      </c>
      <c r="F108" s="298">
        <f t="shared" si="36"/>
        <v>0</v>
      </c>
      <c r="G108" s="298">
        <f t="shared" si="36"/>
        <v>0</v>
      </c>
      <c r="H108" s="298">
        <f t="shared" si="36"/>
        <v>0</v>
      </c>
      <c r="I108" s="298">
        <f t="shared" si="36"/>
        <v>0</v>
      </c>
      <c r="J108" s="298">
        <f t="shared" si="36"/>
        <v>0</v>
      </c>
      <c r="K108" s="298">
        <f t="shared" si="36"/>
        <v>0</v>
      </c>
      <c r="L108" s="298">
        <f t="shared" si="36"/>
        <v>0</v>
      </c>
      <c r="M108" s="298">
        <f t="shared" si="36"/>
        <v>0</v>
      </c>
      <c r="N108" s="298">
        <f t="shared" si="36"/>
        <v>0</v>
      </c>
      <c r="O108" s="298">
        <f t="shared" si="36"/>
        <v>0</v>
      </c>
      <c r="P108" s="298">
        <f t="shared" si="36"/>
        <v>0</v>
      </c>
      <c r="Q108" s="298">
        <f t="shared" si="36"/>
        <v>0</v>
      </c>
      <c r="R108" s="298">
        <f t="shared" si="36"/>
        <v>0</v>
      </c>
      <c r="S108" s="298">
        <f t="shared" si="36"/>
        <v>0</v>
      </c>
      <c r="T108" s="298">
        <f t="shared" si="36"/>
        <v>0</v>
      </c>
      <c r="U108" s="298">
        <f t="shared" si="36"/>
        <v>0</v>
      </c>
      <c r="V108" s="298">
        <f t="shared" si="36"/>
        <v>0</v>
      </c>
      <c r="W108" s="298">
        <f t="shared" si="36"/>
        <v>0</v>
      </c>
      <c r="X108" s="298">
        <f t="shared" si="36"/>
        <v>0</v>
      </c>
      <c r="Y108" s="298">
        <f t="shared" si="36"/>
        <v>0</v>
      </c>
      <c r="Z108" s="298">
        <f t="shared" si="36"/>
        <v>0</v>
      </c>
      <c r="AA108" s="298">
        <f t="shared" si="36"/>
        <v>0</v>
      </c>
      <c r="AB108" s="298">
        <f t="shared" si="36"/>
        <v>0</v>
      </c>
      <c r="AC108" s="298">
        <f t="shared" si="36"/>
        <v>0</v>
      </c>
      <c r="AD108" s="298">
        <f t="shared" si="36"/>
        <v>0</v>
      </c>
      <c r="AE108" s="298">
        <f t="shared" si="36"/>
        <v>0</v>
      </c>
      <c r="AF108" s="298">
        <f t="shared" si="36"/>
        <v>0</v>
      </c>
      <c r="AG108" s="298">
        <f t="shared" si="36"/>
        <v>0</v>
      </c>
      <c r="AH108" s="298">
        <f t="shared" si="36"/>
        <v>0</v>
      </c>
      <c r="AI108" s="298">
        <f t="shared" si="36"/>
        <v>0</v>
      </c>
      <c r="AJ108" s="298">
        <f t="shared" si="36"/>
        <v>0</v>
      </c>
      <c r="AK108" s="298">
        <f t="shared" si="36"/>
        <v>0</v>
      </c>
      <c r="AL108" s="298">
        <f t="shared" si="36"/>
        <v>0</v>
      </c>
      <c r="AM108" s="298">
        <f t="shared" si="36"/>
        <v>0</v>
      </c>
      <c r="AN108" s="298">
        <f t="shared" si="36"/>
        <v>0</v>
      </c>
      <c r="AO108" s="298">
        <f t="shared" si="36"/>
        <v>0</v>
      </c>
      <c r="AP108" s="298">
        <f t="shared" si="36"/>
        <v>0</v>
      </c>
      <c r="AT108" s="282"/>
      <c r="AU108" s="282"/>
      <c r="AV108" s="282"/>
      <c r="AW108" s="282"/>
      <c r="AX108" s="282"/>
      <c r="AY108" s="282"/>
      <c r="AZ108" s="282"/>
      <c r="BA108" s="282"/>
      <c r="BB108" s="282"/>
      <c r="BC108" s="282"/>
      <c r="BD108" s="282"/>
      <c r="BE108" s="282"/>
      <c r="BF108" s="282"/>
      <c r="BG108" s="282"/>
    </row>
    <row r="109" spans="1:71" ht="12.75" x14ac:dyDescent="0.2">
      <c r="A109" s="297" t="s">
        <v>569</v>
      </c>
      <c r="B109" s="296"/>
      <c r="C109" s="296">
        <f>B109+$I$120*C113</f>
        <v>0</v>
      </c>
      <c r="D109" s="296">
        <f>C109+$I$120*D113</f>
        <v>0</v>
      </c>
      <c r="E109" s="296">
        <f t="shared" ref="E109:AP109" si="37">D109+$I$120*E113</f>
        <v>0</v>
      </c>
      <c r="F109" s="296">
        <f t="shared" si="37"/>
        <v>0</v>
      </c>
      <c r="G109" s="296">
        <f t="shared" si="37"/>
        <v>0</v>
      </c>
      <c r="H109" s="296">
        <f t="shared" si="37"/>
        <v>0</v>
      </c>
      <c r="I109" s="296">
        <f t="shared" si="37"/>
        <v>0</v>
      </c>
      <c r="J109" s="296">
        <f t="shared" si="37"/>
        <v>0</v>
      </c>
      <c r="K109" s="296">
        <f t="shared" si="37"/>
        <v>0</v>
      </c>
      <c r="L109" s="296">
        <f t="shared" si="37"/>
        <v>0</v>
      </c>
      <c r="M109" s="296">
        <f t="shared" si="37"/>
        <v>0</v>
      </c>
      <c r="N109" s="296">
        <f t="shared" si="37"/>
        <v>0</v>
      </c>
      <c r="O109" s="296">
        <f t="shared" si="37"/>
        <v>0</v>
      </c>
      <c r="P109" s="296">
        <f t="shared" si="37"/>
        <v>0</v>
      </c>
      <c r="Q109" s="296">
        <f t="shared" si="37"/>
        <v>0</v>
      </c>
      <c r="R109" s="296">
        <f t="shared" si="37"/>
        <v>0</v>
      </c>
      <c r="S109" s="296">
        <f t="shared" si="37"/>
        <v>0</v>
      </c>
      <c r="T109" s="296">
        <f t="shared" si="37"/>
        <v>0</v>
      </c>
      <c r="U109" s="296">
        <f t="shared" si="37"/>
        <v>0</v>
      </c>
      <c r="V109" s="296">
        <f t="shared" si="37"/>
        <v>0</v>
      </c>
      <c r="W109" s="296">
        <f t="shared" si="37"/>
        <v>0</v>
      </c>
      <c r="X109" s="296">
        <f t="shared" si="37"/>
        <v>0</v>
      </c>
      <c r="Y109" s="296">
        <f t="shared" si="37"/>
        <v>0</v>
      </c>
      <c r="Z109" s="296">
        <f t="shared" si="37"/>
        <v>0</v>
      </c>
      <c r="AA109" s="296">
        <f t="shared" si="37"/>
        <v>0</v>
      </c>
      <c r="AB109" s="296">
        <f t="shared" si="37"/>
        <v>0</v>
      </c>
      <c r="AC109" s="296">
        <f t="shared" si="37"/>
        <v>0</v>
      </c>
      <c r="AD109" s="296">
        <f t="shared" si="37"/>
        <v>0</v>
      </c>
      <c r="AE109" s="296">
        <f t="shared" si="37"/>
        <v>0</v>
      </c>
      <c r="AF109" s="296">
        <f t="shared" si="37"/>
        <v>0</v>
      </c>
      <c r="AG109" s="296">
        <f t="shared" si="37"/>
        <v>0</v>
      </c>
      <c r="AH109" s="296">
        <f t="shared" si="37"/>
        <v>0</v>
      </c>
      <c r="AI109" s="296">
        <f t="shared" si="37"/>
        <v>0</v>
      </c>
      <c r="AJ109" s="296">
        <f t="shared" si="37"/>
        <v>0</v>
      </c>
      <c r="AK109" s="296">
        <f t="shared" si="37"/>
        <v>0</v>
      </c>
      <c r="AL109" s="296">
        <f t="shared" si="37"/>
        <v>0</v>
      </c>
      <c r="AM109" s="296">
        <f t="shared" si="37"/>
        <v>0</v>
      </c>
      <c r="AN109" s="296">
        <f t="shared" si="37"/>
        <v>0</v>
      </c>
      <c r="AO109" s="296">
        <f t="shared" si="37"/>
        <v>0</v>
      </c>
      <c r="AP109" s="296">
        <f t="shared" si="37"/>
        <v>0</v>
      </c>
      <c r="AT109" s="282"/>
      <c r="AU109" s="282"/>
      <c r="AV109" s="282"/>
      <c r="AW109" s="282"/>
      <c r="AX109" s="282"/>
      <c r="AY109" s="282"/>
      <c r="AZ109" s="282"/>
      <c r="BA109" s="282"/>
      <c r="BB109" s="282"/>
      <c r="BC109" s="282"/>
      <c r="BD109" s="282"/>
      <c r="BE109" s="282"/>
      <c r="BF109" s="282"/>
      <c r="BG109" s="282"/>
    </row>
    <row r="110" spans="1:71" ht="12.75" x14ac:dyDescent="0.2">
      <c r="A110" s="297" t="s">
        <v>570</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82"/>
      <c r="AU110" s="282"/>
      <c r="AV110" s="282"/>
      <c r="AW110" s="282"/>
      <c r="AX110" s="282"/>
      <c r="AY110" s="282"/>
      <c r="AZ110" s="282"/>
      <c r="BA110" s="282"/>
      <c r="BB110" s="282"/>
      <c r="BC110" s="282"/>
      <c r="BD110" s="282"/>
      <c r="BE110" s="282"/>
      <c r="BF110" s="282"/>
      <c r="BG110" s="282"/>
    </row>
    <row r="111" spans="1:71" ht="12.75" x14ac:dyDescent="0.2">
      <c r="A111" s="297" t="s">
        <v>571</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82"/>
      <c r="AU111" s="282"/>
      <c r="AV111" s="282"/>
      <c r="AW111" s="282"/>
      <c r="AX111" s="282"/>
      <c r="AY111" s="282"/>
      <c r="AZ111" s="282"/>
      <c r="BA111" s="282"/>
      <c r="BB111" s="282"/>
      <c r="BC111" s="282"/>
      <c r="BD111" s="282"/>
      <c r="BE111" s="282"/>
      <c r="BF111" s="282"/>
      <c r="BG111" s="282"/>
    </row>
    <row r="112" spans="1:71" ht="12.75" x14ac:dyDescent="0.2">
      <c r="A112" s="297" t="s">
        <v>572</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82"/>
      <c r="AU112" s="282"/>
      <c r="AV112" s="282"/>
      <c r="AW112" s="282"/>
      <c r="AX112" s="282"/>
      <c r="AY112" s="282"/>
      <c r="AZ112" s="282"/>
      <c r="BA112" s="282"/>
      <c r="BB112" s="282"/>
      <c r="BC112" s="282"/>
      <c r="BD112" s="282"/>
      <c r="BE112" s="282"/>
      <c r="BF112" s="282"/>
      <c r="BG112" s="282"/>
    </row>
    <row r="113" spans="1:71" ht="15" x14ac:dyDescent="0.2">
      <c r="A113" s="300" t="s">
        <v>573</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82"/>
      <c r="AU113" s="282"/>
      <c r="AV113" s="282"/>
      <c r="AW113" s="282"/>
      <c r="AX113" s="282"/>
      <c r="AY113" s="282"/>
      <c r="AZ113" s="282"/>
      <c r="BA113" s="282"/>
      <c r="BB113" s="282"/>
      <c r="BC113" s="282"/>
      <c r="BD113" s="282"/>
      <c r="BE113" s="282"/>
      <c r="BF113" s="282"/>
      <c r="BG113" s="282"/>
    </row>
    <row r="114" spans="1:71" ht="12.75" x14ac:dyDescent="0.2">
      <c r="A114" s="293"/>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288"/>
      <c r="AR114" s="288"/>
      <c r="AS114" s="288"/>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x14ac:dyDescent="0.2">
      <c r="A115" s="293"/>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288"/>
      <c r="AR115" s="288"/>
      <c r="AS115" s="288"/>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x14ac:dyDescent="0.2">
      <c r="A116" s="294"/>
      <c r="B116" s="427" t="s">
        <v>574</v>
      </c>
      <c r="C116" s="428"/>
      <c r="D116" s="427" t="s">
        <v>575</v>
      </c>
      <c r="E116" s="428"/>
      <c r="F116" s="294"/>
      <c r="G116" s="294"/>
      <c r="H116" s="294"/>
      <c r="I116" s="294"/>
      <c r="J116" s="294"/>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288"/>
      <c r="AR116" s="288"/>
      <c r="AS116" s="288"/>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x14ac:dyDescent="0.2">
      <c r="A117" s="297" t="s">
        <v>576</v>
      </c>
      <c r="B117" s="303"/>
      <c r="C117" s="294" t="s">
        <v>577</v>
      </c>
      <c r="D117" s="303"/>
      <c r="E117" s="294" t="s">
        <v>577</v>
      </c>
      <c r="F117" s="294"/>
      <c r="G117" s="294"/>
      <c r="H117" s="294"/>
      <c r="I117" s="294"/>
      <c r="J117" s="294"/>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288"/>
      <c r="AR117" s="288"/>
      <c r="AS117" s="288"/>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x14ac:dyDescent="0.2">
      <c r="A118" s="297" t="s">
        <v>576</v>
      </c>
      <c r="B118" s="294">
        <f>$B$110*B117</f>
        <v>0</v>
      </c>
      <c r="C118" s="294" t="s">
        <v>131</v>
      </c>
      <c r="D118" s="294">
        <f>$B$110*D117</f>
        <v>0</v>
      </c>
      <c r="E118" s="294" t="s">
        <v>131</v>
      </c>
      <c r="F118" s="297" t="s">
        <v>578</v>
      </c>
      <c r="G118" s="294">
        <f>D117-B117</f>
        <v>0</v>
      </c>
      <c r="H118" s="294" t="s">
        <v>577</v>
      </c>
      <c r="I118" s="304">
        <f>$B$110*G118</f>
        <v>0</v>
      </c>
      <c r="J118" s="294" t="s">
        <v>131</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8"/>
      <c r="AR118" s="288"/>
      <c r="AS118" s="288"/>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x14ac:dyDescent="0.2">
      <c r="A119" s="294"/>
      <c r="B119" s="294"/>
      <c r="C119" s="294"/>
      <c r="D119" s="294"/>
      <c r="E119" s="294"/>
      <c r="F119" s="297" t="s">
        <v>579</v>
      </c>
      <c r="G119" s="294">
        <f>I119/$B$110</f>
        <v>0</v>
      </c>
      <c r="H119" s="294" t="s">
        <v>577</v>
      </c>
      <c r="I119" s="303"/>
      <c r="J119" s="294" t="s">
        <v>131</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288"/>
      <c r="AR119" s="288"/>
      <c r="AS119" s="288"/>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x14ac:dyDescent="0.2">
      <c r="A120" s="305"/>
      <c r="B120" s="306"/>
      <c r="C120" s="306"/>
      <c r="D120" s="306"/>
      <c r="E120" s="306"/>
      <c r="F120" s="307" t="s">
        <v>580</v>
      </c>
      <c r="G120" s="304">
        <f>G118</f>
        <v>0</v>
      </c>
      <c r="H120" s="294" t="s">
        <v>577</v>
      </c>
      <c r="I120" s="299">
        <f>I118</f>
        <v>0</v>
      </c>
      <c r="J120" s="294" t="s">
        <v>131</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288"/>
      <c r="AR120" s="288"/>
      <c r="AS120" s="288"/>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x14ac:dyDescent="0.2">
      <c r="A121" s="308"/>
      <c r="B121" s="292"/>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8"/>
      <c r="AR121" s="288"/>
      <c r="AS121" s="288"/>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ht="12.75" x14ac:dyDescent="0.2">
      <c r="A122" s="309" t="s">
        <v>581</v>
      </c>
      <c r="B122" s="310">
        <v>8.0820000000000007</v>
      </c>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ht="12.75" x14ac:dyDescent="0.2">
      <c r="A123" s="309" t="s">
        <v>345</v>
      </c>
      <c r="B123" s="311">
        <v>25</v>
      </c>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ht="12.75" x14ac:dyDescent="0.2">
      <c r="A124" s="309" t="s">
        <v>582</v>
      </c>
      <c r="B124" s="311"/>
      <c r="C124" s="312" t="s">
        <v>583</v>
      </c>
      <c r="D124" s="292"/>
      <c r="E124" s="292"/>
      <c r="F124" s="292"/>
      <c r="G124" s="292"/>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40" customFormat="1" ht="12.75" x14ac:dyDescent="0.2">
      <c r="A125" s="313"/>
      <c r="B125" s="314"/>
      <c r="C125" s="315"/>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c r="BF125" s="316"/>
      <c r="BG125" s="316"/>
      <c r="BH125" s="316"/>
      <c r="BI125" s="316"/>
      <c r="BJ125" s="316"/>
      <c r="BK125" s="316"/>
      <c r="BL125" s="316"/>
      <c r="BM125" s="316"/>
      <c r="BN125" s="316"/>
      <c r="BO125" s="316"/>
      <c r="BP125" s="316"/>
      <c r="BQ125" s="316"/>
      <c r="BR125" s="316"/>
      <c r="BS125" s="316"/>
    </row>
    <row r="126" spans="1:71" ht="12.75" x14ac:dyDescent="0.2">
      <c r="A126" s="309" t="s">
        <v>584</v>
      </c>
      <c r="B126" s="317">
        <f>$B$122*1000*1000</f>
        <v>8082000.0000000009</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x14ac:dyDescent="0.2">
      <c r="A127" s="309" t="s">
        <v>585</v>
      </c>
      <c r="B127" s="318">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x14ac:dyDescent="0.2">
      <c r="A128" s="308"/>
      <c r="B128" s="319"/>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x14ac:dyDescent="0.2">
      <c r="A129" s="309" t="s">
        <v>586</v>
      </c>
      <c r="B129" s="320">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x14ac:dyDescent="0.2">
      <c r="A130" s="321"/>
      <c r="B130" s="32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25.5" x14ac:dyDescent="0.2">
      <c r="A131" s="323" t="s">
        <v>587</v>
      </c>
      <c r="B131" s="324">
        <v>1.23072</v>
      </c>
      <c r="C131" s="292" t="s">
        <v>588</v>
      </c>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25.5" x14ac:dyDescent="0.2">
      <c r="A132" s="323" t="s">
        <v>589</v>
      </c>
      <c r="B132" s="324">
        <v>1.20268</v>
      </c>
      <c r="C132" s="292" t="s">
        <v>588</v>
      </c>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x14ac:dyDescent="0.2">
      <c r="A133" s="308"/>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40"/>
      <c r="AR133" s="240"/>
      <c r="AS133" s="240"/>
      <c r="BH133" s="292"/>
      <c r="BI133" s="292"/>
      <c r="BJ133" s="292"/>
      <c r="BK133" s="292"/>
      <c r="BL133" s="292"/>
      <c r="BM133" s="292"/>
      <c r="BN133" s="292"/>
      <c r="BO133" s="292"/>
      <c r="BP133" s="292"/>
      <c r="BQ133" s="292"/>
      <c r="BR133" s="292"/>
      <c r="BS133" s="292"/>
    </row>
    <row r="134" spans="1:71" x14ac:dyDescent="0.2">
      <c r="A134" s="309" t="s">
        <v>590</v>
      </c>
      <c r="C134" s="316" t="s">
        <v>591</v>
      </c>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240"/>
      <c r="AR134" s="240"/>
      <c r="AS134" s="240"/>
      <c r="BH134" s="316"/>
      <c r="BI134" s="316"/>
      <c r="BJ134" s="316"/>
      <c r="BK134" s="316"/>
      <c r="BL134" s="316"/>
      <c r="BM134" s="316"/>
      <c r="BN134" s="316"/>
      <c r="BO134" s="316"/>
      <c r="BP134" s="316"/>
      <c r="BQ134" s="316"/>
      <c r="BR134" s="316"/>
      <c r="BS134" s="316"/>
    </row>
    <row r="135" spans="1:71" ht="12.75" x14ac:dyDescent="0.2">
      <c r="A135" s="309"/>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09" t="s">
        <v>592</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40" customFormat="1" ht="15" x14ac:dyDescent="0.2">
      <c r="A137" s="309" t="s">
        <v>593</v>
      </c>
      <c r="B137" s="328"/>
      <c r="C137" s="242">
        <f>(1+B137)*(1+C136)-1</f>
        <v>5.8000000000000052E-2</v>
      </c>
      <c r="D137" s="242">
        <f t="shared" ref="D137:AY137" si="40">(1+C137)*(1+D136)-1</f>
        <v>0.11619000000000002</v>
      </c>
      <c r="E137" s="242">
        <f t="shared" si="40"/>
        <v>0.17758045</v>
      </c>
      <c r="F137" s="242">
        <f t="shared" si="40"/>
        <v>0.24234737475000001</v>
      </c>
      <c r="G137" s="242">
        <f t="shared" si="40"/>
        <v>0.31067648036124984</v>
      </c>
      <c r="H137" s="242">
        <f t="shared" si="40"/>
        <v>0.38276368678111861</v>
      </c>
      <c r="I137" s="242">
        <f t="shared" si="40"/>
        <v>0.45881568955408003</v>
      </c>
      <c r="J137" s="242">
        <f t="shared" si="40"/>
        <v>0.53905055247955436</v>
      </c>
      <c r="K137" s="242">
        <f t="shared" si="40"/>
        <v>0.62369833286592979</v>
      </c>
      <c r="L137" s="242">
        <f t="shared" si="40"/>
        <v>0.71300174117355586</v>
      </c>
      <c r="M137" s="242">
        <f t="shared" si="40"/>
        <v>0.80721683693810142</v>
      </c>
      <c r="N137" s="242">
        <f t="shared" si="40"/>
        <v>0.90661376296969687</v>
      </c>
      <c r="O137" s="242">
        <f t="shared" si="40"/>
        <v>1.0114775199330301</v>
      </c>
      <c r="P137" s="242">
        <f t="shared" si="40"/>
        <v>1.1221087835293466</v>
      </c>
      <c r="Q137" s="242">
        <f t="shared" si="40"/>
        <v>1.2388247666234604</v>
      </c>
      <c r="R137" s="242">
        <f t="shared" si="40"/>
        <v>1.3619601287877505</v>
      </c>
      <c r="S137" s="242">
        <f t="shared" si="40"/>
        <v>1.4918679358710767</v>
      </c>
      <c r="T137" s="242">
        <f t="shared" si="40"/>
        <v>1.6289206723439857</v>
      </c>
      <c r="U137" s="242">
        <f t="shared" si="40"/>
        <v>1.7735113093229047</v>
      </c>
      <c r="V137" s="242">
        <f t="shared" si="40"/>
        <v>1.9260544313356642</v>
      </c>
      <c r="W137" s="242">
        <f t="shared" si="40"/>
        <v>2.0869874250591254</v>
      </c>
      <c r="X137" s="242">
        <f t="shared" si="40"/>
        <v>2.2567717334373771</v>
      </c>
      <c r="Y137" s="242">
        <f t="shared" si="40"/>
        <v>2.4358941787764326</v>
      </c>
      <c r="Z137" s="242">
        <f t="shared" si="40"/>
        <v>2.6248683586091359</v>
      </c>
      <c r="AA137" s="242">
        <f t="shared" si="40"/>
        <v>2.8242361183326383</v>
      </c>
      <c r="AB137" s="242">
        <f t="shared" si="40"/>
        <v>3.0345691048409336</v>
      </c>
      <c r="AC137" s="242">
        <f t="shared" si="40"/>
        <v>3.2564704056071845</v>
      </c>
      <c r="AD137" s="242">
        <f t="shared" si="40"/>
        <v>3.4905762779155793</v>
      </c>
      <c r="AE137" s="242">
        <f t="shared" si="40"/>
        <v>3.7375579732009356</v>
      </c>
      <c r="AF137" s="242">
        <f t="shared" si="40"/>
        <v>3.9981236617269866</v>
      </c>
      <c r="AG137" s="242">
        <f t="shared" si="40"/>
        <v>4.2730204631219708</v>
      </c>
      <c r="AH137" s="242">
        <f t="shared" si="40"/>
        <v>4.563036588593679</v>
      </c>
      <c r="AI137" s="242">
        <f t="shared" si="40"/>
        <v>4.8690036009663311</v>
      </c>
      <c r="AJ137" s="242">
        <f t="shared" si="40"/>
        <v>5.1917987990194794</v>
      </c>
      <c r="AK137" s="242">
        <f t="shared" si="40"/>
        <v>5.5323477329655502</v>
      </c>
      <c r="AL137" s="242">
        <f t="shared" si="40"/>
        <v>5.8916268582786548</v>
      </c>
      <c r="AM137" s="242">
        <f t="shared" si="40"/>
        <v>6.2706663354839804</v>
      </c>
      <c r="AN137" s="242">
        <f t="shared" si="40"/>
        <v>6.6705529839355986</v>
      </c>
      <c r="AO137" s="242">
        <f t="shared" si="40"/>
        <v>7.0924333980520569</v>
      </c>
      <c r="AP137" s="242">
        <f t="shared" si="40"/>
        <v>7.5375172349449198</v>
      </c>
      <c r="AQ137" s="242">
        <f t="shared" si="40"/>
        <v>8.0070806828668903</v>
      </c>
      <c r="AR137" s="242">
        <f t="shared" si="40"/>
        <v>8.5024701204245687</v>
      </c>
      <c r="AS137" s="242">
        <f t="shared" si="40"/>
        <v>9.0251059770479198</v>
      </c>
      <c r="AT137" s="242">
        <f t="shared" si="40"/>
        <v>9.5764868057855548</v>
      </c>
      <c r="AU137" s="242">
        <f t="shared" si="40"/>
        <v>10.15819358010376</v>
      </c>
      <c r="AV137" s="242">
        <f t="shared" si="40"/>
        <v>10.771894227009465</v>
      </c>
      <c r="AW137" s="242">
        <f>(1+AV137)*(1+AW136)-1</f>
        <v>11.419348409494985</v>
      </c>
      <c r="AX137" s="242">
        <f t="shared" si="40"/>
        <v>12.102412572017208</v>
      </c>
      <c r="AY137" s="242">
        <f t="shared" si="40"/>
        <v>12.823045263478154</v>
      </c>
    </row>
    <row r="138" spans="1:71" s="240" customFormat="1" x14ac:dyDescent="0.2">
      <c r="A138" s="329"/>
      <c r="B138" s="328"/>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200"/>
    </row>
    <row r="139" spans="1:71" ht="12.75" x14ac:dyDescent="0.2">
      <c r="A139" s="308"/>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x14ac:dyDescent="0.2">
      <c r="A140" s="308"/>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x14ac:dyDescent="0.2">
      <c r="A141" s="308"/>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x14ac:dyDescent="0.2">
      <c r="A142" s="308"/>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x14ac:dyDescent="0.2">
      <c r="A143" s="308"/>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x14ac:dyDescent="0.2">
      <c r="A144" s="308"/>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308"/>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308"/>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308"/>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308"/>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308"/>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308"/>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308"/>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308"/>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308"/>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308"/>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308"/>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288"/>
      <c r="AR156" s="288"/>
      <c r="AS156" s="288"/>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x14ac:dyDescent="0.2">
      <c r="A157" s="293"/>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288"/>
      <c r="AR157" s="288"/>
      <c r="AS157" s="288"/>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x14ac:dyDescent="0.2">
      <c r="A158" s="293"/>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288"/>
      <c r="AR158" s="288"/>
      <c r="AS158" s="288"/>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x14ac:dyDescent="0.2">
      <c r="A159" s="293"/>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288"/>
      <c r="AR159" s="288"/>
      <c r="AS159" s="288"/>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x14ac:dyDescent="0.2">
      <c r="A160" s="293"/>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288"/>
      <c r="AR160" s="288"/>
      <c r="AS160" s="288"/>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x14ac:dyDescent="0.2">
      <c r="A161" s="293"/>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288"/>
      <c r="AR161" s="288"/>
      <c r="AS161" s="288"/>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x14ac:dyDescent="0.2">
      <c r="A162" s="293"/>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288"/>
      <c r="AR162" s="288"/>
      <c r="AS162" s="288"/>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x14ac:dyDescent="0.2">
      <c r="A163" s="293"/>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288"/>
      <c r="AR163" s="288"/>
      <c r="AS163" s="288"/>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x14ac:dyDescent="0.2">
      <c r="A164" s="293"/>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288"/>
      <c r="AR164" s="288"/>
      <c r="AS164" s="288"/>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x14ac:dyDescent="0.2">
      <c r="A165" s="293"/>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288"/>
      <c r="AR165" s="288"/>
      <c r="AS165" s="288"/>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x14ac:dyDescent="0.2">
      <c r="A166" s="293"/>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288"/>
      <c r="AR166" s="288"/>
      <c r="AS166" s="288"/>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x14ac:dyDescent="0.2">
      <c r="A167" s="293"/>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288"/>
      <c r="AR167" s="288"/>
      <c r="AS167" s="288"/>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x14ac:dyDescent="0.2">
      <c r="A168" s="293"/>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288"/>
      <c r="AR168" s="288"/>
      <c r="AS168" s="288"/>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x14ac:dyDescent="0.2">
      <c r="A169" s="293"/>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288"/>
      <c r="AR169" s="288"/>
      <c r="AS169" s="288"/>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x14ac:dyDescent="0.2">
      <c r="A170" s="293"/>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288"/>
      <c r="AR170" s="288"/>
      <c r="AS170" s="288"/>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x14ac:dyDescent="0.2">
      <c r="A171" s="293"/>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288"/>
      <c r="AR171" s="288"/>
      <c r="AS171" s="288"/>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x14ac:dyDescent="0.2">
      <c r="A172" s="293"/>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288"/>
      <c r="AR172" s="288"/>
      <c r="AS172" s="288"/>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x14ac:dyDescent="0.2">
      <c r="A173" s="293"/>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288"/>
      <c r="AR173" s="288"/>
      <c r="AS173" s="288"/>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x14ac:dyDescent="0.2">
      <c r="A174" s="293"/>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288"/>
      <c r="AR174" s="288"/>
      <c r="AS174" s="288"/>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93"/>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288"/>
      <c r="AR175" s="288"/>
      <c r="AS175" s="288"/>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93"/>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288"/>
      <c r="AR176" s="288"/>
      <c r="AS176" s="288"/>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93"/>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288"/>
      <c r="AR177" s="288"/>
      <c r="AS177" s="288"/>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93"/>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288"/>
      <c r="AR178" s="288"/>
      <c r="AS178" s="288"/>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93"/>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288"/>
      <c r="AR179" s="288"/>
      <c r="AS179" s="288"/>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93"/>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288"/>
      <c r="AR180" s="288"/>
      <c r="AS180" s="288"/>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93"/>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288"/>
      <c r="AR181" s="288"/>
      <c r="AS181" s="288"/>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93"/>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288"/>
      <c r="AR182" s="288"/>
      <c r="AS182" s="288"/>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93"/>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288"/>
      <c r="AR183" s="288"/>
      <c r="AS183" s="288"/>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93"/>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288"/>
      <c r="AR184" s="288"/>
      <c r="AS184" s="288"/>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93"/>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288"/>
      <c r="AR185" s="288"/>
      <c r="AS185" s="288"/>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93"/>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288"/>
      <c r="AR186" s="288"/>
      <c r="AS186" s="288"/>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93"/>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288"/>
      <c r="AR187" s="288"/>
      <c r="AS187" s="288"/>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93"/>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288"/>
      <c r="AR188" s="288"/>
      <c r="AS188" s="288"/>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93"/>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288"/>
      <c r="AR189" s="288"/>
      <c r="AS189" s="288"/>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93"/>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288"/>
      <c r="AR190" s="288"/>
      <c r="AS190" s="288"/>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93"/>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288"/>
      <c r="AR191" s="288"/>
      <c r="AS191" s="288"/>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93"/>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288"/>
      <c r="AR192" s="288"/>
      <c r="AS192" s="288"/>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93"/>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288"/>
      <c r="AR193" s="288"/>
      <c r="AS193" s="288"/>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93"/>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288"/>
      <c r="AR194" s="288"/>
      <c r="AS194" s="288"/>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93"/>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288"/>
      <c r="AR195" s="288"/>
      <c r="AS195" s="288"/>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93"/>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288"/>
      <c r="AR196" s="288"/>
      <c r="AS196" s="288"/>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93"/>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288"/>
      <c r="AR197" s="288"/>
      <c r="AS197" s="288"/>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93"/>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288"/>
      <c r="AR198" s="288"/>
      <c r="AS198" s="288"/>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93"/>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288"/>
      <c r="AR199" s="288"/>
      <c r="AS199" s="288"/>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93"/>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288"/>
      <c r="AR200" s="288"/>
      <c r="AS200" s="288"/>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93"/>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288"/>
      <c r="AR201" s="288"/>
      <c r="AS201" s="288"/>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93"/>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288"/>
      <c r="AR202" s="288"/>
      <c r="AS202" s="288"/>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93"/>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288"/>
      <c r="AR203" s="288"/>
      <c r="AS203" s="288"/>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93"/>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288"/>
      <c r="AR204" s="288"/>
      <c r="AS204" s="288"/>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93"/>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288"/>
      <c r="AR205" s="288"/>
      <c r="AS205" s="288"/>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93"/>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288"/>
      <c r="AR206" s="288"/>
      <c r="AS206" s="288"/>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93"/>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288"/>
      <c r="AR207" s="288"/>
      <c r="AS207" s="288"/>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93"/>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288"/>
      <c r="AR208" s="288"/>
      <c r="AS208" s="288"/>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I26" sqref="I26"/>
    </sheetView>
  </sheetViews>
  <sheetFormatPr defaultRowHeight="15.75" x14ac:dyDescent="0.25"/>
  <cols>
    <col min="1" max="1" width="9.140625" style="71"/>
    <col min="2" max="2" width="37.7109375" style="71" customWidth="1"/>
    <col min="3" max="6" width="18.28515625" style="71" customWidth="1"/>
    <col min="7" max="8" width="18.28515625" style="71" hidden="1" customWidth="1"/>
    <col min="9" max="9" width="14"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78" t="str">
        <f>'2. паспорт  ТП'!A4:S4</f>
        <v>Год раскрытия информации: 2018 год</v>
      </c>
      <c r="B5" s="378"/>
      <c r="C5" s="378"/>
      <c r="D5" s="378"/>
      <c r="E5" s="378"/>
      <c r="F5" s="378"/>
      <c r="G5" s="378"/>
      <c r="H5" s="378"/>
      <c r="I5" s="378"/>
      <c r="J5" s="378"/>
      <c r="K5" s="378"/>
      <c r="L5" s="378"/>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82" t="s">
        <v>9</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row>
    <row r="10" spans="1:44" x14ac:dyDescent="0.25">
      <c r="A10" s="379" t="s">
        <v>8</v>
      </c>
      <c r="B10" s="379"/>
      <c r="C10" s="379"/>
      <c r="D10" s="379"/>
      <c r="E10" s="379"/>
      <c r="F10" s="379"/>
      <c r="G10" s="379"/>
      <c r="H10" s="379"/>
      <c r="I10" s="379"/>
      <c r="J10" s="379"/>
      <c r="K10" s="379"/>
      <c r="L10" s="379"/>
    </row>
    <row r="11" spans="1:44" ht="18.75" x14ac:dyDescent="0.25">
      <c r="A11" s="382"/>
      <c r="B11" s="382"/>
      <c r="C11" s="382"/>
      <c r="D11" s="382"/>
      <c r="E11" s="382"/>
      <c r="F11" s="382"/>
      <c r="G11" s="382"/>
      <c r="H11" s="382"/>
      <c r="I11" s="382"/>
      <c r="J11" s="382"/>
      <c r="K11" s="382"/>
      <c r="L11" s="382"/>
    </row>
    <row r="12" spans="1:44" x14ac:dyDescent="0.25">
      <c r="A12" s="386" t="str">
        <f>'1. паспорт местоположение'!A12:C12</f>
        <v>F_obj_111001_3081</v>
      </c>
      <c r="B12" s="386"/>
      <c r="C12" s="386"/>
      <c r="D12" s="386"/>
      <c r="E12" s="386"/>
      <c r="F12" s="386"/>
      <c r="G12" s="386"/>
      <c r="H12" s="386"/>
      <c r="I12" s="386"/>
      <c r="J12" s="386"/>
      <c r="K12" s="386"/>
      <c r="L12" s="386"/>
    </row>
    <row r="13" spans="1:44" x14ac:dyDescent="0.25">
      <c r="A13" s="379" t="s">
        <v>7</v>
      </c>
      <c r="B13" s="379"/>
      <c r="C13" s="379"/>
      <c r="D13" s="379"/>
      <c r="E13" s="379"/>
      <c r="F13" s="379"/>
      <c r="G13" s="379"/>
      <c r="H13" s="379"/>
      <c r="I13" s="379"/>
      <c r="J13" s="379"/>
      <c r="K13" s="379"/>
      <c r="L13" s="379"/>
    </row>
    <row r="14" spans="1:44" ht="18.75" x14ac:dyDescent="0.25">
      <c r="A14" s="390"/>
      <c r="B14" s="390"/>
      <c r="C14" s="390"/>
      <c r="D14" s="390"/>
      <c r="E14" s="390"/>
      <c r="F14" s="390"/>
      <c r="G14" s="390"/>
      <c r="H14" s="390"/>
      <c r="I14" s="390"/>
      <c r="J14" s="390"/>
      <c r="K14" s="390"/>
      <c r="L14" s="390"/>
    </row>
    <row r="15" spans="1:44" x14ac:dyDescent="0.25">
      <c r="A15" s="386" t="str">
        <f>'1. паспорт местоположение'!A15</f>
        <v>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6"/>
      <c r="C15" s="386"/>
      <c r="D15" s="386"/>
      <c r="E15" s="386"/>
      <c r="F15" s="386"/>
      <c r="G15" s="386"/>
      <c r="H15" s="386"/>
      <c r="I15" s="386"/>
      <c r="J15" s="386"/>
      <c r="K15" s="386"/>
      <c r="L15" s="386"/>
    </row>
    <row r="16" spans="1:44" x14ac:dyDescent="0.25">
      <c r="A16" s="379" t="s">
        <v>6</v>
      </c>
      <c r="B16" s="379"/>
      <c r="C16" s="379"/>
      <c r="D16" s="379"/>
      <c r="E16" s="379"/>
      <c r="F16" s="379"/>
      <c r="G16" s="379"/>
      <c r="H16" s="379"/>
      <c r="I16" s="379"/>
      <c r="J16" s="379"/>
      <c r="K16" s="379"/>
      <c r="L16" s="379"/>
    </row>
    <row r="17" spans="1:12" ht="15.75" customHeight="1" x14ac:dyDescent="0.25">
      <c r="L17" s="101"/>
    </row>
    <row r="18" spans="1:12" x14ac:dyDescent="0.25">
      <c r="K18" s="100"/>
    </row>
    <row r="19" spans="1:12" ht="15.75" customHeight="1" x14ac:dyDescent="0.25">
      <c r="A19" s="447" t="s">
        <v>503</v>
      </c>
      <c r="B19" s="447"/>
      <c r="C19" s="447"/>
      <c r="D19" s="447"/>
      <c r="E19" s="447"/>
      <c r="F19" s="447"/>
      <c r="G19" s="447"/>
      <c r="H19" s="447"/>
      <c r="I19" s="447"/>
      <c r="J19" s="447"/>
      <c r="K19" s="447"/>
      <c r="L19" s="447"/>
    </row>
    <row r="20" spans="1:12" x14ac:dyDescent="0.25">
      <c r="A20" s="73"/>
      <c r="B20" s="73"/>
      <c r="C20" s="99"/>
      <c r="D20" s="99"/>
      <c r="E20" s="99"/>
      <c r="F20" s="99"/>
      <c r="G20" s="99"/>
      <c r="H20" s="99"/>
      <c r="I20" s="99"/>
      <c r="J20" s="99"/>
      <c r="K20" s="99"/>
      <c r="L20" s="99"/>
    </row>
    <row r="21" spans="1:12" ht="28.5" customHeight="1" x14ac:dyDescent="0.25">
      <c r="A21" s="440" t="s">
        <v>222</v>
      </c>
      <c r="B21" s="440" t="s">
        <v>221</v>
      </c>
      <c r="C21" s="446" t="s">
        <v>435</v>
      </c>
      <c r="D21" s="446"/>
      <c r="E21" s="446"/>
      <c r="F21" s="446"/>
      <c r="G21" s="446"/>
      <c r="H21" s="446"/>
      <c r="I21" s="441" t="s">
        <v>220</v>
      </c>
      <c r="J21" s="443" t="s">
        <v>437</v>
      </c>
      <c r="K21" s="440" t="s">
        <v>219</v>
      </c>
      <c r="L21" s="442" t="s">
        <v>436</v>
      </c>
    </row>
    <row r="22" spans="1:12" ht="58.5" customHeight="1" x14ac:dyDescent="0.25">
      <c r="A22" s="440"/>
      <c r="B22" s="440"/>
      <c r="C22" s="440" t="s">
        <v>621</v>
      </c>
      <c r="D22" s="440"/>
      <c r="E22" s="440" t="s">
        <v>11</v>
      </c>
      <c r="F22" s="440"/>
      <c r="G22" s="440" t="s">
        <v>622</v>
      </c>
      <c r="H22" s="440"/>
      <c r="I22" s="441"/>
      <c r="J22" s="444"/>
      <c r="K22" s="440"/>
      <c r="L22" s="442"/>
    </row>
    <row r="23" spans="1:12" ht="31.5" x14ac:dyDescent="0.25">
      <c r="A23" s="440"/>
      <c r="B23" s="440"/>
      <c r="C23" s="98" t="s">
        <v>218</v>
      </c>
      <c r="D23" s="98" t="s">
        <v>217</v>
      </c>
      <c r="E23" s="98" t="s">
        <v>218</v>
      </c>
      <c r="F23" s="98" t="s">
        <v>217</v>
      </c>
      <c r="G23" s="98" t="s">
        <v>218</v>
      </c>
      <c r="H23" s="98" t="s">
        <v>217</v>
      </c>
      <c r="I23" s="441"/>
      <c r="J23" s="445"/>
      <c r="K23" s="440"/>
      <c r="L23" s="442"/>
    </row>
    <row r="24" spans="1:12" x14ac:dyDescent="0.25">
      <c r="A24" s="79">
        <v>1</v>
      </c>
      <c r="B24" s="79">
        <v>2</v>
      </c>
      <c r="C24" s="98">
        <v>3</v>
      </c>
      <c r="D24" s="98">
        <v>4</v>
      </c>
      <c r="E24" s="98">
        <v>5</v>
      </c>
      <c r="F24" s="98">
        <v>6</v>
      </c>
      <c r="G24" s="98">
        <v>7</v>
      </c>
      <c r="H24" s="98">
        <v>8</v>
      </c>
      <c r="I24" s="98">
        <v>9</v>
      </c>
      <c r="J24" s="98">
        <v>10</v>
      </c>
      <c r="K24" s="98">
        <v>11</v>
      </c>
      <c r="L24" s="98">
        <v>12</v>
      </c>
    </row>
    <row r="25" spans="1:12" x14ac:dyDescent="0.25">
      <c r="A25" s="92">
        <v>1</v>
      </c>
      <c r="B25" s="93" t="s">
        <v>216</v>
      </c>
      <c r="C25" s="93"/>
      <c r="D25" s="96"/>
      <c r="E25" s="96"/>
      <c r="F25" s="96"/>
      <c r="G25" s="96"/>
      <c r="H25" s="96"/>
      <c r="I25" s="96"/>
      <c r="J25" s="96"/>
      <c r="K25" s="90"/>
      <c r="L25" s="110"/>
    </row>
    <row r="26" spans="1:12" ht="21.75" customHeight="1" x14ac:dyDescent="0.25">
      <c r="A26" s="92" t="s">
        <v>215</v>
      </c>
      <c r="B26" s="97" t="s">
        <v>442</v>
      </c>
      <c r="C26" s="336" t="s">
        <v>539</v>
      </c>
      <c r="D26" s="336" t="s">
        <v>539</v>
      </c>
      <c r="E26" s="336" t="s">
        <v>539</v>
      </c>
      <c r="F26" s="336" t="s">
        <v>539</v>
      </c>
      <c r="G26" s="336" t="s">
        <v>539</v>
      </c>
      <c r="H26" s="336" t="s">
        <v>539</v>
      </c>
      <c r="I26" s="336"/>
      <c r="J26" s="336"/>
      <c r="K26" s="90"/>
      <c r="L26" s="90"/>
    </row>
    <row r="27" spans="1:12" s="75" customFormat="1" ht="39" customHeight="1" x14ac:dyDescent="0.25">
      <c r="A27" s="92" t="s">
        <v>214</v>
      </c>
      <c r="B27" s="97" t="s">
        <v>444</v>
      </c>
      <c r="C27" s="336" t="s">
        <v>539</v>
      </c>
      <c r="D27" s="336" t="s">
        <v>539</v>
      </c>
      <c r="E27" s="336" t="s">
        <v>539</v>
      </c>
      <c r="F27" s="336" t="s">
        <v>539</v>
      </c>
      <c r="G27" s="336" t="s">
        <v>539</v>
      </c>
      <c r="H27" s="336" t="s">
        <v>539</v>
      </c>
      <c r="I27" s="336"/>
      <c r="J27" s="336"/>
      <c r="K27" s="90"/>
      <c r="L27" s="90"/>
    </row>
    <row r="28" spans="1:12" s="75" customFormat="1" ht="70.5" customHeight="1" x14ac:dyDescent="0.25">
      <c r="A28" s="92" t="s">
        <v>443</v>
      </c>
      <c r="B28" s="97" t="s">
        <v>448</v>
      </c>
      <c r="C28" s="336" t="s">
        <v>539</v>
      </c>
      <c r="D28" s="336" t="s">
        <v>539</v>
      </c>
      <c r="E28" s="336" t="s">
        <v>539</v>
      </c>
      <c r="F28" s="336" t="s">
        <v>539</v>
      </c>
      <c r="G28" s="336" t="s">
        <v>539</v>
      </c>
      <c r="H28" s="336" t="s">
        <v>539</v>
      </c>
      <c r="I28" s="336"/>
      <c r="J28" s="336"/>
      <c r="K28" s="90"/>
      <c r="L28" s="90"/>
    </row>
    <row r="29" spans="1:12" s="75" customFormat="1" ht="54" customHeight="1" x14ac:dyDescent="0.25">
      <c r="A29" s="92" t="s">
        <v>213</v>
      </c>
      <c r="B29" s="97" t="s">
        <v>447</v>
      </c>
      <c r="C29" s="336" t="s">
        <v>539</v>
      </c>
      <c r="D29" s="336" t="s">
        <v>539</v>
      </c>
      <c r="E29" s="336" t="s">
        <v>539</v>
      </c>
      <c r="F29" s="336" t="s">
        <v>539</v>
      </c>
      <c r="G29" s="336" t="s">
        <v>539</v>
      </c>
      <c r="H29" s="336" t="s">
        <v>539</v>
      </c>
      <c r="I29" s="336"/>
      <c r="J29" s="336"/>
      <c r="K29" s="90"/>
      <c r="L29" s="90"/>
    </row>
    <row r="30" spans="1:12" s="75" customFormat="1" ht="42" customHeight="1" x14ac:dyDescent="0.25">
      <c r="A30" s="92" t="s">
        <v>212</v>
      </c>
      <c r="B30" s="97" t="s">
        <v>449</v>
      </c>
      <c r="C30" s="336" t="s">
        <v>539</v>
      </c>
      <c r="D30" s="336" t="s">
        <v>539</v>
      </c>
      <c r="E30" s="336" t="s">
        <v>539</v>
      </c>
      <c r="F30" s="336" t="s">
        <v>539</v>
      </c>
      <c r="G30" s="336" t="s">
        <v>539</v>
      </c>
      <c r="H30" s="336" t="s">
        <v>539</v>
      </c>
      <c r="I30" s="336"/>
      <c r="J30" s="336"/>
      <c r="K30" s="90"/>
      <c r="L30" s="90"/>
    </row>
    <row r="31" spans="1:12" s="75" customFormat="1" ht="37.5" customHeight="1" x14ac:dyDescent="0.25">
      <c r="A31" s="92" t="s">
        <v>211</v>
      </c>
      <c r="B31" s="91" t="s">
        <v>445</v>
      </c>
      <c r="C31" s="347">
        <v>42977</v>
      </c>
      <c r="D31" s="347">
        <v>43099</v>
      </c>
      <c r="E31" s="347">
        <v>42977</v>
      </c>
      <c r="F31" s="347">
        <v>43099</v>
      </c>
      <c r="G31" s="347">
        <v>42977</v>
      </c>
      <c r="H31" s="347">
        <v>43099</v>
      </c>
      <c r="I31" s="336">
        <v>100</v>
      </c>
      <c r="J31" s="96"/>
      <c r="K31" s="90"/>
      <c r="L31" s="90"/>
    </row>
    <row r="32" spans="1:12" s="75" customFormat="1" ht="31.5" x14ac:dyDescent="0.25">
      <c r="A32" s="92" t="s">
        <v>209</v>
      </c>
      <c r="B32" s="91" t="s">
        <v>450</v>
      </c>
      <c r="C32" s="347">
        <v>43099</v>
      </c>
      <c r="D32" s="347">
        <v>43130</v>
      </c>
      <c r="E32" s="96"/>
      <c r="F32" s="96"/>
      <c r="G32" s="347">
        <v>43099</v>
      </c>
      <c r="H32" s="347">
        <v>43130</v>
      </c>
      <c r="I32" s="96"/>
      <c r="J32" s="96"/>
      <c r="K32" s="90"/>
      <c r="L32" s="90"/>
    </row>
    <row r="33" spans="1:12" s="75" customFormat="1" ht="37.5" customHeight="1" x14ac:dyDescent="0.25">
      <c r="A33" s="92" t="s">
        <v>461</v>
      </c>
      <c r="B33" s="91" t="s">
        <v>374</v>
      </c>
      <c r="C33" s="336" t="s">
        <v>539</v>
      </c>
      <c r="D33" s="336" t="s">
        <v>539</v>
      </c>
      <c r="E33" s="336" t="s">
        <v>539</v>
      </c>
      <c r="F33" s="336" t="s">
        <v>539</v>
      </c>
      <c r="G33" s="336" t="s">
        <v>539</v>
      </c>
      <c r="H33" s="336" t="s">
        <v>539</v>
      </c>
      <c r="I33" s="336"/>
      <c r="J33" s="336"/>
      <c r="K33" s="90"/>
      <c r="L33" s="90"/>
    </row>
    <row r="34" spans="1:12" s="75" customFormat="1" ht="47.25" customHeight="1" x14ac:dyDescent="0.25">
      <c r="A34" s="92" t="s">
        <v>462</v>
      </c>
      <c r="B34" s="91" t="s">
        <v>454</v>
      </c>
      <c r="C34" s="336" t="s">
        <v>539</v>
      </c>
      <c r="D34" s="336" t="s">
        <v>539</v>
      </c>
      <c r="E34" s="336" t="s">
        <v>539</v>
      </c>
      <c r="F34" s="336" t="s">
        <v>539</v>
      </c>
      <c r="G34" s="336" t="s">
        <v>539</v>
      </c>
      <c r="H34" s="336" t="s">
        <v>539</v>
      </c>
      <c r="I34" s="336"/>
      <c r="J34" s="336"/>
      <c r="K34" s="95"/>
      <c r="L34" s="90"/>
    </row>
    <row r="35" spans="1:12" s="75" customFormat="1" ht="49.5" customHeight="1" x14ac:dyDescent="0.25">
      <c r="A35" s="92" t="s">
        <v>463</v>
      </c>
      <c r="B35" s="91" t="s">
        <v>210</v>
      </c>
      <c r="C35" s="347">
        <v>43130</v>
      </c>
      <c r="D35" s="347">
        <v>43159</v>
      </c>
      <c r="E35" s="95"/>
      <c r="F35" s="95"/>
      <c r="G35" s="347">
        <v>43130</v>
      </c>
      <c r="H35" s="347">
        <v>43159</v>
      </c>
      <c r="I35" s="95"/>
      <c r="J35" s="95"/>
      <c r="K35" s="95"/>
      <c r="L35" s="90"/>
    </row>
    <row r="36" spans="1:12" ht="37.5" customHeight="1" x14ac:dyDescent="0.25">
      <c r="A36" s="92" t="s">
        <v>464</v>
      </c>
      <c r="B36" s="91" t="s">
        <v>446</v>
      </c>
      <c r="C36" s="336" t="s">
        <v>539</v>
      </c>
      <c r="D36" s="336" t="s">
        <v>539</v>
      </c>
      <c r="E36" s="336" t="s">
        <v>539</v>
      </c>
      <c r="F36" s="336" t="s">
        <v>539</v>
      </c>
      <c r="G36" s="336" t="s">
        <v>539</v>
      </c>
      <c r="H36" s="336" t="s">
        <v>539</v>
      </c>
      <c r="I36" s="336"/>
      <c r="J36" s="336"/>
      <c r="K36" s="90"/>
      <c r="L36" s="90"/>
    </row>
    <row r="37" spans="1:12" x14ac:dyDescent="0.25">
      <c r="A37" s="92" t="s">
        <v>465</v>
      </c>
      <c r="B37" s="91" t="s">
        <v>208</v>
      </c>
      <c r="C37" s="347">
        <v>43008</v>
      </c>
      <c r="D37" s="347">
        <v>43130</v>
      </c>
      <c r="E37" s="94"/>
      <c r="F37" s="94"/>
      <c r="G37" s="347">
        <v>43008</v>
      </c>
      <c r="H37" s="347">
        <v>43130</v>
      </c>
      <c r="I37" s="94"/>
      <c r="J37" s="94"/>
      <c r="K37" s="90"/>
      <c r="L37" s="90"/>
    </row>
    <row r="38" spans="1:12" x14ac:dyDescent="0.25">
      <c r="A38" s="92" t="s">
        <v>466</v>
      </c>
      <c r="B38" s="93" t="s">
        <v>207</v>
      </c>
      <c r="C38" s="356"/>
      <c r="D38" s="356"/>
      <c r="E38" s="90"/>
      <c r="F38" s="90"/>
      <c r="G38" s="356"/>
      <c r="H38" s="356"/>
      <c r="I38" s="90"/>
      <c r="J38" s="90"/>
      <c r="K38" s="90"/>
      <c r="L38" s="90"/>
    </row>
    <row r="39" spans="1:12" ht="63" x14ac:dyDescent="0.25">
      <c r="A39" s="92">
        <v>2</v>
      </c>
      <c r="B39" s="91" t="s">
        <v>451</v>
      </c>
      <c r="C39" s="347">
        <v>43159</v>
      </c>
      <c r="D39" s="347">
        <v>43220</v>
      </c>
      <c r="E39" s="90"/>
      <c r="F39" s="90"/>
      <c r="G39" s="347">
        <v>43159</v>
      </c>
      <c r="H39" s="347">
        <v>43220</v>
      </c>
      <c r="I39" s="90"/>
      <c r="J39" s="90"/>
      <c r="K39" s="90"/>
      <c r="L39" s="90"/>
    </row>
    <row r="40" spans="1:12" ht="33.75" customHeight="1" x14ac:dyDescent="0.25">
      <c r="A40" s="92" t="s">
        <v>206</v>
      </c>
      <c r="B40" s="91" t="s">
        <v>453</v>
      </c>
      <c r="C40" s="347">
        <v>43220</v>
      </c>
      <c r="D40" s="347">
        <v>43281</v>
      </c>
      <c r="E40" s="90"/>
      <c r="F40" s="90"/>
      <c r="G40" s="347">
        <v>43220</v>
      </c>
      <c r="H40" s="347">
        <v>43281</v>
      </c>
      <c r="I40" s="90"/>
      <c r="J40" s="90"/>
      <c r="K40" s="90"/>
      <c r="L40" s="90"/>
    </row>
    <row r="41" spans="1:12" ht="63" customHeight="1" x14ac:dyDescent="0.25">
      <c r="A41" s="92" t="s">
        <v>205</v>
      </c>
      <c r="B41" s="93" t="s">
        <v>534</v>
      </c>
      <c r="C41" s="356"/>
      <c r="D41" s="356"/>
      <c r="E41" s="90"/>
      <c r="F41" s="90"/>
      <c r="G41" s="356"/>
      <c r="H41" s="356"/>
      <c r="I41" s="90"/>
      <c r="J41" s="90"/>
      <c r="K41" s="90"/>
      <c r="L41" s="90"/>
    </row>
    <row r="42" spans="1:12" ht="58.5" customHeight="1" x14ac:dyDescent="0.25">
      <c r="A42" s="92">
        <v>3</v>
      </c>
      <c r="B42" s="91" t="s">
        <v>452</v>
      </c>
      <c r="C42" s="336" t="s">
        <v>539</v>
      </c>
      <c r="D42" s="336" t="s">
        <v>539</v>
      </c>
      <c r="E42" s="336" t="s">
        <v>539</v>
      </c>
      <c r="F42" s="336" t="s">
        <v>539</v>
      </c>
      <c r="G42" s="336" t="s">
        <v>539</v>
      </c>
      <c r="H42" s="336" t="s">
        <v>539</v>
      </c>
      <c r="I42" s="336"/>
      <c r="J42" s="336"/>
      <c r="K42" s="90"/>
      <c r="L42" s="90"/>
    </row>
    <row r="43" spans="1:12" ht="34.5" customHeight="1" x14ac:dyDescent="0.25">
      <c r="A43" s="92" t="s">
        <v>204</v>
      </c>
      <c r="B43" s="91" t="s">
        <v>202</v>
      </c>
      <c r="C43" s="347">
        <v>43281</v>
      </c>
      <c r="D43" s="347">
        <v>43342</v>
      </c>
      <c r="E43" s="90"/>
      <c r="F43" s="90"/>
      <c r="G43" s="347">
        <v>43281</v>
      </c>
      <c r="H43" s="347">
        <v>43342</v>
      </c>
      <c r="I43" s="90"/>
      <c r="J43" s="90"/>
      <c r="K43" s="90"/>
      <c r="L43" s="90"/>
    </row>
    <row r="44" spans="1:12" ht="24.75" customHeight="1" x14ac:dyDescent="0.25">
      <c r="A44" s="92" t="s">
        <v>203</v>
      </c>
      <c r="B44" s="91" t="s">
        <v>200</v>
      </c>
      <c r="C44" s="347">
        <v>43342</v>
      </c>
      <c r="D44" s="347">
        <v>43403</v>
      </c>
      <c r="E44" s="90"/>
      <c r="F44" s="90"/>
      <c r="G44" s="347">
        <v>43342</v>
      </c>
      <c r="H44" s="347">
        <v>43403</v>
      </c>
      <c r="I44" s="90"/>
      <c r="J44" s="90"/>
      <c r="K44" s="90"/>
      <c r="L44" s="90"/>
    </row>
    <row r="45" spans="1:12" ht="90.75" customHeight="1" x14ac:dyDescent="0.25">
      <c r="A45" s="92" t="s">
        <v>201</v>
      </c>
      <c r="B45" s="91" t="s">
        <v>457</v>
      </c>
      <c r="C45" s="336" t="s">
        <v>539</v>
      </c>
      <c r="D45" s="336" t="s">
        <v>539</v>
      </c>
      <c r="E45" s="336" t="s">
        <v>539</v>
      </c>
      <c r="F45" s="336" t="s">
        <v>539</v>
      </c>
      <c r="G45" s="336" t="s">
        <v>539</v>
      </c>
      <c r="H45" s="336" t="s">
        <v>539</v>
      </c>
      <c r="I45" s="336"/>
      <c r="J45" s="336"/>
      <c r="K45" s="90"/>
      <c r="L45" s="90"/>
    </row>
    <row r="46" spans="1:12" ht="167.25" customHeight="1" x14ac:dyDescent="0.25">
      <c r="A46" s="92" t="s">
        <v>199</v>
      </c>
      <c r="B46" s="91" t="s">
        <v>455</v>
      </c>
      <c r="C46" s="336" t="s">
        <v>539</v>
      </c>
      <c r="D46" s="336" t="s">
        <v>539</v>
      </c>
      <c r="E46" s="336" t="s">
        <v>539</v>
      </c>
      <c r="F46" s="336" t="s">
        <v>539</v>
      </c>
      <c r="G46" s="336" t="s">
        <v>539</v>
      </c>
      <c r="H46" s="336" t="s">
        <v>539</v>
      </c>
      <c r="I46" s="336"/>
      <c r="J46" s="336"/>
      <c r="K46" s="90"/>
      <c r="L46" s="90"/>
    </row>
    <row r="47" spans="1:12" ht="30.75" customHeight="1" x14ac:dyDescent="0.25">
      <c r="A47" s="92" t="s">
        <v>197</v>
      </c>
      <c r="B47" s="91" t="s">
        <v>198</v>
      </c>
      <c r="C47" s="336" t="s">
        <v>539</v>
      </c>
      <c r="D47" s="336" t="s">
        <v>539</v>
      </c>
      <c r="E47" s="336" t="s">
        <v>539</v>
      </c>
      <c r="F47" s="336" t="s">
        <v>539</v>
      </c>
      <c r="G47" s="336" t="s">
        <v>539</v>
      </c>
      <c r="H47" s="336" t="s">
        <v>539</v>
      </c>
      <c r="I47" s="336"/>
      <c r="J47" s="336"/>
      <c r="K47" s="90"/>
      <c r="L47" s="90"/>
    </row>
    <row r="48" spans="1:12" ht="37.5" customHeight="1" x14ac:dyDescent="0.25">
      <c r="A48" s="92" t="s">
        <v>467</v>
      </c>
      <c r="B48" s="93" t="s">
        <v>196</v>
      </c>
      <c r="C48" s="356"/>
      <c r="D48" s="356"/>
      <c r="E48" s="90"/>
      <c r="F48" s="90"/>
      <c r="G48" s="356"/>
      <c r="H48" s="356"/>
      <c r="I48" s="90"/>
      <c r="J48" s="90"/>
      <c r="K48" s="90"/>
      <c r="L48" s="90"/>
    </row>
    <row r="49" spans="1:12" ht="35.25" customHeight="1" x14ac:dyDescent="0.25">
      <c r="A49" s="92">
        <v>4</v>
      </c>
      <c r="B49" s="91" t="s">
        <v>194</v>
      </c>
      <c r="C49" s="336" t="s">
        <v>539</v>
      </c>
      <c r="D49" s="336" t="s">
        <v>539</v>
      </c>
      <c r="E49" s="336" t="s">
        <v>539</v>
      </c>
      <c r="F49" s="336" t="s">
        <v>539</v>
      </c>
      <c r="G49" s="336" t="s">
        <v>539</v>
      </c>
      <c r="H49" s="336" t="s">
        <v>539</v>
      </c>
      <c r="I49" s="336"/>
      <c r="J49" s="336"/>
      <c r="K49" s="90"/>
      <c r="L49" s="90"/>
    </row>
    <row r="50" spans="1:12" ht="86.25" customHeight="1" x14ac:dyDescent="0.25">
      <c r="A50" s="92" t="s">
        <v>195</v>
      </c>
      <c r="B50" s="91" t="s">
        <v>456</v>
      </c>
      <c r="C50" s="336" t="s">
        <v>539</v>
      </c>
      <c r="D50" s="336" t="s">
        <v>539</v>
      </c>
      <c r="E50" s="336" t="s">
        <v>539</v>
      </c>
      <c r="F50" s="336" t="s">
        <v>539</v>
      </c>
      <c r="G50" s="336" t="s">
        <v>539</v>
      </c>
      <c r="H50" s="336" t="s">
        <v>539</v>
      </c>
      <c r="I50" s="336"/>
      <c r="J50" s="336"/>
      <c r="K50" s="90"/>
      <c r="L50" s="90"/>
    </row>
    <row r="51" spans="1:12" ht="77.25" customHeight="1" x14ac:dyDescent="0.25">
      <c r="A51" s="92" t="s">
        <v>193</v>
      </c>
      <c r="B51" s="91" t="s">
        <v>458</v>
      </c>
      <c r="C51" s="336" t="s">
        <v>539</v>
      </c>
      <c r="D51" s="336" t="s">
        <v>539</v>
      </c>
      <c r="E51" s="336" t="s">
        <v>539</v>
      </c>
      <c r="F51" s="336" t="s">
        <v>539</v>
      </c>
      <c r="G51" s="336" t="s">
        <v>539</v>
      </c>
      <c r="H51" s="336" t="s">
        <v>539</v>
      </c>
      <c r="I51" s="336"/>
      <c r="J51" s="336"/>
      <c r="K51" s="90"/>
      <c r="L51" s="90"/>
    </row>
    <row r="52" spans="1:12" ht="71.25" customHeight="1" x14ac:dyDescent="0.25">
      <c r="A52" s="92" t="s">
        <v>191</v>
      </c>
      <c r="B52" s="91" t="s">
        <v>192</v>
      </c>
      <c r="C52" s="336" t="s">
        <v>539</v>
      </c>
      <c r="D52" s="336" t="s">
        <v>539</v>
      </c>
      <c r="E52" s="336" t="s">
        <v>539</v>
      </c>
      <c r="F52" s="336" t="s">
        <v>539</v>
      </c>
      <c r="G52" s="336" t="s">
        <v>539</v>
      </c>
      <c r="H52" s="336" t="s">
        <v>539</v>
      </c>
      <c r="I52" s="336"/>
      <c r="J52" s="336"/>
      <c r="K52" s="90"/>
      <c r="L52" s="90"/>
    </row>
    <row r="53" spans="1:12" ht="48" customHeight="1" x14ac:dyDescent="0.25">
      <c r="A53" s="92" t="s">
        <v>189</v>
      </c>
      <c r="B53" s="165" t="s">
        <v>459</v>
      </c>
      <c r="C53" s="347">
        <v>43403</v>
      </c>
      <c r="D53" s="347">
        <v>43434</v>
      </c>
      <c r="E53" s="90"/>
      <c r="F53" s="90"/>
      <c r="G53" s="347">
        <v>43403</v>
      </c>
      <c r="H53" s="347">
        <v>43434</v>
      </c>
      <c r="I53" s="90"/>
      <c r="J53" s="90"/>
      <c r="K53" s="90"/>
      <c r="L53" s="90"/>
    </row>
    <row r="54" spans="1:12" ht="46.5" customHeight="1" x14ac:dyDescent="0.25">
      <c r="A54" s="92" t="s">
        <v>460</v>
      </c>
      <c r="B54" s="91" t="s">
        <v>190</v>
      </c>
      <c r="C54" s="336" t="s">
        <v>539</v>
      </c>
      <c r="D54" s="336" t="s">
        <v>539</v>
      </c>
      <c r="E54" s="336" t="s">
        <v>539</v>
      </c>
      <c r="F54" s="336" t="s">
        <v>539</v>
      </c>
      <c r="G54" s="336" t="s">
        <v>539</v>
      </c>
      <c r="H54" s="336" t="s">
        <v>539</v>
      </c>
      <c r="I54" s="336"/>
      <c r="J54" s="336"/>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2018-05-07T12:19:09Z</dcterms:modified>
</cp:coreProperties>
</file>