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7" i="22" l="1"/>
  <c r="B65" i="22" l="1"/>
  <c r="B126" i="25" l="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81" i="25" l="1"/>
  <c r="B79" i="25" s="1"/>
  <c r="B25" i="25"/>
  <c r="B54" i="25" s="1"/>
  <c r="B55" i="25" s="1"/>
  <c r="C67" i="25"/>
  <c r="C76" i="25" s="1"/>
  <c r="B29" i="25"/>
  <c r="B80" i="25"/>
  <c r="B66" i="25"/>
  <c r="B68" i="25" s="1"/>
  <c r="N136" i="25"/>
  <c r="K48" i="25"/>
  <c r="AQ81" i="25"/>
  <c r="I118" i="25"/>
  <c r="I120" i="25" s="1"/>
  <c r="C109" i="25" s="1"/>
  <c r="G120" i="25"/>
  <c r="H137" i="25"/>
  <c r="E49" i="25"/>
  <c r="C74" i="25"/>
  <c r="D58" i="25"/>
  <c r="C52" i="25"/>
  <c r="C47" i="25"/>
  <c r="B85" i="25"/>
  <c r="B99" i="25" s="1"/>
  <c r="G140" i="25"/>
  <c r="F141" i="25"/>
  <c r="D73" i="25" s="1"/>
  <c r="D85" i="25" s="1"/>
  <c r="D99" i="25" s="1"/>
  <c r="C61" i="25" l="1"/>
  <c r="C60" i="25" s="1"/>
  <c r="B82" i="25"/>
  <c r="F76" i="25"/>
  <c r="D67" i="25"/>
  <c r="D76" i="25" s="1"/>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B75" i="25"/>
  <c r="I137" i="25"/>
  <c r="F49" i="25"/>
  <c r="E67" i="25" l="1"/>
  <c r="F67" i="25" s="1"/>
  <c r="B70" i="25"/>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E76" i="25"/>
  <c r="P136" i="25"/>
  <c r="M48" i="25"/>
  <c r="H141" i="25"/>
  <c r="F73" i="25" s="1"/>
  <c r="F85" i="25" s="1"/>
  <c r="F99" i="25" s="1"/>
  <c r="D53" i="25"/>
  <c r="C80" i="25"/>
  <c r="C66" i="25"/>
  <c r="C68" i="25" s="1"/>
  <c r="C79" i="25"/>
  <c r="D80" i="25" l="1"/>
  <c r="D66" i="25"/>
  <c r="D68" i="25" s="1"/>
  <c r="Q136" i="25"/>
  <c r="N48" i="25"/>
  <c r="F74" i="25"/>
  <c r="F52" i="25"/>
  <c r="G58" i="25"/>
  <c r="F47" i="25"/>
  <c r="F61" i="25" s="1"/>
  <c r="F60" i="25" s="1"/>
  <c r="D55" i="25"/>
  <c r="E53" i="25"/>
  <c r="K137" i="25"/>
  <c r="H49" i="25"/>
  <c r="J140" i="25"/>
  <c r="J141" i="25"/>
  <c r="H73" i="25" s="1"/>
  <c r="H85" i="25" s="1"/>
  <c r="H99" i="25" s="1"/>
  <c r="B78" i="25"/>
  <c r="B83" i="25" s="1"/>
  <c r="D79" i="25"/>
  <c r="C70" i="25"/>
  <c r="C75" i="25"/>
  <c r="G67" i="25"/>
  <c r="F109" i="25"/>
  <c r="E108" i="25"/>
  <c r="E50" i="25" s="1"/>
  <c r="E59" i="25" s="1"/>
  <c r="E80" i="25" l="1"/>
  <c r="E66" i="25"/>
  <c r="E68" i="25" s="1"/>
  <c r="E79" i="25"/>
  <c r="F79" i="25" s="1"/>
  <c r="H67" i="25"/>
  <c r="G76" i="25"/>
  <c r="F108" i="25"/>
  <c r="F50" i="25" s="1"/>
  <c r="F59" i="25" s="1"/>
  <c r="G109" i="25"/>
  <c r="L137" i="25"/>
  <c r="I49" i="25"/>
  <c r="D75" i="25"/>
  <c r="C71" i="25"/>
  <c r="C72" i="25" s="1"/>
  <c r="E55" i="25"/>
  <c r="F53" i="25" s="1"/>
  <c r="G74" i="25"/>
  <c r="H58" i="25"/>
  <c r="G52" i="25"/>
  <c r="G47" i="25"/>
  <c r="G61" i="25" s="1"/>
  <c r="G60" i="25" s="1"/>
  <c r="R136" i="25"/>
  <c r="O48" i="25"/>
  <c r="B88" i="25"/>
  <c r="B84" i="25"/>
  <c r="B89" i="25" s="1"/>
  <c r="B86" i="25"/>
  <c r="K140" i="25"/>
  <c r="D56" i="25"/>
  <c r="D69" i="25" s="1"/>
  <c r="D77" i="25" s="1"/>
  <c r="D82" i="25"/>
  <c r="D70" i="25" l="1"/>
  <c r="I58" i="25"/>
  <c r="H47" i="25"/>
  <c r="H61" i="25" s="1"/>
  <c r="H60" i="25" s="1"/>
  <c r="H74" i="25"/>
  <c r="H52" i="25"/>
  <c r="F55" i="25"/>
  <c r="D71" i="25"/>
  <c r="S136" i="25"/>
  <c r="P48" i="25"/>
  <c r="E82" i="25"/>
  <c r="E56" i="25"/>
  <c r="E69" i="25" s="1"/>
  <c r="E77" i="25" s="1"/>
  <c r="C78" i="25"/>
  <c r="C83" i="25" s="1"/>
  <c r="L140" i="25"/>
  <c r="L141" i="25"/>
  <c r="J73" i="25" s="1"/>
  <c r="J85" i="25" s="1"/>
  <c r="J99" i="25" s="1"/>
  <c r="B87" i="25"/>
  <c r="B90" i="25" s="1"/>
  <c r="M137" i="25"/>
  <c r="J49" i="25"/>
  <c r="H109" i="25"/>
  <c r="G108" i="25"/>
  <c r="G50" i="25" s="1"/>
  <c r="G59" i="25" s="1"/>
  <c r="E75" i="25"/>
  <c r="K141" i="25"/>
  <c r="I73" i="25" s="1"/>
  <c r="I85" i="25" s="1"/>
  <c r="I99" i="25" s="1"/>
  <c r="F80" i="25"/>
  <c r="F66" i="25"/>
  <c r="F68" i="25" s="1"/>
  <c r="H76" i="25"/>
  <c r="I67" i="25"/>
  <c r="D78" i="25" l="1"/>
  <c r="D83" i="25" s="1"/>
  <c r="D86" i="25" s="1"/>
  <c r="E70" i="25"/>
  <c r="E71" i="25" s="1"/>
  <c r="G80" i="25"/>
  <c r="G66" i="25"/>
  <c r="G68" i="25" s="1"/>
  <c r="G79" i="25"/>
  <c r="H79" i="25" s="1"/>
  <c r="C86" i="25"/>
  <c r="D84" i="25"/>
  <c r="C84" i="25"/>
  <c r="C89" i="25" s="1"/>
  <c r="C88" i="25"/>
  <c r="D88" i="25"/>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D89" i="25" l="1"/>
  <c r="E78" i="25"/>
  <c r="E83" i="25" s="1"/>
  <c r="E86" i="25" s="1"/>
  <c r="E87" i="25" s="1"/>
  <c r="E72" i="25"/>
  <c r="F70" i="25"/>
  <c r="F71" i="25" s="1"/>
  <c r="F72" i="25" s="1"/>
  <c r="G55" i="25"/>
  <c r="U136" i="25"/>
  <c r="R48" i="25"/>
  <c r="N140" i="25"/>
  <c r="J76" i="25"/>
  <c r="K67" i="25"/>
  <c r="J74" i="25"/>
  <c r="J52" i="25"/>
  <c r="K58" i="25"/>
  <c r="J47" i="25"/>
  <c r="J61" i="25" s="1"/>
  <c r="J60" i="25" s="1"/>
  <c r="E84" i="25"/>
  <c r="E89" i="25" s="1"/>
  <c r="D87" i="25"/>
  <c r="C87" i="25"/>
  <c r="C90" i="25" s="1"/>
  <c r="J109" i="25"/>
  <c r="I108" i="25"/>
  <c r="I50" i="25" s="1"/>
  <c r="I59" i="25" s="1"/>
  <c r="G75" i="25"/>
  <c r="O137" i="25"/>
  <c r="L49" i="25"/>
  <c r="M141" i="25"/>
  <c r="K73" i="25" s="1"/>
  <c r="K85" i="25" s="1"/>
  <c r="K99" i="25" s="1"/>
  <c r="H80" i="25"/>
  <c r="H66" i="25"/>
  <c r="H68" i="25" s="1"/>
  <c r="E88" i="25" l="1"/>
  <c r="E90" i="25"/>
  <c r="I80" i="25"/>
  <c r="I66" i="25"/>
  <c r="I68" i="25" s="1"/>
  <c r="I79" i="25"/>
  <c r="K74" i="25"/>
  <c r="L58" i="25"/>
  <c r="K52" i="25"/>
  <c r="K47" i="25"/>
  <c r="K61" i="25" s="1"/>
  <c r="K60" i="25" s="1"/>
  <c r="P137" i="25"/>
  <c r="M49" i="25"/>
  <c r="K109" i="25"/>
  <c r="J108" i="25"/>
  <c r="J50" i="25" s="1"/>
  <c r="J59" i="25" s="1"/>
  <c r="F78" i="25"/>
  <c r="F83" i="25" s="1"/>
  <c r="V136" i="25"/>
  <c r="S48" i="25"/>
  <c r="L67" i="25"/>
  <c r="K76" i="25"/>
  <c r="O140" i="25"/>
  <c r="G82" i="25"/>
  <c r="G56" i="25"/>
  <c r="G69" i="25" s="1"/>
  <c r="H75" i="25"/>
  <c r="D90" i="25"/>
  <c r="N141" i="25"/>
  <c r="L73" i="25" s="1"/>
  <c r="L85" i="25" s="1"/>
  <c r="L99" i="25" s="1"/>
  <c r="H53" i="25"/>
  <c r="G77" i="25" l="1"/>
  <c r="G70" i="25"/>
  <c r="L74" i="25"/>
  <c r="L52" i="25"/>
  <c r="M58" i="25"/>
  <c r="L47" i="25"/>
  <c r="L61" i="25" s="1"/>
  <c r="L60" i="25" s="1"/>
  <c r="H55" i="25"/>
  <c r="L76" i="25"/>
  <c r="M67" i="25"/>
  <c r="W136" i="25"/>
  <c r="T48" i="25"/>
  <c r="Q137" i="25"/>
  <c r="N49" i="25"/>
  <c r="I75" i="25"/>
  <c r="P140" i="25"/>
  <c r="F86" i="25"/>
  <c r="F88" i="25"/>
  <c r="F84" i="25"/>
  <c r="F89" i="25" s="1"/>
  <c r="J80" i="25"/>
  <c r="J66" i="25"/>
  <c r="J68" i="25" s="1"/>
  <c r="J79" i="25"/>
  <c r="O141" i="25"/>
  <c r="M73" i="25" s="1"/>
  <c r="M85" i="25" s="1"/>
  <c r="M99" i="25" s="1"/>
  <c r="L109" i="25"/>
  <c r="K108" i="25"/>
  <c r="K50" i="25" s="1"/>
  <c r="K59" i="25" s="1"/>
  <c r="K80" i="25" l="1"/>
  <c r="K66" i="25"/>
  <c r="K68" i="25" s="1"/>
  <c r="K79" i="25"/>
  <c r="H82" i="25"/>
  <c r="H56" i="25"/>
  <c r="H69" i="25" s="1"/>
  <c r="L108" i="25"/>
  <c r="L50" i="25" s="1"/>
  <c r="L59" i="25" s="1"/>
  <c r="M109" i="25"/>
  <c r="J75" i="25"/>
  <c r="F87" i="25"/>
  <c r="F90" i="25" s="1"/>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G83" i="25" s="1"/>
  <c r="Y136" i="25"/>
  <c r="V48" i="25"/>
  <c r="S137" i="25"/>
  <c r="P49" i="25"/>
  <c r="G72" i="25"/>
  <c r="R140" i="25"/>
  <c r="R141" i="25"/>
  <c r="P73" i="25" s="1"/>
  <c r="P85" i="25" s="1"/>
  <c r="P99" i="25" s="1"/>
  <c r="M108" i="25"/>
  <c r="M50" i="25" s="1"/>
  <c r="M59" i="25" s="1"/>
  <c r="N109" i="25"/>
  <c r="O67" i="25"/>
  <c r="N76" i="25"/>
  <c r="I55" i="25"/>
  <c r="J53" i="25" s="1"/>
  <c r="L80" i="25"/>
  <c r="L66" i="25"/>
  <c r="L68" i="25" s="1"/>
  <c r="L79" i="25"/>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G86" i="25"/>
  <c r="G88" i="25"/>
  <c r="G84" i="25"/>
  <c r="G89" i="25" s="1"/>
  <c r="I82" i="25"/>
  <c r="I56" i="25"/>
  <c r="I69" i="25" s="1"/>
  <c r="M80" i="25"/>
  <c r="M66" i="25"/>
  <c r="M68" i="25" s="1"/>
  <c r="M79" i="25"/>
  <c r="Z136" i="25"/>
  <c r="W48" i="25"/>
  <c r="G87" i="25" l="1"/>
  <c r="G90" i="25" s="1"/>
  <c r="K55" i="25"/>
  <c r="AA136" i="25"/>
  <c r="X48" i="25"/>
  <c r="I77" i="25"/>
  <c r="I70" i="25"/>
  <c r="P109" i="25"/>
  <c r="O108" i="25"/>
  <c r="O50" i="25" s="1"/>
  <c r="O59" i="25" s="1"/>
  <c r="H78" i="25"/>
  <c r="H83" i="25" s="1"/>
  <c r="U137" i="25"/>
  <c r="R49" i="25"/>
  <c r="N80" i="25"/>
  <c r="N66" i="25"/>
  <c r="N68" i="25" s="1"/>
  <c r="N79" i="25"/>
  <c r="H72" i="25"/>
  <c r="P76" i="25"/>
  <c r="Q67" i="25"/>
  <c r="M75" i="25"/>
  <c r="J82" i="25"/>
  <c r="J56" i="25"/>
  <c r="J69" i="25" s="1"/>
  <c r="P74" i="25"/>
  <c r="P52" i="25"/>
  <c r="Q58" i="25"/>
  <c r="P47" i="25"/>
  <c r="P61" i="25" s="1"/>
  <c r="P60" i="25" s="1"/>
  <c r="T141" i="25"/>
  <c r="R73" i="25" s="1"/>
  <c r="R85" i="25" s="1"/>
  <c r="R99" i="25" s="1"/>
  <c r="T140" i="25"/>
  <c r="O80" i="25" l="1"/>
  <c r="O66" i="25"/>
  <c r="O68" i="25" s="1"/>
  <c r="O79" i="25"/>
  <c r="J77" i="25"/>
  <c r="J70" i="25"/>
  <c r="V137" i="25"/>
  <c r="S49" i="25"/>
  <c r="Q109" i="25"/>
  <c r="P108" i="25"/>
  <c r="P50" i="25" s="1"/>
  <c r="P59" i="25" s="1"/>
  <c r="AB136" i="25"/>
  <c r="Y48" i="25"/>
  <c r="Q74" i="25"/>
  <c r="Q52" i="25"/>
  <c r="R58" i="25"/>
  <c r="Q47" i="25"/>
  <c r="Q61" i="25" s="1"/>
  <c r="Q60" i="25" s="1"/>
  <c r="Q76" i="25"/>
  <c r="R67" i="25"/>
  <c r="N75" i="25"/>
  <c r="I71" i="25"/>
  <c r="I78" i="25" s="1"/>
  <c r="I83" i="25" s="1"/>
  <c r="K82" i="25"/>
  <c r="K56" i="25"/>
  <c r="K69" i="25" s="1"/>
  <c r="U140" i="25"/>
  <c r="U141" i="25"/>
  <c r="S73" i="25" s="1"/>
  <c r="S85" i="25" s="1"/>
  <c r="S99" i="25" s="1"/>
  <c r="H86" i="25"/>
  <c r="H88" i="25"/>
  <c r="H84" i="25"/>
  <c r="H89" i="25" s="1"/>
  <c r="L53" i="25"/>
  <c r="I72" i="25" l="1"/>
  <c r="K77" i="25"/>
  <c r="K70" i="25"/>
  <c r="L55" i="25"/>
  <c r="M53" i="25" s="1"/>
  <c r="H87" i="25"/>
  <c r="H90" i="25" s="1"/>
  <c r="R74" i="25"/>
  <c r="S58" i="25"/>
  <c r="R47" i="25"/>
  <c r="R61" i="25" s="1"/>
  <c r="R60" i="25" s="1"/>
  <c r="R52" i="25"/>
  <c r="AC136" i="25"/>
  <c r="Z48" i="25"/>
  <c r="W137" i="25"/>
  <c r="T49" i="25"/>
  <c r="O75" i="25"/>
  <c r="I86" i="25"/>
  <c r="I87" i="25" s="1"/>
  <c r="I84" i="25"/>
  <c r="I89" i="25" s="1"/>
  <c r="I88" i="25"/>
  <c r="R76" i="25"/>
  <c r="S67" i="25"/>
  <c r="P80" i="25"/>
  <c r="P66" i="25"/>
  <c r="P68" i="25" s="1"/>
  <c r="P79" i="25"/>
  <c r="J71" i="25"/>
  <c r="J78" i="25" s="1"/>
  <c r="J83" i="25" s="1"/>
  <c r="V140" i="25"/>
  <c r="R109" i="25"/>
  <c r="Q108" i="25"/>
  <c r="Q50" i="25" s="1"/>
  <c r="Q59" i="25" s="1"/>
  <c r="J72" i="25" l="1"/>
  <c r="I90" i="25"/>
  <c r="J86" i="25"/>
  <c r="J87" i="25" s="1"/>
  <c r="J90" i="25" s="1"/>
  <c r="J84" i="25"/>
  <c r="J89" i="25" s="1"/>
  <c r="J88" i="25"/>
  <c r="Q80" i="25"/>
  <c r="Q66" i="25"/>
  <c r="Q68" i="25" s="1"/>
  <c r="Q79" i="25"/>
  <c r="M55" i="25"/>
  <c r="N53" i="25" s="1"/>
  <c r="S109" i="25"/>
  <c r="R108" i="25"/>
  <c r="R50" i="25" s="1"/>
  <c r="R59" i="25" s="1"/>
  <c r="T67" i="25"/>
  <c r="S76" i="25"/>
  <c r="X137" i="25"/>
  <c r="U49" i="25"/>
  <c r="W140" i="25"/>
  <c r="S74" i="25"/>
  <c r="T58" i="25"/>
  <c r="S52" i="25"/>
  <c r="S47" i="25"/>
  <c r="S61" i="25" s="1"/>
  <c r="S60" i="25" s="1"/>
  <c r="K71" i="25"/>
  <c r="K78" i="25" s="1"/>
  <c r="K83" i="25" s="1"/>
  <c r="V141" i="25"/>
  <c r="T73" i="25" s="1"/>
  <c r="T85" i="25" s="1"/>
  <c r="T99" i="25" s="1"/>
  <c r="P75" i="25"/>
  <c r="AD136" i="25"/>
  <c r="AA48" i="25"/>
  <c r="L82" i="25"/>
  <c r="L56" i="25"/>
  <c r="L69" i="25" s="1"/>
  <c r="K72" i="25" l="1"/>
  <c r="X140" i="25"/>
  <c r="X141" i="25"/>
  <c r="V73" i="25" s="1"/>
  <c r="V85" i="25" s="1"/>
  <c r="V99" i="25" s="1"/>
  <c r="N55" i="25"/>
  <c r="K86" i="25"/>
  <c r="K87" i="25" s="1"/>
  <c r="K90" i="25" s="1"/>
  <c r="K84" i="25"/>
  <c r="K89" i="25" s="1"/>
  <c r="K88" i="25"/>
  <c r="AE136" i="25"/>
  <c r="AB48" i="25"/>
  <c r="T74" i="25"/>
  <c r="T52" i="25"/>
  <c r="T47" i="25"/>
  <c r="T61" i="25" s="1"/>
  <c r="T60" i="25" s="1"/>
  <c r="U58" i="25"/>
  <c r="W141" i="25"/>
  <c r="U73" i="25" s="1"/>
  <c r="U85" i="25" s="1"/>
  <c r="U99" i="25" s="1"/>
  <c r="T76" i="25"/>
  <c r="U67" i="25"/>
  <c r="M82" i="25"/>
  <c r="M56" i="25"/>
  <c r="M69" i="25" s="1"/>
  <c r="L77" i="25"/>
  <c r="L70" i="25"/>
  <c r="R80" i="25"/>
  <c r="R66" i="25"/>
  <c r="R68" i="25" s="1"/>
  <c r="R79" i="25"/>
  <c r="Y137" i="25"/>
  <c r="V49" i="25"/>
  <c r="T109" i="25"/>
  <c r="S108" i="25"/>
  <c r="S50" i="25" s="1"/>
  <c r="S59" i="25" s="1"/>
  <c r="Q75" i="25"/>
  <c r="S80" i="25" l="1"/>
  <c r="S66" i="25"/>
  <c r="S68" i="25" s="1"/>
  <c r="S79" i="25"/>
  <c r="L71" i="25"/>
  <c r="L78" i="25" s="1"/>
  <c r="L83"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T79" i="25"/>
  <c r="AD48" i="25"/>
  <c r="AG136" i="25"/>
  <c r="Z140" i="25"/>
  <c r="Z141" i="25"/>
  <c r="X73" i="25" s="1"/>
  <c r="X85" i="25" s="1"/>
  <c r="X99" i="25" s="1"/>
  <c r="M71" i="25"/>
  <c r="M78" i="25" s="1"/>
  <c r="M83" i="25" s="1"/>
  <c r="O55" i="25"/>
  <c r="P53" i="25" s="1"/>
  <c r="N77" i="25"/>
  <c r="N70" i="25"/>
  <c r="V76" i="25"/>
  <c r="W67" i="25"/>
  <c r="L86" i="25"/>
  <c r="L87" i="25" s="1"/>
  <c r="L84" i="25"/>
  <c r="L89" i="25" s="1"/>
  <c r="G28" i="25" s="1"/>
  <c r="C105" i="25" s="1"/>
  <c r="L88" i="25"/>
  <c r="B105" i="25" s="1"/>
  <c r="S75" i="25"/>
  <c r="AA137" i="25"/>
  <c r="X49" i="25"/>
  <c r="V109" i="25"/>
  <c r="U108" i="25"/>
  <c r="U50" i="25" s="1"/>
  <c r="U59" i="25" s="1"/>
  <c r="M86" i="25" l="1"/>
  <c r="M87" i="25" s="1"/>
  <c r="M90" i="25" s="1"/>
  <c r="M88" i="25"/>
  <c r="M84" i="25"/>
  <c r="M89" i="25" s="1"/>
  <c r="N83" i="25"/>
  <c r="X67" i="25"/>
  <c r="W76" i="25"/>
  <c r="P55" i="25"/>
  <c r="W74" i="25"/>
  <c r="X58" i="25"/>
  <c r="W52" i="25"/>
  <c r="W47" i="25"/>
  <c r="W61" i="25" s="1"/>
  <c r="W60" i="25" s="1"/>
  <c r="U80" i="25"/>
  <c r="U66" i="25"/>
  <c r="U68" i="25" s="1"/>
  <c r="U79" i="25"/>
  <c r="AB137" i="25"/>
  <c r="Y49" i="25"/>
  <c r="O56" i="25"/>
  <c r="O69" i="25" s="1"/>
  <c r="O82" i="25"/>
  <c r="AA141" i="25"/>
  <c r="Y73" i="25" s="1"/>
  <c r="Y85" i="25" s="1"/>
  <c r="Y99" i="25" s="1"/>
  <c r="AA140" i="25"/>
  <c r="T75" i="25"/>
  <c r="V108" i="25"/>
  <c r="V50" i="25" s="1"/>
  <c r="V59" i="25" s="1"/>
  <c r="W109" i="25"/>
  <c r="L90" i="25"/>
  <c r="G29" i="25" s="1"/>
  <c r="D105" i="25" s="1"/>
  <c r="G30" i="25"/>
  <c r="A105" i="25" s="1"/>
  <c r="N71" i="25"/>
  <c r="N78" i="25" s="1"/>
  <c r="N72" i="25"/>
  <c r="M72" i="25"/>
  <c r="AH136" i="25"/>
  <c r="AE48" i="25"/>
  <c r="AI136" i="25" l="1"/>
  <c r="AF48" i="25"/>
  <c r="V66" i="25"/>
  <c r="V68" i="25" s="1"/>
  <c r="V80" i="25"/>
  <c r="V79" i="25"/>
  <c r="AC137" i="25"/>
  <c r="Z49" i="25"/>
  <c r="P56" i="25"/>
  <c r="P69" i="25" s="1"/>
  <c r="P82" i="25"/>
  <c r="N86" i="25"/>
  <c r="N87" i="25" s="1"/>
  <c r="N90" i="25" s="1"/>
  <c r="N84" i="25"/>
  <c r="N89" i="25" s="1"/>
  <c r="N88"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W79" i="25"/>
  <c r="O71" i="25"/>
  <c r="O78" i="25" s="1"/>
  <c r="P77" i="25"/>
  <c r="P70" i="25"/>
  <c r="X108" i="25"/>
  <c r="X50" i="25" s="1"/>
  <c r="X59" i="25" s="1"/>
  <c r="Y109" i="25"/>
  <c r="Y74" i="25"/>
  <c r="Y52" i="25"/>
  <c r="Z58" i="25"/>
  <c r="Y47" i="25"/>
  <c r="Y61" i="25" s="1"/>
  <c r="Y60" i="25" s="1"/>
  <c r="O83" i="25"/>
  <c r="V75" i="25"/>
  <c r="Q55" i="25"/>
  <c r="R53" i="25" s="1"/>
  <c r="AD137" i="25"/>
  <c r="AA49" i="25"/>
  <c r="AC140" i="25"/>
  <c r="AC141" i="25"/>
  <c r="AA73" i="25" s="1"/>
  <c r="AA85" i="25" s="1"/>
  <c r="AA99" i="25" s="1"/>
  <c r="AJ136" i="25"/>
  <c r="AG48" i="25"/>
  <c r="R55" i="25" l="1"/>
  <c r="O86" i="25"/>
  <c r="O87" i="25" s="1"/>
  <c r="O90" i="25" s="1"/>
  <c r="O84" i="25"/>
  <c r="O89" i="25" s="1"/>
  <c r="O88" i="25"/>
  <c r="W75" i="25"/>
  <c r="AD140" i="25"/>
  <c r="Q82" i="25"/>
  <c r="Q56" i="25"/>
  <c r="Q69" i="25" s="1"/>
  <c r="Y108" i="25"/>
  <c r="Y50" i="25" s="1"/>
  <c r="Y59" i="25" s="1"/>
  <c r="Z109" i="25"/>
  <c r="AK136" i="25"/>
  <c r="AH48" i="25"/>
  <c r="Z74" i="25"/>
  <c r="Z52" i="25"/>
  <c r="AA58" i="25"/>
  <c r="Z47" i="25"/>
  <c r="Z61" i="25" s="1"/>
  <c r="Z60" i="25" s="1"/>
  <c r="X80" i="25"/>
  <c r="X66" i="25"/>
  <c r="X68" i="25" s="1"/>
  <c r="X79" i="25"/>
  <c r="O72" i="25"/>
  <c r="Z76" i="25"/>
  <c r="AA67" i="25"/>
  <c r="AE137" i="25"/>
  <c r="AB49" i="25"/>
  <c r="P71" i="25"/>
  <c r="P78" i="25" s="1"/>
  <c r="P83" i="25" s="1"/>
  <c r="P86" i="25" l="1"/>
  <c r="P87" i="25" s="1"/>
  <c r="P90" i="25" s="1"/>
  <c r="P84" i="25"/>
  <c r="P89" i="25" s="1"/>
  <c r="P88" i="25"/>
  <c r="AF137" i="25"/>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Y79" i="25"/>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Z79" i="25"/>
  <c r="AM136" i="25"/>
  <c r="AJ48" i="25"/>
  <c r="Q83" i="25"/>
  <c r="AB109" i="25"/>
  <c r="AA108" i="25"/>
  <c r="AA50" i="25" s="1"/>
  <c r="AA59" i="25" s="1"/>
  <c r="AB76" i="25"/>
  <c r="AC67" i="25"/>
  <c r="Q72" i="25" l="1"/>
  <c r="AC76" i="25"/>
  <c r="AD67" i="25"/>
  <c r="Q86" i="25"/>
  <c r="Q87" i="25" s="1"/>
  <c r="Q90" i="25" s="1"/>
  <c r="Q88" i="25"/>
  <c r="Q84" i="25"/>
  <c r="Q89" i="25" s="1"/>
  <c r="Z75" i="25"/>
  <c r="T55" i="25"/>
  <c r="AD58" i="25"/>
  <c r="AC47" i="25"/>
  <c r="AC61" i="25" s="1"/>
  <c r="AC60" i="25" s="1"/>
  <c r="AC74" i="25"/>
  <c r="AC52" i="25"/>
  <c r="AG140" i="25"/>
  <c r="AG141" i="25"/>
  <c r="AE73" i="25" s="1"/>
  <c r="AE85" i="25" s="1"/>
  <c r="AE99" i="25" s="1"/>
  <c r="AA80" i="25"/>
  <c r="AA66" i="25"/>
  <c r="AA68" i="25" s="1"/>
  <c r="AA79" i="25"/>
  <c r="AN136" i="25"/>
  <c r="AK48" i="25"/>
  <c r="R71" i="25"/>
  <c r="R78" i="25" s="1"/>
  <c r="R83" i="25" s="1"/>
  <c r="AH137" i="25"/>
  <c r="AE49" i="25"/>
  <c r="AB108" i="25"/>
  <c r="AB50" i="25" s="1"/>
  <c r="AB59" i="25" s="1"/>
  <c r="AC109" i="25"/>
  <c r="S82" i="25"/>
  <c r="S56" i="25"/>
  <c r="S69" i="25" s="1"/>
  <c r="R72" i="25" l="1"/>
  <c r="T82" i="25"/>
  <c r="T56" i="25"/>
  <c r="T69" i="25" s="1"/>
  <c r="R86" i="25"/>
  <c r="R87" i="25" s="1"/>
  <c r="R90" i="25" s="1"/>
  <c r="R84" i="25"/>
  <c r="R89" i="25" s="1"/>
  <c r="R88" i="25"/>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B79" i="25"/>
  <c r="AA75" i="25"/>
  <c r="U53" i="25"/>
  <c r="U55" i="25" l="1"/>
  <c r="V53" i="25" s="1"/>
  <c r="AB75" i="25"/>
  <c r="AD108" i="25"/>
  <c r="AD50" i="25" s="1"/>
  <c r="AD59" i="25" s="1"/>
  <c r="AE109" i="25"/>
  <c r="AP136" i="25"/>
  <c r="AM48" i="25"/>
  <c r="AF67" i="25"/>
  <c r="AE76" i="25"/>
  <c r="AC80" i="25"/>
  <c r="AC66" i="25"/>
  <c r="AC68" i="25" s="1"/>
  <c r="AC79" i="25"/>
  <c r="S71" i="25"/>
  <c r="S78" i="25" s="1"/>
  <c r="S83" i="25" s="1"/>
  <c r="AJ137" i="25"/>
  <c r="AG49" i="25"/>
  <c r="T77" i="25"/>
  <c r="T70" i="25"/>
  <c r="AE74" i="25"/>
  <c r="AF58" i="25"/>
  <c r="AE52" i="25"/>
  <c r="AE47" i="25"/>
  <c r="AE61" i="25" s="1"/>
  <c r="AE60" i="25" s="1"/>
  <c r="AI140" i="25"/>
  <c r="S72" i="25" l="1"/>
  <c r="S86" i="25"/>
  <c r="S87" i="25" s="1"/>
  <c r="S90" i="25" s="1"/>
  <c r="S84" i="25"/>
  <c r="S89" i="25" s="1"/>
  <c r="S88" i="25"/>
  <c r="T71" i="25"/>
  <c r="T78" i="25" s="1"/>
  <c r="T83"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AD79" i="25"/>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E79" i="25"/>
  <c r="T86" i="25"/>
  <c r="T87" i="25" s="1"/>
  <c r="T90" i="25" s="1"/>
  <c r="T84" i="25"/>
  <c r="T89" i="25" s="1"/>
  <c r="T88" i="25"/>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U83" i="25" s="1"/>
  <c r="AE75" i="25"/>
  <c r="W55" i="25"/>
  <c r="AH74" i="25"/>
  <c r="AI58" i="25"/>
  <c r="AH47" i="25"/>
  <c r="AH61" i="25" s="1"/>
  <c r="AH60" i="25" s="1"/>
  <c r="AH52" i="25"/>
  <c r="AF80" i="25"/>
  <c r="AF66" i="25"/>
  <c r="AF68" i="25" s="1"/>
  <c r="AF79" i="25"/>
  <c r="U72" i="25" l="1"/>
  <c r="AH108" i="25"/>
  <c r="AH50" i="25" s="1"/>
  <c r="AH59" i="25" s="1"/>
  <c r="AI109" i="25"/>
  <c r="AN137" i="25"/>
  <c r="AK49" i="25"/>
  <c r="U86" i="25"/>
  <c r="U87" i="25" s="1"/>
  <c r="U90" i="25" s="1"/>
  <c r="U84" i="25"/>
  <c r="U89" i="25" s="1"/>
  <c r="U88" i="25"/>
  <c r="W82" i="25"/>
  <c r="W56" i="25"/>
  <c r="W69" i="25" s="1"/>
  <c r="V71" i="25"/>
  <c r="V78" i="25" s="1"/>
  <c r="V83" i="25" s="1"/>
  <c r="V72" i="25"/>
  <c r="X53" i="25"/>
  <c r="AM140" i="25"/>
  <c r="AF75" i="25"/>
  <c r="AI74" i="25"/>
  <c r="AJ58" i="25"/>
  <c r="AI52" i="25"/>
  <c r="AI47" i="25"/>
  <c r="AI61" i="25" s="1"/>
  <c r="AI60" i="25" s="1"/>
  <c r="AG80" i="25"/>
  <c r="AG66" i="25"/>
  <c r="AG68" i="25" s="1"/>
  <c r="AG79" i="25"/>
  <c r="AI76" i="25"/>
  <c r="AJ67" i="25"/>
  <c r="V86" i="25" l="1"/>
  <c r="V87" i="25" s="1"/>
  <c r="V90" i="25" s="1"/>
  <c r="V88" i="25"/>
  <c r="V84" i="25"/>
  <c r="V89" i="25" s="1"/>
  <c r="AG75" i="25"/>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H79" i="25"/>
  <c r="AJ108" i="25" l="1"/>
  <c r="AJ50" i="25" s="1"/>
  <c r="AJ59" i="25" s="1"/>
  <c r="AK109" i="25"/>
  <c r="X82" i="25"/>
  <c r="X56" i="25"/>
  <c r="X69" i="25" s="1"/>
  <c r="W71" i="25"/>
  <c r="W78" i="25" s="1"/>
  <c r="W83" i="25" s="1"/>
  <c r="AO140" i="25"/>
  <c r="Y53" i="25"/>
  <c r="AL67" i="25"/>
  <c r="AK76" i="25"/>
  <c r="AH75" i="25"/>
  <c r="AI80" i="25"/>
  <c r="AI66" i="25"/>
  <c r="AI68" i="25" s="1"/>
  <c r="AI79" i="25"/>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W86" i="25"/>
  <c r="W87" i="25" s="1"/>
  <c r="W90" i="25" s="1"/>
  <c r="W84" i="25"/>
  <c r="W89" i="25" s="1"/>
  <c r="W88" i="25"/>
  <c r="Y55" i="25"/>
  <c r="Z53" i="25" s="1"/>
  <c r="AL109" i="25"/>
  <c r="AK108" i="25"/>
  <c r="AK50" i="25" s="1"/>
  <c r="AK59" i="25" s="1"/>
  <c r="AI75" i="25"/>
  <c r="AO141" i="25"/>
  <c r="AM73" i="25" s="1"/>
  <c r="AM85" i="25" s="1"/>
  <c r="AM99" i="25" s="1"/>
  <c r="AJ80" i="25"/>
  <c r="AJ66" i="25"/>
  <c r="AJ68" i="25" s="1"/>
  <c r="AJ79" i="25"/>
  <c r="AQ141" i="25" l="1"/>
  <c r="AO73" i="25" s="1"/>
  <c r="AO85" i="25" s="1"/>
  <c r="AO99" i="25" s="1"/>
  <c r="AQ140" i="25"/>
  <c r="AK80" i="25"/>
  <c r="AK66" i="25"/>
  <c r="AK68" i="25" s="1"/>
  <c r="AK79" i="25"/>
  <c r="AL108" i="25"/>
  <c r="AL50" i="25" s="1"/>
  <c r="AL59" i="25" s="1"/>
  <c r="AM109" i="25"/>
  <c r="AR137" i="25"/>
  <c r="AO49" i="25"/>
  <c r="AM74" i="25"/>
  <c r="AN58" i="25"/>
  <c r="AM52" i="25"/>
  <c r="AM47" i="25"/>
  <c r="AM61" i="25" s="1"/>
  <c r="AM60" i="25" s="1"/>
  <c r="Z55" i="25"/>
  <c r="X71" i="25"/>
  <c r="X78" i="25" s="1"/>
  <c r="X83" i="25" s="1"/>
  <c r="AM76" i="25"/>
  <c r="AN67" i="25"/>
  <c r="AJ75" i="25"/>
  <c r="Y82" i="25"/>
  <c r="Y56" i="25"/>
  <c r="Y69" i="25" s="1"/>
  <c r="X72" i="25" l="1"/>
  <c r="X86" i="25"/>
  <c r="X87" i="25" s="1"/>
  <c r="X90" i="25" s="1"/>
  <c r="X88" i="25"/>
  <c r="X84" i="25"/>
  <c r="X89" i="25" s="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L79" i="25"/>
  <c r="AR140" i="25"/>
  <c r="AR141" i="25"/>
  <c r="AP73" i="25" s="1"/>
  <c r="AP85" i="25" s="1"/>
  <c r="AP99" i="25" s="1"/>
  <c r="AQ99" i="25" s="1"/>
  <c r="A100" i="25" s="1"/>
  <c r="AM80" i="25" l="1"/>
  <c r="AM66" i="25"/>
  <c r="AM68" i="25" s="1"/>
  <c r="AM79" i="25"/>
  <c r="AL75" i="25"/>
  <c r="AN108" i="25"/>
  <c r="AN50" i="25" s="1"/>
  <c r="AN59" i="25" s="1"/>
  <c r="AO109" i="25"/>
  <c r="AO74" i="25"/>
  <c r="AO52" i="25"/>
  <c r="AO47" i="25"/>
  <c r="AO61" i="25" s="1"/>
  <c r="AO60" i="25" s="1"/>
  <c r="AP58" i="25"/>
  <c r="AO76" i="25"/>
  <c r="AP67" i="25"/>
  <c r="AA55" i="25"/>
  <c r="AS140" i="25"/>
  <c r="AS141" i="25"/>
  <c r="Z77" i="25"/>
  <c r="Z70" i="25"/>
  <c r="Y71" i="25"/>
  <c r="Y78" i="25" s="1"/>
  <c r="Y83" i="25" s="1"/>
  <c r="Y72" i="25" l="1"/>
  <c r="Z71" i="25"/>
  <c r="Z78" i="25" s="1"/>
  <c r="Z83" i="25" s="1"/>
  <c r="AA82" i="25"/>
  <c r="AA56" i="25"/>
  <c r="AA69" i="25" s="1"/>
  <c r="AP74" i="25"/>
  <c r="AP52" i="25"/>
  <c r="AP47" i="25"/>
  <c r="AP61" i="25" s="1"/>
  <c r="AP60" i="25" s="1"/>
  <c r="AO108" i="25"/>
  <c r="AO50" i="25" s="1"/>
  <c r="AO59" i="25" s="1"/>
  <c r="AP109" i="25"/>
  <c r="AP108" i="25" s="1"/>
  <c r="AP50" i="25" s="1"/>
  <c r="AP59" i="25" s="1"/>
  <c r="Y86" i="25"/>
  <c r="Y87" i="25" s="1"/>
  <c r="Y90" i="25" s="1"/>
  <c r="Y88" i="25"/>
  <c r="Y84" i="25"/>
  <c r="Y89" i="25" s="1"/>
  <c r="AB53" i="25"/>
  <c r="AN80" i="25"/>
  <c r="AN66" i="25"/>
  <c r="AN68" i="25" s="1"/>
  <c r="AN79" i="25"/>
  <c r="AP76" i="25"/>
  <c r="AS67" i="25"/>
  <c r="AT141" i="25"/>
  <c r="AT140" i="25"/>
  <c r="AM75" i="25"/>
  <c r="AU141" i="25" l="1"/>
  <c r="AU140" i="25"/>
  <c r="AB55" i="25"/>
  <c r="Z72" i="25"/>
  <c r="AN75" i="25"/>
  <c r="AO80" i="25"/>
  <c r="AO66" i="25"/>
  <c r="AO68" i="25" s="1"/>
  <c r="AO79" i="25"/>
  <c r="AA77" i="25"/>
  <c r="AA70" i="25"/>
  <c r="Z86" i="25"/>
  <c r="Z87" i="25" s="1"/>
  <c r="Z90" i="25" s="1"/>
  <c r="Z84" i="25"/>
  <c r="Z89" i="25" s="1"/>
  <c r="Z88" i="25"/>
  <c r="AP80" i="25"/>
  <c r="AP66" i="25"/>
  <c r="AP68" i="25" s="1"/>
  <c r="AP79" i="25"/>
  <c r="AB82" i="25" l="1"/>
  <c r="AB56" i="25"/>
  <c r="AB69" i="25" s="1"/>
  <c r="AC53" i="25"/>
  <c r="AP75" i="25"/>
  <c r="AO75" i="25"/>
  <c r="AV140" i="25"/>
  <c r="AA71" i="25"/>
  <c r="AA78" i="25" s="1"/>
  <c r="AA83" i="25" s="1"/>
  <c r="AA86" i="25" l="1"/>
  <c r="AA87" i="25" s="1"/>
  <c r="AA90" i="25" s="1"/>
  <c r="AA88" i="25"/>
  <c r="AA84" i="25"/>
  <c r="AA89" i="25" s="1"/>
  <c r="AW140" i="25"/>
  <c r="AW141" i="25"/>
  <c r="AB77" i="25"/>
  <c r="AB70" i="25"/>
  <c r="AV141" i="25"/>
  <c r="AA72" i="25"/>
  <c r="AC55" i="25"/>
  <c r="AC82" i="25" l="1"/>
  <c r="AC56" i="25"/>
  <c r="AC69" i="25" s="1"/>
  <c r="AD53" i="25"/>
  <c r="AB71" i="25"/>
  <c r="AB78" i="25" s="1"/>
  <c r="AB83" i="25" s="1"/>
  <c r="AX140" i="25"/>
  <c r="AX141" i="25"/>
  <c r="AB72" i="25" l="1"/>
  <c r="AD55" i="25"/>
  <c r="AE53" i="25" s="1"/>
  <c r="AY140" i="25"/>
  <c r="AY141" i="25" s="1"/>
  <c r="AB86" i="25"/>
  <c r="AB87" i="25" s="1"/>
  <c r="AB90" i="25" s="1"/>
  <c r="AB88" i="25"/>
  <c r="AB84" i="25"/>
  <c r="AB89" i="25" s="1"/>
  <c r="AC77" i="25"/>
  <c r="AC70" i="25"/>
  <c r="AD82" i="25" l="1"/>
  <c r="AD56" i="25"/>
  <c r="AD69" i="25" s="1"/>
  <c r="AC71" i="25"/>
  <c r="AC78" i="25" s="1"/>
  <c r="AC83" i="25" s="1"/>
  <c r="AE55" i="25"/>
  <c r="AF53" i="25" s="1"/>
  <c r="AC72" i="25" l="1"/>
  <c r="AC86" i="25"/>
  <c r="AC87" i="25" s="1"/>
  <c r="AC90" i="25" s="1"/>
  <c r="AC88" i="25"/>
  <c r="AC84" i="25"/>
  <c r="AC89" i="25" s="1"/>
  <c r="AF55" i="25"/>
  <c r="AG53" i="25" s="1"/>
  <c r="AE82" i="25"/>
  <c r="AE56" i="25"/>
  <c r="AE69" i="25" s="1"/>
  <c r="AD77" i="25"/>
  <c r="AD70" i="25"/>
  <c r="AG55" i="25" l="1"/>
  <c r="AH53" i="25" s="1"/>
  <c r="AE77" i="25"/>
  <c r="AE70" i="25"/>
  <c r="AD71" i="25"/>
  <c r="AD78" i="25" s="1"/>
  <c r="AD83" i="25" s="1"/>
  <c r="AF82" i="25"/>
  <c r="AF56" i="25"/>
  <c r="AF69" i="25" s="1"/>
  <c r="AD72" i="25" l="1"/>
  <c r="AF77" i="25"/>
  <c r="AF70" i="25"/>
  <c r="AE71" i="25"/>
  <c r="AE78" i="25" s="1"/>
  <c r="AD86" i="25"/>
  <c r="AD87" i="25" s="1"/>
  <c r="AD90" i="25" s="1"/>
  <c r="AD84" i="25"/>
  <c r="AD89" i="25" s="1"/>
  <c r="AD88" i="25"/>
  <c r="AE83" i="25"/>
  <c r="AH55" i="25"/>
  <c r="AI53" i="25" s="1"/>
  <c r="AG82" i="25"/>
  <c r="AG56" i="25"/>
  <c r="AG69" i="25" s="1"/>
  <c r="AE72" i="25" l="1"/>
  <c r="AH82" i="25"/>
  <c r="AH56" i="25"/>
  <c r="AH69" i="25" s="1"/>
  <c r="AF71" i="25"/>
  <c r="AF78" i="25" s="1"/>
  <c r="AF83" i="25" s="1"/>
  <c r="AG77" i="25"/>
  <c r="AG70" i="25"/>
  <c r="AE86" i="25"/>
  <c r="AE87" i="25" s="1"/>
  <c r="AE90" i="25" s="1"/>
  <c r="AE84" i="25"/>
  <c r="AE89" i="25" s="1"/>
  <c r="AE88" i="25"/>
  <c r="AI55" i="25"/>
  <c r="AF72" i="25" l="1"/>
  <c r="AI82" i="25"/>
  <c r="AI56" i="25"/>
  <c r="AI69" i="25" s="1"/>
  <c r="AJ53" i="25"/>
  <c r="AG71" i="25"/>
  <c r="AG78" i="25" s="1"/>
  <c r="AG83" i="25" s="1"/>
  <c r="AH77" i="25"/>
  <c r="AH70" i="25"/>
  <c r="AF86" i="25"/>
  <c r="AF87" i="25" s="1"/>
  <c r="AF90" i="25" s="1"/>
  <c r="AF84" i="25"/>
  <c r="AF89" i="25" s="1"/>
  <c r="AF88" i="25"/>
  <c r="AG72" i="25" l="1"/>
  <c r="AG86" i="25"/>
  <c r="AG87" i="25" s="1"/>
  <c r="AG90" i="25" s="1"/>
  <c r="AG88" i="25"/>
  <c r="AG84" i="25"/>
  <c r="AG89" i="25" s="1"/>
  <c r="AH71" i="25"/>
  <c r="AH78" i="25" s="1"/>
  <c r="AH83" i="25" s="1"/>
  <c r="AJ55" i="25"/>
  <c r="AK53" i="25"/>
  <c r="AI77" i="25"/>
  <c r="AI70" i="25"/>
  <c r="AH86" i="25" l="1"/>
  <c r="AH87" i="25" s="1"/>
  <c r="AH90" i="25" s="1"/>
  <c r="AH88" i="25"/>
  <c r="AH84" i="25"/>
  <c r="AH89" i="25" s="1"/>
  <c r="AK55" i="25"/>
  <c r="AI71" i="25"/>
  <c r="AI78" i="25" s="1"/>
  <c r="AI83" i="25" s="1"/>
  <c r="AI72" i="25"/>
  <c r="AJ82" i="25"/>
  <c r="AJ56" i="25"/>
  <c r="AJ69" i="25" s="1"/>
  <c r="AH72" i="25"/>
  <c r="AK82" i="25" l="1"/>
  <c r="AK56" i="25"/>
  <c r="AK69" i="25" s="1"/>
  <c r="AI86" i="25"/>
  <c r="AI87" i="25" s="1"/>
  <c r="AI90" i="25" s="1"/>
  <c r="AI84" i="25"/>
  <c r="AI89" i="25" s="1"/>
  <c r="AI88" i="25"/>
  <c r="AJ77" i="25"/>
  <c r="AJ70" i="25"/>
  <c r="AL53" i="25"/>
  <c r="AL55" i="25" l="1"/>
  <c r="AM53" i="25" s="1"/>
  <c r="AJ71" i="25"/>
  <c r="AJ78" i="25" s="1"/>
  <c r="AJ83" i="25"/>
  <c r="AK77" i="25"/>
  <c r="AK70" i="25"/>
  <c r="AJ86" i="25" l="1"/>
  <c r="AJ87" i="25" s="1"/>
  <c r="AJ90" i="25" s="1"/>
  <c r="AJ88" i="25"/>
  <c r="AJ84" i="25"/>
  <c r="AJ89" i="25" s="1"/>
  <c r="AM55" i="25"/>
  <c r="AN53" i="25" s="1"/>
  <c r="AK71" i="25"/>
  <c r="AK78" i="25" s="1"/>
  <c r="AK83" i="25" s="1"/>
  <c r="AJ72" i="25"/>
  <c r="AL82" i="25"/>
  <c r="AL56" i="25"/>
  <c r="AL69" i="25" s="1"/>
  <c r="AK72" i="25" l="1"/>
  <c r="AK86" i="25"/>
  <c r="AK87" i="25" s="1"/>
  <c r="AK90" i="25" s="1"/>
  <c r="AK84" i="25"/>
  <c r="AK89" i="25" s="1"/>
  <c r="AK88" i="25"/>
  <c r="AO53" i="25"/>
  <c r="AN55" i="25"/>
  <c r="AL77" i="25"/>
  <c r="AL70" i="25"/>
  <c r="AM82" i="25"/>
  <c r="AM56" i="25"/>
  <c r="AM69" i="25" s="1"/>
  <c r="AO55" i="25" l="1"/>
  <c r="AP53" i="25" s="1"/>
  <c r="AP55" i="25" s="1"/>
  <c r="AL71" i="25"/>
  <c r="AL78" i="25" s="1"/>
  <c r="AL83" i="25" s="1"/>
  <c r="AM77" i="25"/>
  <c r="AM70" i="25"/>
  <c r="AN82" i="25"/>
  <c r="AN56" i="25"/>
  <c r="AN69" i="25" s="1"/>
  <c r="AL86" i="25" l="1"/>
  <c r="AL87" i="25" s="1"/>
  <c r="AL90" i="25" s="1"/>
  <c r="AL88" i="25"/>
  <c r="AL84" i="25"/>
  <c r="AL89" i="25" s="1"/>
  <c r="AM71" i="25"/>
  <c r="AM78" i="25" s="1"/>
  <c r="AM83" i="25" s="1"/>
  <c r="AP82" i="25"/>
  <c r="AP56" i="25"/>
  <c r="AP69" i="25" s="1"/>
  <c r="AO82" i="25"/>
  <c r="AO56" i="25"/>
  <c r="AO69" i="25" s="1"/>
  <c r="AN77" i="25"/>
  <c r="AN70" i="25"/>
  <c r="AL72" i="25"/>
  <c r="AM72" i="25" l="1"/>
  <c r="AN71" i="25"/>
  <c r="AN78" i="25" s="1"/>
  <c r="AM86" i="25"/>
  <c r="AM87" i="25" s="1"/>
  <c r="AM90" i="25" s="1"/>
  <c r="AM88" i="25"/>
  <c r="AM84" i="25"/>
  <c r="AM89" i="25" s="1"/>
  <c r="AN83" i="25"/>
  <c r="AP77" i="25"/>
  <c r="AP70" i="25"/>
  <c r="AO77" i="25"/>
  <c r="AO70" i="25"/>
  <c r="AP71" i="25" l="1"/>
  <c r="AP72" i="25" s="1"/>
  <c r="AO71" i="25"/>
  <c r="AO78" i="25" s="1"/>
  <c r="AO83" i="25" s="1"/>
  <c r="AN86" i="25"/>
  <c r="AN87" i="25" s="1"/>
  <c r="AN90" i="25" s="1"/>
  <c r="AN88" i="25"/>
  <c r="AN84" i="25"/>
  <c r="AN89" i="25" s="1"/>
  <c r="AN72" i="25"/>
  <c r="AO86" i="25" l="1"/>
  <c r="AO87" i="25" s="1"/>
  <c r="AO90" i="25" s="1"/>
  <c r="AO88" i="25"/>
  <c r="AO84" i="25"/>
  <c r="AO89" i="25" s="1"/>
  <c r="AO72" i="25"/>
  <c r="AP78" i="25"/>
  <c r="AP83" i="25" s="1"/>
  <c r="AP86" i="25" l="1"/>
  <c r="AP87" i="25" s="1"/>
  <c r="AP84" i="25"/>
  <c r="AP89" i="25" s="1"/>
  <c r="AP88" i="25"/>
  <c r="AP90" i="25" l="1"/>
  <c r="A101" i="25"/>
  <c r="B102" i="25" s="1"/>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S57" i="15"/>
  <c r="R57"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L26" i="5" s="1"/>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51" i="22" l="1"/>
  <c r="B29" i="22"/>
  <c r="B22" i="22"/>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<sst xmlns="http://schemas.openxmlformats.org/spreadsheetml/2006/main" count="1066" uniqueCount="622">
  <si>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</si>
  <si>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</si>
  <si>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</si>
  <si>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</si>
  <si>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</si>
  <si>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</si>
  <si>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</si>
  <si>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</si>
  <si>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</si>
  <si>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</si>
  <si>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</si>
  <si>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</si>
  <si>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</si>
  <si>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</si>
  <si>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</si>
  <si>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</si>
  <si>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</si>
  <si>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</si>
  <si>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</si>
  <si>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</si>
  <si>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</si>
  <si>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</si>
  <si>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</si>
  <si>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</si>
  <si>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</si>
  <si>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</si>
  <si>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</si>
  <si>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</si>
  <si>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</si>
  <si>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</si>
  <si>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</si>
  <si>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</si>
  <si>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</si>
  <si>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</si>
  <si>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</si>
  <si>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</si>
  <si>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</si>
  <si>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</si>
  <si>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</si>
  <si>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</si>
  <si>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</si>
  <si>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</si>
  <si>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</si>
  <si>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</si>
  <si>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</si>
  <si>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</si>
  <si>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</si>
  <si>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</si>
  <si>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</si>
  <si>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</si>
  <si>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</si>
  <si>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</si>
  <si>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</si>
  <si>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</si>
  <si>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</si>
  <si>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</si>
  <si>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</si>
  <si>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</si>
  <si>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</si>
  <si>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</si>
  <si>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</si>
  <si>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</si>
  <si>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</si>
  <si>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</si>
  <si>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</si>
  <si>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</si>
  <si>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</si>
  <si>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</si>
  <si>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</si>
  <si>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</si>
  <si>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</si>
  <si>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</si>
  <si>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</si>
  <si>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</si>
  <si>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</si>
  <si>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</si>
  <si>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</si>
  <si>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</si>
  <si>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</si>
  <si>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</si>
  <si>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</si>
  <si>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</si>
  <si>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</si>
  <si>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</si>
  <si>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</si>
  <si>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</si>
  <si>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</si>
  <si>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</si>
  <si>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</si>
  <si>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</si>
  <si>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</si>
  <si>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</si>
  <si>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</si>
  <si>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</si>
  <si>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</si>
  <si>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</si>
  <si>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</si>
  <si>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</si>
  <si>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</si>
  <si>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</si>
  <si>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</si>
  <si>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</si>
  <si>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</si>
  <si>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</si>
  <si>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</si>
  <si>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</si>
  <si>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</si>
  <si>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</si>
  <si>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</si>
  <si>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</si>
  <si>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</si>
  <si>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</si>
  <si>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</si>
  <si>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</si>
  <si>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</si>
  <si>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</si>
  <si>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</si>
  <si>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</si>
  <si>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</si>
  <si>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</si>
  <si>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</si>
  <si>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</si>
  <si>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</si>
  <si>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</si>
  <si>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</si>
  <si>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</si>
  <si>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</si>
  <si>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</si>
  <si>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</si>
  <si>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</si>
  <si>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</si>
  <si>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</si>
  <si>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</si>
  <si>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</si>
  <si>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</si>
  <si>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</si>
  <si>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</si>
  <si>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</si>
  <si>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</si>
  <si>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</si>
  <si>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</si>
  <si>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</si>
  <si>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</si>
  <si>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</si>
  <si>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</si>
  <si>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</si>
  <si>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</si>
  <si>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</si>
  <si>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</si>
  <si>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</si>
  <si>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</si>
  <si>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</si>
  <si>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</si>
  <si>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</si>
  <si>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</si>
  <si>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</si>
  <si>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</si>
  <si>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</si>
  <si>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</si>
  <si>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</si>
  <si>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</si>
  <si>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</si>
  <si>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</si>
  <si>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</si>
  <si>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</si>
  <si>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</si>
  <si>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</si>
  <si>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</si>
  <si>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</si>
  <si>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</si>
  <si>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</si>
  <si>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</si>
  <si>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</si>
  <si>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</si>
  <si>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</si>
  <si>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</si>
  <si>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</si>
  <si>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</si>
  <si>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</si>
  <si>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</si>
  <si>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</si>
  <si>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</si>
  <si>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</si>
  <si>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</si>
  <si>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</si>
  <si>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</si>
  <si>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</si>
  <si>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</si>
  <si>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</si>
  <si>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</si>
  <si>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</si>
  <si>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</si>
  <si>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</si>
  <si>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</si>
  <si>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</si>
  <si>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</si>
  <si>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</si>
  <si>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</si>
  <si>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</si>
  <si>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</si>
  <si>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</si>
  <si>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</si>
  <si>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</si>
  <si>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</si>
  <si>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</si>
  <si>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</si>
  <si>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</si>
  <si>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</si>
  <si>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</si>
  <si>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</si>
  <si>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</si>
  <si>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</si>
  <si>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</si>
  <si>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</si>
  <si>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</si>
  <si>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</si>
  <si>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</si>
  <si>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</si>
  <si>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</si>
  <si>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</si>
  <si>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</si>
  <si>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</si>
  <si>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</si>
  <si>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</si>
  <si>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</si>
  <si>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</si>
  <si>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</si>
  <si>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</si>
  <si>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</si>
  <si>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</si>
  <si>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</si>
  <si>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</si>
  <si>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</si>
  <si>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</si>
  <si>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</si>
  <si>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</si>
  <si>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</si>
  <si>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</si>
  <si>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</si>
  <si>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</si>
  <si>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</si>
  <si>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</si>
  <si>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</si>
  <si>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</si>
  <si>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</si>
  <si>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</si>
  <si>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</si>
  <si>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</si>
  <si>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</si>
  <si>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</si>
  <si>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</si>
  <si>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</si>
  <si>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</si>
  <si>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</si>
  <si>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</si>
  <si>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</si>
  <si>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</si>
  <si>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</si>
  <si>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</si>
  <si>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</si>
  <si>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</si>
  <si>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</si>
  <si>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</si>
  <si>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</si>
  <si>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</si>
  <si>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</si>
  <si>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</si>
  <si>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</si>
  <si>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</si>
  <si>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</si>
  <si>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</si>
  <si>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</si>
  <si>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</si>
  <si>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</si>
  <si>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</si>
  <si>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</si>
  <si>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</si>
  <si>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</si>
  <si>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</si>
  <si>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</si>
  <si>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</si>
  <si>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</si>
  <si>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</si>
  <si>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</si>
  <si>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</si>
  <si>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</si>
  <si>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</si>
  <si>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</si>
  <si>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</si>
  <si>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</si>
  <si>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</si>
  <si>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</si>
  <si>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</si>
  <si>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</si>
  <si>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</si>
  <si>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</si>
  <si>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</si>
  <si>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</si>
  <si>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</si>
  <si>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</si>
  <si>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</si>
  <si>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</si>
  <si>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</si>
  <si>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</si>
  <si>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</si>
  <si>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</si>
  <si>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</si>
  <si>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</si>
  <si>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</si>
  <si>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</si>
  <si>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</si>
  <si>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</si>
  <si>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</si>
  <si>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</si>
  <si>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</si>
  <si>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</si>
  <si>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</si>
  <si>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</si>
  <si>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</si>
  <si>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</si>
  <si>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</si>
  <si>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</si>
  <si>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</si>
  <si>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</si>
  <si>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</si>
  <si>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</si>
  <si>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</si>
  <si>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</si>
  <si>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</si>
  <si>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</si>
  <si>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</si>
  <si>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</si>
  <si>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</si>
  <si>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</si>
  <si>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</si>
  <si>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</si>
  <si>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</si>
  <si>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</si>
  <si>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</si>
  <si>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</si>
  <si>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</si>
  <si>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</si>
  <si>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</si>
  <si>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</si>
  <si>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</si>
  <si>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</si>
  <si>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</si>
  <si>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</si>
  <si>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</si>
  <si>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</si>
  <si>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</si>
  <si>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</si>
  <si>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</si>
  <si>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</si>
  <si>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</si>
  <si>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</si>
  <si>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</si>
  <si>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</si>
  <si>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</si>
  <si>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</si>
  <si>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</si>
  <si>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</si>
  <si>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</si>
  <si>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</si>
  <si>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</si>
  <si>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</si>
  <si>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</si>
  <si>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</si>
  <si>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</si>
  <si>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</si>
  <si>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</si>
  <si>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</si>
  <si>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</si>
  <si>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</si>
  <si>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</si>
  <si>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</si>
  <si>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</si>
  <si>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</si>
  <si>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</si>
  <si>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</si>
  <si>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</si>
  <si>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</si>
  <si>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</si>
  <si>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</si>
  <si>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</si>
  <si>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</si>
  <si>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</si>
  <si>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</si>
  <si>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</si>
  <si>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</si>
  <si>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</si>
  <si>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</si>
  <si>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</si>
  <si>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</si>
  <si>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</si>
  <si>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</si>
  <si>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</si>
  <si>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</si>
  <si>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</si>
  <si>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</si>
  <si>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</si>
  <si>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</si>
  <si>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</si>
  <si>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</si>
  <si>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</si>
  <si>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</si>
  <si>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</si>
  <si>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</si>
  <si>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</si>
  <si>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</si>
  <si>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</si>
  <si>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</si>
  <si>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</si>
  <si>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</si>
  <si>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</si>
  <si>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</si>
  <si>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</si>
  <si>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</si>
  <si>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</si>
  <si>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</si>
  <si>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</si>
  <si>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</si>
  <si>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</si>
  <si>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</si>
  <si>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</si>
  <si>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</si>
  <si>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</si>
  <si>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</si>
  <si>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</si>
  <si>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</si>
  <si>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</si>
  <si>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</si>
  <si>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</si>
  <si>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</si>
  <si>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</si>
  <si>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</si>
  <si>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</si>
  <si>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</si>
  <si>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</si>
  <si>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</si>
  <si>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</si>
  <si>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</si>
  <si>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</si>
  <si>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</si>
  <si>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</si>
  <si>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</si>
  <si>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</si>
  <si>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</si>
  <si>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</si>
  <si>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</si>
  <si>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</si>
  <si>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</si>
  <si>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</si>
  <si>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</si>
  <si>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</si>
  <si>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</si>
  <si>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</si>
  <si>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</si>
  <si>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</si>
  <si>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</si>
  <si>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</si>
  <si>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</si>
  <si>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</si>
  <si>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</si>
  <si>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</si>
  <si>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</si>
  <si>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</si>
  <si>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</si>
  <si>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</si>
  <si>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</si>
  <si>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</si>
  <si>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</si>
  <si>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</si>
  <si>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</si>
  <si>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</si>
  <si>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</si>
  <si>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</si>
  <si>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</si>
  <si>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</si>
  <si>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</si>
  <si>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</si>
  <si>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</si>
  <si>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</si>
  <si>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</si>
  <si>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</si>
  <si>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</si>
  <si>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</si>
  <si>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</si>
  <si>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</si>
  <si>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</si>
  <si>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</si>
  <si>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</si>
  <si>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</si>
  <si>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</si>
  <si>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</si>
  <si>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</si>
  <si>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</si>
  <si>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</si>
  <si>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</si>
  <si>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</si>
  <si>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</si>
  <si>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</si>
  <si>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</si>
  <si>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</si>
  <si>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</si>
  <si>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</si>
  <si>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</si>
  <si>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</si>
  <si>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</si>
  <si>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</si>
  <si>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</si>
  <si>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</si>
  <si>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</si>
  <si>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</si>
  <si>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</si>
  <si>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</si>
  <si>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</si>
  <si>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</si>
  <si>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</si>
  <si>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</si>
  <si>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</si>
  <si>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</si>
  <si>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</si>
  <si>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</si>
  <si>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</si>
  <si>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</si>
  <si>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</si>
  <si>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</si>
  <si>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</si>
  <si>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</si>
  <si>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</si>
  <si>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</si>
  <si>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</si>
  <si>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</si>
  <si>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</si>
  <si>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</si>
  <si>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</si>
  <si>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</si>
  <si>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</si>
  <si>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</si>
  <si>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</si>
  <si>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</si>
  <si>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</si>
  <si>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</si>
  <si>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</si>
  <si>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</si>
  <si>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</si>
  <si>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</si>
  <si>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</si>
  <si>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</si>
  <si>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</si>
  <si>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</si>
  <si>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</si>
  <si>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</si>
  <si>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</si>
  <si>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</si>
  <si>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</si>
  <si>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</si>
  <si>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</si>
  <si>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</si>
  <si>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</si>
  <si>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</si>
  <si>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</si>
  <si>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</si>
  <si>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</si>
  <si>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</si>
  <si>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</si>
  <si>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</si>
  <si>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</si>
  <si>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</si>
  <si>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</si>
  <si>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</si>
  <si>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</si>
  <si>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</si>
  <si>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</si>
  <si>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</si>
  <si>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</si>
  <si>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</si>
  <si>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</si>
  <si>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</si>
  <si>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</si>
  <si>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</si>
  <si>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</si>
  <si>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</si>
  <si>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</si>
  <si>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</si>
  <si>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</si>
  <si>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</si>
  <si>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</si>
  <si>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</si>
  <si>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</si>
  <si>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</si>
  <si>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</si>
  <si>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</si>
  <si>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</si>
  <si>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</si>
  <si>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</si>
  <si>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</si>
  <si>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</si>
  <si>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</si>
  <si>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</si>
  <si>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</si>
  <si>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</si>
  <si>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Год раскрытия информации: 2018 год</t>
  </si>
  <si>
    <t>2018</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</si>
  <si>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</si>
  <si>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</si>
  <si>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</si>
  <si>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</si>
  <si>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</si>
  <si>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</si>
  <si>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</si>
  <si>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</si>
  <si>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</si>
  <si>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Приобретение земельного участка Гурьевский р-н Калининградская обл</t>
  </si>
  <si>
    <t>Гурьевский  городской округ</t>
  </si>
  <si>
    <t>Сметная стоимость проекта в ценах 2017 года без НДС, млн. руб.</t>
  </si>
  <si>
    <t>Стоимость по результатам проведенных закупок без НДС, млн. руб.</t>
  </si>
  <si>
    <t>I_140-79</t>
  </si>
  <si>
    <t>договор купли-продажи земельного участка  с Калиновской А.С. от 20.02.2018 № 235</t>
  </si>
  <si>
    <t>Приобретение земельного участка Гурьевский р-н Калининградская область площадью 10000 кв.м</t>
  </si>
  <si>
    <t>договор купли-продажи земельного участка   с Калиновской А.С. № 235 от 20.02.2018 в ценах 2018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</si>
</sst>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29" borderId="31"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-1077960.4055946933</c:v>
                </c:pt>
                <c:pt idx="1">
                  <c:v>-9768.9513191629721</c:v>
                </c:pt>
                <c:pt idx="2">
                  <c:v>-8447.5081116745569</c:v>
                </c:pt>
                <c:pt idx="3">
                  <c:v>-7304.8161430413784</c:v>
                </c:pt>
                <c:pt idx="4">
                  <c:v>-6316.6957851030138</c:v>
                </c:pt>
                <c:pt idx="5">
                  <c:v>-5462.2381809770495</c:v>
                </c:pt>
                <c:pt idx="6">
                  <c:v>-4723.3628087784728</c:v>
                </c:pt>
                <c:pt idx="7">
                  <c:v>-4084.4348935661328</c:v>
                </c:pt>
                <c:pt idx="8">
                  <c:v>-3531.934571863821</c:v>
                </c:pt>
                <c:pt idx="9">
                  <c:v>-3054.1708082009213</c:v>
                </c:pt>
                <c:pt idx="10">
                  <c:v>-2641.0340100791295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-1077960.4055946933</c:v>
                </c:pt>
                <c:pt idx="1">
                  <c:v>-1087729.3569138562</c:v>
                </c:pt>
                <c:pt idx="2">
                  <c:v>-1096176.8650255308</c:v>
                </c:pt>
                <c:pt idx="3">
                  <c:v>-1103481.6811685723</c:v>
                </c:pt>
                <c:pt idx="4">
                  <c:v>-1109798.3769536752</c:v>
                </c:pt>
                <c:pt idx="5">
                  <c:v>-1115260.6151346522</c:v>
                </c:pt>
                <c:pt idx="6">
                  <c:v>-1119983.9779434307</c:v>
                </c:pt>
                <c:pt idx="7">
                  <c:v>-1124068.4128369968</c:v>
                </c:pt>
                <c:pt idx="8">
                  <c:v>-1127600.3474088607</c:v>
                </c:pt>
                <c:pt idx="9">
                  <c:v>-1130654.5182170616</c:v>
                </c:pt>
                <c:pt idx="10">
                  <c:v>-1133295.5522271409</c:v>
                </c:pt>
              </c:numCache>
            </c:numRef>
          </c:val>
          <c:smooth val="0"/>
        </c:ser>
        <c:dLbls>
          <c:showLegendKey val="0"/>
          <c:showVal val="0"/>
          <c:showCatName val="0"/>
          <c:showSerName val="0"/>
          <c:showPercent val="0"/>
          <c:showBubbleSize val="0"/>
        </c:dLbls>
        <c:smooth val="0"/>
        <c:axId val="331195408"/>
        <c:axId val="331195016"/>
      </c:lineChart>
      <c:catAx>
        <c:axId val="33119540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195016"/>
        <c:crosses val="autoZero"/>
        <c:auto val="1"/>
        <c:lblAlgn val="ctr"/>
        <c:lblOffset val="100"/>
        <c:noMultiLvlLbl val="0"/>
      </c:catAx>
      <c:valAx>
        <c:axId val="3311950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1195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A13" sqref="A13:C13"/>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3"/>
      <c r="C1" s="174" t="s">
        <v>68</v>
      </c>
    </row>
    <row r="2" spans="1:22" s="15" customFormat="1" ht="18.75" customHeight="1" x14ac:dyDescent="0.3">
      <c r="A2" s="173"/>
      <c r="C2" s="175" t="s">
        <v>10</v>
      </c>
    </row>
    <row r="3" spans="1:22" s="15" customFormat="1" ht="18.75" x14ac:dyDescent="0.3">
      <c r="A3" s="176"/>
      <c r="C3" s="175" t="s">
        <v>67</v>
      </c>
    </row>
    <row r="4" spans="1:22" s="15" customFormat="1" ht="18.75" x14ac:dyDescent="0.3">
      <c r="A4" s="176"/>
      <c r="H4" s="175"/>
    </row>
    <row r="5" spans="1:22" s="15" customFormat="1" ht="15.75" x14ac:dyDescent="0.25">
      <c r="A5" s="404" t="s">
        <v>603</v>
      </c>
      <c r="B5" s="404"/>
      <c r="C5" s="404"/>
      <c r="D5" s="159"/>
      <c r="E5" s="159"/>
      <c r="F5" s="159"/>
      <c r="G5" s="159"/>
      <c r="H5" s="159"/>
      <c r="I5" s="159"/>
      <c r="J5" s="159"/>
    </row>
    <row r="6" spans="1:22" s="15" customFormat="1" ht="18.75" x14ac:dyDescent="0.3">
      <c r="A6" s="176"/>
      <c r="H6" s="175"/>
    </row>
    <row r="7" spans="1:22" s="15" customFormat="1" ht="18.75" x14ac:dyDescent="0.2">
      <c r="A7" s="408" t="s">
        <v>9</v>
      </c>
      <c r="B7" s="408"/>
      <c r="C7" s="408"/>
      <c r="D7" s="177"/>
      <c r="E7" s="177"/>
      <c r="F7" s="177"/>
      <c r="G7" s="177"/>
      <c r="H7" s="177"/>
      <c r="I7" s="177"/>
      <c r="J7" s="177"/>
      <c r="K7" s="177"/>
      <c r="L7" s="177"/>
      <c r="M7" s="177"/>
      <c r="N7" s="177"/>
      <c r="O7" s="177"/>
      <c r="P7" s="177"/>
      <c r="Q7" s="177"/>
      <c r="R7" s="177"/>
      <c r="S7" s="177"/>
      <c r="T7" s="177"/>
      <c r="U7" s="177"/>
      <c r="V7" s="177"/>
    </row>
    <row r="8" spans="1:22" s="15" customFormat="1" ht="18.75"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5" customFormat="1" ht="18.75" x14ac:dyDescent="0.2">
      <c r="A9" s="409" t="s">
        <v>584</v>
      </c>
      <c r="B9" s="409"/>
      <c r="C9" s="409"/>
      <c r="D9" s="179"/>
      <c r="E9" s="179"/>
      <c r="F9" s="179"/>
      <c r="G9" s="179"/>
      <c r="H9" s="179"/>
      <c r="I9" s="177"/>
      <c r="J9" s="177"/>
      <c r="K9" s="177"/>
      <c r="L9" s="177"/>
      <c r="M9" s="177"/>
      <c r="N9" s="177"/>
      <c r="O9" s="177"/>
      <c r="P9" s="177"/>
      <c r="Q9" s="177"/>
      <c r="R9" s="177"/>
      <c r="S9" s="177"/>
      <c r="T9" s="177"/>
      <c r="U9" s="177"/>
      <c r="V9" s="177"/>
    </row>
    <row r="10" spans="1:22" s="15" customFormat="1" ht="18.75" x14ac:dyDescent="0.2">
      <c r="A10" s="405" t="s">
        <v>8</v>
      </c>
      <c r="B10" s="405"/>
      <c r="C10" s="405"/>
      <c r="D10" s="180"/>
      <c r="E10" s="180"/>
      <c r="F10" s="180"/>
      <c r="G10" s="180"/>
      <c r="H10" s="180"/>
      <c r="I10" s="177"/>
      <c r="J10" s="177"/>
      <c r="K10" s="177"/>
      <c r="L10" s="177"/>
      <c r="M10" s="177"/>
      <c r="N10" s="177"/>
      <c r="O10" s="177"/>
      <c r="P10" s="177"/>
      <c r="Q10" s="177"/>
      <c r="R10" s="177"/>
      <c r="S10" s="177"/>
      <c r="T10" s="177"/>
      <c r="U10" s="177"/>
      <c r="V10" s="177"/>
    </row>
    <row r="11" spans="1:22" s="15" customFormat="1" ht="18.75"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5" customFormat="1" ht="18.75" x14ac:dyDescent="0.2">
      <c r="A12" s="407" t="s">
        <v>618</v>
      </c>
      <c r="B12" s="407"/>
      <c r="C12" s="407"/>
      <c r="D12" s="179"/>
      <c r="E12" s="181"/>
      <c r="F12" s="179"/>
      <c r="G12" s="179"/>
      <c r="H12" s="179"/>
      <c r="I12" s="177"/>
      <c r="J12" s="177"/>
      <c r="K12" s="177"/>
      <c r="L12" s="177"/>
      <c r="M12" s="177"/>
      <c r="N12" s="177"/>
      <c r="O12" s="177"/>
      <c r="P12" s="177"/>
      <c r="Q12" s="177"/>
      <c r="R12" s="177"/>
      <c r="S12" s="177"/>
      <c r="T12" s="177"/>
      <c r="U12" s="177"/>
      <c r="V12" s="177"/>
    </row>
    <row r="13" spans="1:22" s="15" customFormat="1" ht="18.75" x14ac:dyDescent="0.2">
      <c r="A13" s="405" t="s">
        <v>7</v>
      </c>
      <c r="B13" s="405"/>
      <c r="C13" s="405"/>
      <c r="D13" s="180"/>
      <c r="E13" s="180"/>
      <c r="F13" s="180"/>
      <c r="G13" s="180"/>
      <c r="H13" s="180"/>
      <c r="I13" s="177"/>
      <c r="J13" s="177"/>
      <c r="K13" s="177"/>
      <c r="L13" s="177"/>
      <c r="M13" s="177"/>
      <c r="N13" s="177"/>
      <c r="O13" s="177"/>
      <c r="P13" s="177"/>
      <c r="Q13" s="177"/>
      <c r="R13" s="177"/>
      <c r="S13" s="177"/>
      <c r="T13" s="177"/>
      <c r="U13" s="177"/>
      <c r="V13" s="177"/>
    </row>
    <row r="14" spans="1:22" s="182"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row>
    <row r="15" spans="1:22" s="183" customFormat="1" ht="38.25" customHeight="1" x14ac:dyDescent="0.2">
      <c r="A15" s="410" t="s">
        <v>614</v>
      </c>
      <c r="B15" s="410"/>
      <c r="C15" s="410"/>
      <c r="D15" s="179"/>
      <c r="E15" s="179"/>
      <c r="F15" s="179"/>
      <c r="G15" s="179"/>
      <c r="H15" s="179"/>
      <c r="I15" s="179"/>
      <c r="J15" s="179"/>
      <c r="K15" s="179"/>
      <c r="L15" s="179"/>
      <c r="M15" s="179"/>
      <c r="N15" s="179"/>
      <c r="O15" s="179"/>
      <c r="P15" s="179"/>
      <c r="Q15" s="179"/>
      <c r="R15" s="179"/>
      <c r="S15" s="179"/>
      <c r="T15" s="179"/>
      <c r="U15" s="179"/>
      <c r="V15" s="179"/>
    </row>
    <row r="16" spans="1:22" s="183" customFormat="1" ht="15" customHeight="1" x14ac:dyDescent="0.2">
      <c r="A16" s="405" t="s">
        <v>6</v>
      </c>
      <c r="B16" s="405"/>
      <c r="C16" s="405"/>
      <c r="D16" s="180"/>
      <c r="E16" s="180"/>
      <c r="F16" s="180"/>
      <c r="G16" s="180"/>
      <c r="H16" s="180"/>
      <c r="I16" s="180"/>
      <c r="J16" s="180"/>
      <c r="K16" s="180"/>
      <c r="L16" s="180"/>
      <c r="M16" s="180"/>
      <c r="N16" s="180"/>
      <c r="O16" s="180"/>
      <c r="P16" s="180"/>
      <c r="Q16" s="180"/>
      <c r="R16" s="180"/>
      <c r="S16" s="180"/>
      <c r="T16" s="180"/>
      <c r="U16" s="180"/>
      <c r="V16" s="180"/>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06" t="s">
        <v>518</v>
      </c>
      <c r="B18" s="407"/>
      <c r="C18" s="407"/>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0"/>
      <c r="B19" s="180"/>
      <c r="C19" s="180"/>
      <c r="D19" s="180"/>
      <c r="E19" s="180"/>
      <c r="F19" s="180"/>
      <c r="G19" s="180"/>
      <c r="H19" s="180"/>
      <c r="I19" s="184"/>
      <c r="J19" s="184"/>
      <c r="K19" s="184"/>
      <c r="L19" s="184"/>
      <c r="M19" s="184"/>
      <c r="N19" s="184"/>
      <c r="O19" s="184"/>
      <c r="P19" s="184"/>
      <c r="Q19" s="184"/>
      <c r="R19" s="184"/>
      <c r="S19" s="184"/>
    </row>
    <row r="20" spans="1:22" s="183" customFormat="1" ht="39.75" customHeight="1" x14ac:dyDescent="0.2">
      <c r="A20" s="34" t="s">
        <v>5</v>
      </c>
      <c r="B20" s="186" t="s">
        <v>66</v>
      </c>
      <c r="C20" s="187" t="s">
        <v>65</v>
      </c>
      <c r="D20" s="188"/>
      <c r="E20" s="188"/>
      <c r="F20" s="188"/>
      <c r="G20" s="188"/>
      <c r="H20" s="188"/>
      <c r="I20" s="172"/>
      <c r="J20" s="172"/>
      <c r="K20" s="172"/>
      <c r="L20" s="172"/>
      <c r="M20" s="172"/>
      <c r="N20" s="172"/>
      <c r="O20" s="172"/>
      <c r="P20" s="172"/>
      <c r="Q20" s="172"/>
      <c r="R20" s="172"/>
      <c r="S20" s="172"/>
      <c r="T20" s="189"/>
      <c r="U20" s="189"/>
      <c r="V20" s="189"/>
    </row>
    <row r="21" spans="1:22" s="183" customFormat="1" ht="16.5" customHeight="1" x14ac:dyDescent="0.2">
      <c r="A21" s="187">
        <v>1</v>
      </c>
      <c r="B21" s="186">
        <v>2</v>
      </c>
      <c r="C21" s="187">
        <v>3</v>
      </c>
      <c r="D21" s="188"/>
      <c r="E21" s="188"/>
      <c r="F21" s="188"/>
      <c r="G21" s="188"/>
      <c r="H21" s="188"/>
      <c r="I21" s="172"/>
      <c r="J21" s="172"/>
      <c r="K21" s="172"/>
      <c r="L21" s="172"/>
      <c r="M21" s="172"/>
      <c r="N21" s="172"/>
      <c r="O21" s="172"/>
      <c r="P21" s="172"/>
      <c r="Q21" s="172"/>
      <c r="R21" s="172"/>
      <c r="S21" s="172"/>
      <c r="T21" s="189"/>
      <c r="U21" s="189"/>
      <c r="V21" s="189"/>
    </row>
    <row r="22" spans="1:22" s="183" customFormat="1" ht="39" customHeight="1" x14ac:dyDescent="0.2">
      <c r="A22" s="27" t="s">
        <v>64</v>
      </c>
      <c r="B22" s="190" t="s">
        <v>352</v>
      </c>
      <c r="C22" s="229" t="s">
        <v>595</v>
      </c>
      <c r="D22" s="188"/>
      <c r="E22" s="188"/>
      <c r="F22" s="188"/>
      <c r="G22" s="188"/>
      <c r="H22" s="188"/>
      <c r="I22" s="172"/>
      <c r="J22" s="172"/>
      <c r="K22" s="172"/>
      <c r="L22" s="172"/>
      <c r="M22" s="172"/>
      <c r="N22" s="172"/>
      <c r="O22" s="172"/>
      <c r="P22" s="172"/>
      <c r="Q22" s="172"/>
      <c r="R22" s="172"/>
      <c r="S22" s="172"/>
      <c r="T22" s="189"/>
      <c r="U22" s="189"/>
      <c r="V22" s="189"/>
    </row>
    <row r="23" spans="1:22" s="183" customFormat="1" ht="41.25" customHeight="1" x14ac:dyDescent="0.2">
      <c r="A23" s="27" t="s">
        <v>63</v>
      </c>
      <c r="B23" s="35" t="s">
        <v>602</v>
      </c>
      <c r="C23" s="229" t="s">
        <v>596</v>
      </c>
      <c r="D23" s="188"/>
      <c r="E23" s="188"/>
      <c r="F23" s="188"/>
      <c r="G23" s="188"/>
      <c r="H23" s="188"/>
      <c r="I23" s="172"/>
      <c r="J23" s="172"/>
      <c r="K23" s="172"/>
      <c r="L23" s="172"/>
      <c r="M23" s="172"/>
      <c r="N23" s="172"/>
      <c r="O23" s="172"/>
      <c r="P23" s="172"/>
      <c r="Q23" s="172"/>
      <c r="R23" s="172"/>
      <c r="S23" s="172"/>
      <c r="T23" s="189"/>
      <c r="U23" s="189"/>
      <c r="V23" s="189"/>
    </row>
    <row r="24" spans="1:22" s="183" customFormat="1" ht="22.5" customHeight="1" x14ac:dyDescent="0.2">
      <c r="A24" s="401"/>
      <c r="B24" s="402"/>
      <c r="C24" s="403"/>
      <c r="D24" s="188"/>
      <c r="E24" s="188"/>
      <c r="F24" s="188"/>
      <c r="G24" s="188"/>
      <c r="H24" s="188"/>
      <c r="I24" s="172"/>
      <c r="J24" s="172"/>
      <c r="K24" s="172"/>
      <c r="L24" s="172"/>
      <c r="M24" s="172"/>
      <c r="N24" s="172"/>
      <c r="O24" s="172"/>
      <c r="P24" s="172"/>
      <c r="Q24" s="172"/>
      <c r="R24" s="172"/>
      <c r="S24" s="172"/>
      <c r="T24" s="189"/>
      <c r="U24" s="189"/>
      <c r="V24" s="189"/>
    </row>
    <row r="25" spans="1:22" s="183" customFormat="1" ht="58.5" customHeight="1" x14ac:dyDescent="0.2">
      <c r="A25" s="27" t="s">
        <v>62</v>
      </c>
      <c r="B25" s="156" t="s">
        <v>467</v>
      </c>
      <c r="C25" s="34" t="s">
        <v>537</v>
      </c>
      <c r="D25" s="188"/>
      <c r="E25" s="188"/>
      <c r="F25" s="188"/>
      <c r="G25" s="188"/>
      <c r="H25" s="172"/>
      <c r="I25" s="172"/>
      <c r="J25" s="172"/>
      <c r="K25" s="172"/>
      <c r="L25" s="172"/>
      <c r="M25" s="172"/>
      <c r="N25" s="172"/>
      <c r="O25" s="172"/>
      <c r="P25" s="172"/>
      <c r="Q25" s="172"/>
      <c r="R25" s="172"/>
      <c r="S25" s="189"/>
      <c r="T25" s="189"/>
      <c r="U25" s="189"/>
      <c r="V25" s="189"/>
    </row>
    <row r="26" spans="1:22" s="183" customFormat="1" ht="42.75" customHeight="1" x14ac:dyDescent="0.2">
      <c r="A26" s="27" t="s">
        <v>61</v>
      </c>
      <c r="B26" s="156" t="s">
        <v>74</v>
      </c>
      <c r="C26" s="34" t="s">
        <v>536</v>
      </c>
      <c r="D26" s="188"/>
      <c r="E26" s="188"/>
      <c r="F26" s="188"/>
      <c r="G26" s="188"/>
      <c r="H26" s="172"/>
      <c r="I26" s="172"/>
      <c r="J26" s="172"/>
      <c r="K26" s="172"/>
      <c r="L26" s="172"/>
      <c r="M26" s="172"/>
      <c r="N26" s="172"/>
      <c r="O26" s="172"/>
      <c r="P26" s="172"/>
      <c r="Q26" s="172"/>
      <c r="R26" s="172"/>
      <c r="S26" s="189"/>
      <c r="T26" s="189"/>
      <c r="U26" s="189"/>
      <c r="V26" s="189"/>
    </row>
    <row r="27" spans="1:22" s="183" customFormat="1" ht="51.75" customHeight="1" x14ac:dyDescent="0.2">
      <c r="A27" s="27" t="s">
        <v>59</v>
      </c>
      <c r="B27" s="156" t="s">
        <v>73</v>
      </c>
      <c r="C27" s="34" t="s">
        <v>615</v>
      </c>
      <c r="D27" s="188"/>
      <c r="E27" s="188"/>
      <c r="F27" s="188"/>
      <c r="G27" s="188"/>
      <c r="H27" s="172"/>
      <c r="I27" s="172"/>
      <c r="J27" s="172"/>
      <c r="K27" s="172"/>
      <c r="L27" s="172"/>
      <c r="M27" s="172"/>
      <c r="N27" s="172"/>
      <c r="O27" s="172"/>
      <c r="P27" s="172"/>
      <c r="Q27" s="172"/>
      <c r="R27" s="172"/>
      <c r="S27" s="189"/>
      <c r="T27" s="189"/>
      <c r="U27" s="189"/>
      <c r="V27" s="189"/>
    </row>
    <row r="28" spans="1:22" s="183" customFormat="1" ht="42.75" customHeight="1" x14ac:dyDescent="0.2">
      <c r="A28" s="27" t="s">
        <v>58</v>
      </c>
      <c r="B28" s="156" t="s">
        <v>468</v>
      </c>
      <c r="C28" s="34" t="s">
        <v>538</v>
      </c>
      <c r="D28" s="188"/>
      <c r="E28" s="188"/>
      <c r="F28" s="188"/>
      <c r="G28" s="188"/>
      <c r="H28" s="172"/>
      <c r="I28" s="172"/>
      <c r="J28" s="172"/>
      <c r="K28" s="172"/>
      <c r="L28" s="172"/>
      <c r="M28" s="172"/>
      <c r="N28" s="172"/>
      <c r="O28" s="172"/>
      <c r="P28" s="172"/>
      <c r="Q28" s="172"/>
      <c r="R28" s="172"/>
      <c r="S28" s="189"/>
      <c r="T28" s="189"/>
      <c r="U28" s="189"/>
      <c r="V28" s="189"/>
    </row>
    <row r="29" spans="1:22" s="183" customFormat="1" ht="51.75" customHeight="1" x14ac:dyDescent="0.2">
      <c r="A29" s="27" t="s">
        <v>56</v>
      </c>
      <c r="B29" s="156" t="s">
        <v>469</v>
      </c>
      <c r="C29" s="34" t="s">
        <v>538</v>
      </c>
      <c r="D29" s="188"/>
      <c r="E29" s="188"/>
      <c r="F29" s="188"/>
      <c r="G29" s="188"/>
      <c r="H29" s="172"/>
      <c r="I29" s="172"/>
      <c r="J29" s="172"/>
      <c r="K29" s="172"/>
      <c r="L29" s="172"/>
      <c r="M29" s="172"/>
      <c r="N29" s="172"/>
      <c r="O29" s="172"/>
      <c r="P29" s="172"/>
      <c r="Q29" s="172"/>
      <c r="R29" s="172"/>
      <c r="S29" s="189"/>
      <c r="T29" s="189"/>
      <c r="U29" s="189"/>
      <c r="V29" s="189"/>
    </row>
    <row r="30" spans="1:22" s="183" customFormat="1" ht="51.75" customHeight="1" x14ac:dyDescent="0.2">
      <c r="A30" s="27" t="s">
        <v>54</v>
      </c>
      <c r="B30" s="156" t="s">
        <v>470</v>
      </c>
      <c r="C30" s="34" t="s">
        <v>538</v>
      </c>
      <c r="D30" s="188"/>
      <c r="E30" s="188"/>
      <c r="F30" s="188"/>
      <c r="G30" s="188"/>
      <c r="H30" s="172"/>
      <c r="I30" s="172"/>
      <c r="J30" s="172"/>
      <c r="K30" s="172"/>
      <c r="L30" s="172"/>
      <c r="M30" s="172"/>
      <c r="N30" s="172"/>
      <c r="O30" s="172"/>
      <c r="P30" s="172"/>
      <c r="Q30" s="172"/>
      <c r="R30" s="172"/>
      <c r="S30" s="189"/>
      <c r="T30" s="189"/>
      <c r="U30" s="189"/>
      <c r="V30" s="189"/>
    </row>
    <row r="31" spans="1:22" s="183" customFormat="1" ht="51.75" customHeight="1" x14ac:dyDescent="0.2">
      <c r="A31" s="27" t="s">
        <v>72</v>
      </c>
      <c r="B31" s="156" t="s">
        <v>471</v>
      </c>
      <c r="C31" s="34" t="s">
        <v>539</v>
      </c>
      <c r="D31" s="188"/>
      <c r="E31" s="188"/>
      <c r="F31" s="188"/>
      <c r="G31" s="188"/>
      <c r="H31" s="172"/>
      <c r="I31" s="172"/>
      <c r="J31" s="172"/>
      <c r="K31" s="172"/>
      <c r="L31" s="172"/>
      <c r="M31" s="172"/>
      <c r="N31" s="172"/>
      <c r="O31" s="172"/>
      <c r="P31" s="172"/>
      <c r="Q31" s="172"/>
      <c r="R31" s="172"/>
      <c r="S31" s="189"/>
      <c r="T31" s="189"/>
      <c r="U31" s="189"/>
      <c r="V31" s="189"/>
    </row>
    <row r="32" spans="1:22" s="183" customFormat="1" ht="51.75" customHeight="1" x14ac:dyDescent="0.2">
      <c r="A32" s="27" t="s">
        <v>70</v>
      </c>
      <c r="B32" s="156" t="s">
        <v>472</v>
      </c>
      <c r="C32" s="34" t="s">
        <v>539</v>
      </c>
      <c r="D32" s="188"/>
      <c r="E32" s="188"/>
      <c r="F32" s="188"/>
      <c r="G32" s="188"/>
      <c r="H32" s="172"/>
      <c r="I32" s="172"/>
      <c r="J32" s="172"/>
      <c r="K32" s="172"/>
      <c r="L32" s="172"/>
      <c r="M32" s="172"/>
      <c r="N32" s="172"/>
      <c r="O32" s="172"/>
      <c r="P32" s="172"/>
      <c r="Q32" s="172"/>
      <c r="R32" s="172"/>
      <c r="S32" s="189"/>
      <c r="T32" s="189"/>
      <c r="U32" s="189"/>
      <c r="V32" s="189"/>
    </row>
    <row r="33" spans="1:22" s="183" customFormat="1" ht="101.25" customHeight="1" x14ac:dyDescent="0.2">
      <c r="A33" s="27" t="s">
        <v>69</v>
      </c>
      <c r="B33" s="156" t="s">
        <v>473</v>
      </c>
      <c r="C33" s="156" t="s">
        <v>540</v>
      </c>
      <c r="D33" s="188"/>
      <c r="E33" s="188"/>
      <c r="F33" s="188"/>
      <c r="G33" s="188"/>
      <c r="H33" s="172"/>
      <c r="I33" s="172"/>
      <c r="J33" s="172"/>
      <c r="K33" s="172"/>
      <c r="L33" s="172"/>
      <c r="M33" s="172"/>
      <c r="N33" s="172"/>
      <c r="O33" s="172"/>
      <c r="P33" s="172"/>
      <c r="Q33" s="172"/>
      <c r="R33" s="172"/>
      <c r="S33" s="189"/>
      <c r="T33" s="189"/>
      <c r="U33" s="189"/>
      <c r="V33" s="189"/>
    </row>
    <row r="34" spans="1:22" ht="111" customHeight="1" x14ac:dyDescent="0.25">
      <c r="A34" s="27" t="s">
        <v>487</v>
      </c>
      <c r="B34" s="156" t="s">
        <v>474</v>
      </c>
      <c r="C34" s="34" t="s">
        <v>541</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7" t="s">
        <v>477</v>
      </c>
      <c r="B35" s="156" t="s">
        <v>71</v>
      </c>
      <c r="C35" s="34" t="s">
        <v>538</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7" t="s">
        <v>488</v>
      </c>
      <c r="B36" s="156" t="s">
        <v>475</v>
      </c>
      <c r="C36" s="34" t="s">
        <v>538</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7" t="s">
        <v>478</v>
      </c>
      <c r="B37" s="156" t="s">
        <v>476</v>
      </c>
      <c r="C37" s="34" t="s">
        <v>538</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7" t="s">
        <v>489</v>
      </c>
      <c r="B38" s="156" t="s">
        <v>233</v>
      </c>
      <c r="C38" s="214" t="s">
        <v>538</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01"/>
      <c r="B39" s="402"/>
      <c r="C39" s="40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7" t="s">
        <v>479</v>
      </c>
      <c r="B40" s="156" t="s">
        <v>531</v>
      </c>
      <c r="C40" s="376" t="str">
        <f>'3.3 паспорт описание'!C24</f>
        <v>Приобретение земельного участка Гурьевский р-н Калининградская область площадью 10000 кв.м</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7" t="s">
        <v>490</v>
      </c>
      <c r="B41" s="156" t="s">
        <v>513</v>
      </c>
      <c r="C41" s="193" t="s">
        <v>542</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7" t="s">
        <v>480</v>
      </c>
      <c r="B42" s="156" t="s">
        <v>528</v>
      </c>
      <c r="C42" s="193" t="s">
        <v>542</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7" t="s">
        <v>493</v>
      </c>
      <c r="B43" s="156" t="s">
        <v>494</v>
      </c>
      <c r="C43" s="193" t="s">
        <v>542</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7" t="s">
        <v>481</v>
      </c>
      <c r="B44" s="156" t="s">
        <v>519</v>
      </c>
      <c r="C44" s="193" t="s">
        <v>585</v>
      </c>
      <c r="D44" s="191"/>
      <c r="E44" s="191"/>
      <c r="F44" s="191"/>
      <c r="G44" s="191"/>
      <c r="H44" s="191"/>
      <c r="I44" s="191"/>
      <c r="J44" s="191"/>
      <c r="K44" s="191"/>
      <c r="L44" s="191"/>
      <c r="M44" s="191"/>
      <c r="N44" s="191"/>
      <c r="O44" s="191"/>
      <c r="P44" s="191"/>
      <c r="Q44" s="191"/>
      <c r="R44" s="191"/>
      <c r="S44" s="191"/>
      <c r="T44" s="191"/>
      <c r="U44" s="191"/>
      <c r="V44" s="191"/>
    </row>
    <row r="45" spans="1:22" ht="89.25" customHeight="1" x14ac:dyDescent="0.25">
      <c r="A45" s="27" t="s">
        <v>514</v>
      </c>
      <c r="B45" s="156" t="s">
        <v>520</v>
      </c>
      <c r="C45" s="193" t="s">
        <v>585</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7" t="s">
        <v>482</v>
      </c>
      <c r="B46" s="156" t="s">
        <v>521</v>
      </c>
      <c r="C46" s="193" t="s">
        <v>585</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01"/>
      <c r="B47" s="402"/>
      <c r="C47" s="40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7" t="s">
        <v>515</v>
      </c>
      <c r="B48" s="156" t="s">
        <v>529</v>
      </c>
      <c r="C48" s="194" t="str">
        <f>CONCATENATE(ROUND('6.2. Паспорт фин осв ввод'!AB24,2)," млн.руб.")</f>
        <v>0 млн.руб.</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7" t="s">
        <v>483</v>
      </c>
      <c r="B49" s="156" t="s">
        <v>530</v>
      </c>
      <c r="C49" s="194" t="str">
        <f>CONCATENATE(ROUND('6.2. Паспорт фин осв ввод'!AB30,2)," млн.руб.")</f>
        <v>0 млн.руб.</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50" sqref="R50:S50"/>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5"/>
      <c r="B5" s="65"/>
      <c r="C5" s="65"/>
      <c r="D5" s="65"/>
      <c r="E5" s="65"/>
      <c r="F5" s="65"/>
      <c r="L5" s="65"/>
      <c r="M5" s="65"/>
      <c r="AC5" s="14"/>
    </row>
    <row r="6" spans="1:29"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1" t="str">
        <f>'1. паспорт местоположение'!A12:C12</f>
        <v>I_140-79</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1" t="str">
        <f>'1. паспорт местоположение'!A15</f>
        <v>Приобретение земельного участка Гурьевский р-н Калининградская обл</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0" t="s">
        <v>503</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7" t="s">
        <v>188</v>
      </c>
      <c r="B20" s="487" t="s">
        <v>187</v>
      </c>
      <c r="C20" s="473" t="s">
        <v>186</v>
      </c>
      <c r="D20" s="473"/>
      <c r="E20" s="489" t="s">
        <v>185</v>
      </c>
      <c r="F20" s="489"/>
      <c r="G20" s="495" t="s">
        <v>586</v>
      </c>
      <c r="H20" s="483" t="s">
        <v>587</v>
      </c>
      <c r="I20" s="484"/>
      <c r="J20" s="484"/>
      <c r="K20" s="484"/>
      <c r="L20" s="483" t="s">
        <v>588</v>
      </c>
      <c r="M20" s="484"/>
      <c r="N20" s="484"/>
      <c r="O20" s="484"/>
      <c r="P20" s="483" t="s">
        <v>589</v>
      </c>
      <c r="Q20" s="484"/>
      <c r="R20" s="484"/>
      <c r="S20" s="484"/>
      <c r="T20" s="483" t="s">
        <v>590</v>
      </c>
      <c r="U20" s="484"/>
      <c r="V20" s="484"/>
      <c r="W20" s="484"/>
      <c r="X20" s="483" t="s">
        <v>591</v>
      </c>
      <c r="Y20" s="484"/>
      <c r="Z20" s="484"/>
      <c r="AA20" s="484"/>
      <c r="AB20" s="491" t="s">
        <v>184</v>
      </c>
      <c r="AC20" s="492"/>
      <c r="AD20" s="83"/>
      <c r="AE20" s="83"/>
      <c r="AF20" s="83"/>
    </row>
    <row r="21" spans="1:32" ht="99.75" customHeight="1" x14ac:dyDescent="0.25">
      <c r="A21" s="488"/>
      <c r="B21" s="488"/>
      <c r="C21" s="473"/>
      <c r="D21" s="473"/>
      <c r="E21" s="489"/>
      <c r="F21" s="489"/>
      <c r="G21" s="496"/>
      <c r="H21" s="485" t="s">
        <v>2</v>
      </c>
      <c r="I21" s="485"/>
      <c r="J21" s="485" t="s">
        <v>592</v>
      </c>
      <c r="K21" s="485"/>
      <c r="L21" s="485" t="s">
        <v>2</v>
      </c>
      <c r="M21" s="485"/>
      <c r="N21" s="485" t="s">
        <v>592</v>
      </c>
      <c r="O21" s="485"/>
      <c r="P21" s="485" t="s">
        <v>2</v>
      </c>
      <c r="Q21" s="485"/>
      <c r="R21" s="485" t="s">
        <v>592</v>
      </c>
      <c r="S21" s="485"/>
      <c r="T21" s="485" t="s">
        <v>2</v>
      </c>
      <c r="U21" s="485"/>
      <c r="V21" s="485" t="s">
        <v>592</v>
      </c>
      <c r="W21" s="485"/>
      <c r="X21" s="485" t="s">
        <v>2</v>
      </c>
      <c r="Y21" s="485"/>
      <c r="Z21" s="485" t="s">
        <v>592</v>
      </c>
      <c r="AA21" s="485"/>
      <c r="AB21" s="493"/>
      <c r="AC21" s="494"/>
    </row>
    <row r="22" spans="1:32" ht="89.25" customHeight="1" x14ac:dyDescent="0.25">
      <c r="A22" s="480"/>
      <c r="B22" s="480"/>
      <c r="C22" s="368" t="s">
        <v>2</v>
      </c>
      <c r="D22" s="368" t="s">
        <v>182</v>
      </c>
      <c r="E22" s="369" t="s">
        <v>593</v>
      </c>
      <c r="F22" s="370" t="s">
        <v>599</v>
      </c>
      <c r="G22" s="497"/>
      <c r="H22" s="373" t="s">
        <v>484</v>
      </c>
      <c r="I22" s="373" t="s">
        <v>485</v>
      </c>
      <c r="J22" s="373" t="s">
        <v>484</v>
      </c>
      <c r="K22" s="373" t="s">
        <v>485</v>
      </c>
      <c r="L22" s="373" t="s">
        <v>484</v>
      </c>
      <c r="M22" s="373" t="s">
        <v>485</v>
      </c>
      <c r="N22" s="373" t="s">
        <v>484</v>
      </c>
      <c r="O22" s="373" t="s">
        <v>485</v>
      </c>
      <c r="P22" s="373" t="s">
        <v>484</v>
      </c>
      <c r="Q22" s="373" t="s">
        <v>485</v>
      </c>
      <c r="R22" s="373" t="s">
        <v>484</v>
      </c>
      <c r="S22" s="373" t="s">
        <v>485</v>
      </c>
      <c r="T22" s="373" t="s">
        <v>484</v>
      </c>
      <c r="U22" s="373" t="s">
        <v>485</v>
      </c>
      <c r="V22" s="373" t="s">
        <v>484</v>
      </c>
      <c r="W22" s="373" t="s">
        <v>485</v>
      </c>
      <c r="X22" s="373" t="s">
        <v>484</v>
      </c>
      <c r="Y22" s="373" t="s">
        <v>485</v>
      </c>
      <c r="Z22" s="373" t="s">
        <v>484</v>
      </c>
      <c r="AA22" s="373" t="s">
        <v>485</v>
      </c>
      <c r="AB22" s="368" t="s">
        <v>183</v>
      </c>
      <c r="AC22" s="368" t="s">
        <v>11</v>
      </c>
    </row>
    <row r="23" spans="1:32" ht="19.5" customHeight="1" x14ac:dyDescent="0.25">
      <c r="A23" s="76">
        <v>1</v>
      </c>
      <c r="B23" s="76">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81">
        <v>1</v>
      </c>
      <c r="B24" s="80" t="s">
        <v>181</v>
      </c>
      <c r="C24" s="357">
        <v>0</v>
      </c>
      <c r="D24" s="357">
        <v>0</v>
      </c>
      <c r="E24" s="371">
        <v>0</v>
      </c>
      <c r="F24" s="371">
        <v>0</v>
      </c>
      <c r="G24" s="357">
        <v>0</v>
      </c>
      <c r="H24" s="357">
        <f t="shared" ref="H24:Q24" si="1">SUM(H25:H29)</f>
        <v>0</v>
      </c>
      <c r="I24" s="357">
        <f t="shared" si="1"/>
        <v>0</v>
      </c>
      <c r="J24" s="357">
        <f t="shared" si="1"/>
        <v>0</v>
      </c>
      <c r="K24" s="357">
        <f t="shared" si="1"/>
        <v>0</v>
      </c>
      <c r="L24" s="357">
        <f t="shared" si="1"/>
        <v>0</v>
      </c>
      <c r="M24" s="357">
        <f t="shared" si="1"/>
        <v>0</v>
      </c>
      <c r="N24" s="357">
        <f t="shared" si="1"/>
        <v>0</v>
      </c>
      <c r="O24" s="357">
        <f t="shared" si="1"/>
        <v>0</v>
      </c>
      <c r="P24" s="357">
        <f t="shared" si="1"/>
        <v>0</v>
      </c>
      <c r="Q24" s="357">
        <f t="shared" si="1"/>
        <v>0</v>
      </c>
      <c r="R24" s="357">
        <f>SUM(R25:R29)</f>
        <v>0.87243599999999999</v>
      </c>
      <c r="S24" s="357">
        <f t="shared" ref="S24:AA24" si="2">SUM(S25:S29)</f>
        <v>0.87243599999999999</v>
      </c>
      <c r="T24" s="357">
        <f t="shared" si="2"/>
        <v>0</v>
      </c>
      <c r="U24" s="357">
        <f t="shared" si="2"/>
        <v>0</v>
      </c>
      <c r="V24" s="357">
        <f t="shared" si="2"/>
        <v>0</v>
      </c>
      <c r="W24" s="357">
        <f t="shared" si="2"/>
        <v>0</v>
      </c>
      <c r="X24" s="357">
        <f t="shared" si="2"/>
        <v>0</v>
      </c>
      <c r="Y24" s="357">
        <f t="shared" si="2"/>
        <v>0</v>
      </c>
      <c r="Z24" s="357">
        <f t="shared" si="2"/>
        <v>0</v>
      </c>
      <c r="AA24" s="357">
        <f t="shared" si="2"/>
        <v>0</v>
      </c>
      <c r="AB24" s="357">
        <f>H24+L24+P24+T24+X24</f>
        <v>0</v>
      </c>
      <c r="AC24" s="357">
        <f>J24+N24+R24+V24+Z24</f>
        <v>0.87243599999999999</v>
      </c>
    </row>
    <row r="25" spans="1:32" ht="24" customHeight="1" x14ac:dyDescent="0.25">
      <c r="A25" s="78" t="s">
        <v>180</v>
      </c>
      <c r="B25" s="49" t="s">
        <v>179</v>
      </c>
      <c r="C25" s="357">
        <v>0</v>
      </c>
      <c r="D25" s="357">
        <v>0</v>
      </c>
      <c r="E25" s="372">
        <v>0</v>
      </c>
      <c r="F25" s="371">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3">H25+L25+P25+T25+X25</f>
        <v>0</v>
      </c>
      <c r="AC25" s="357">
        <f t="shared" ref="AC25:AC64" si="4">J25+N25+R25+V25+Z25</f>
        <v>0</v>
      </c>
    </row>
    <row r="26" spans="1:32" x14ac:dyDescent="0.25">
      <c r="A26" s="78" t="s">
        <v>178</v>
      </c>
      <c r="B26" s="49" t="s">
        <v>177</v>
      </c>
      <c r="C26" s="357">
        <v>0</v>
      </c>
      <c r="D26" s="357">
        <v>0</v>
      </c>
      <c r="E26" s="372">
        <v>0</v>
      </c>
      <c r="F26" s="371">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3"/>
        <v>0</v>
      </c>
      <c r="AC26" s="357">
        <f t="shared" si="4"/>
        <v>0</v>
      </c>
    </row>
    <row r="27" spans="1:32" ht="31.5" x14ac:dyDescent="0.25">
      <c r="A27" s="78" t="s">
        <v>176</v>
      </c>
      <c r="B27" s="49" t="s">
        <v>440</v>
      </c>
      <c r="C27" s="357">
        <v>0</v>
      </c>
      <c r="D27" s="357">
        <v>0</v>
      </c>
      <c r="E27" s="372">
        <v>0</v>
      </c>
      <c r="F27" s="371">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3"/>
        <v>0</v>
      </c>
      <c r="AC27" s="357">
        <f t="shared" si="4"/>
        <v>0</v>
      </c>
    </row>
    <row r="28" spans="1:32" x14ac:dyDescent="0.25">
      <c r="A28" s="78" t="s">
        <v>175</v>
      </c>
      <c r="B28" s="49" t="s">
        <v>174</v>
      </c>
      <c r="C28" s="357">
        <v>0</v>
      </c>
      <c r="D28" s="357">
        <v>0</v>
      </c>
      <c r="E28" s="372">
        <v>0</v>
      </c>
      <c r="F28" s="371">
        <v>0</v>
      </c>
      <c r="G28" s="358">
        <v>0</v>
      </c>
      <c r="H28" s="358">
        <v>0</v>
      </c>
      <c r="I28" s="358">
        <v>0</v>
      </c>
      <c r="J28" s="358">
        <v>0</v>
      </c>
      <c r="K28" s="358">
        <v>0</v>
      </c>
      <c r="L28" s="358">
        <v>0</v>
      </c>
      <c r="M28" s="358">
        <v>0</v>
      </c>
      <c r="N28" s="358">
        <v>0</v>
      </c>
      <c r="O28" s="358">
        <f>N28</f>
        <v>0</v>
      </c>
      <c r="P28" s="358">
        <v>0</v>
      </c>
      <c r="Q28" s="358">
        <v>0</v>
      </c>
      <c r="R28" s="358">
        <v>0.87243599999999999</v>
      </c>
      <c r="S28" s="358">
        <v>0.87243599999999999</v>
      </c>
      <c r="T28" s="358">
        <v>0</v>
      </c>
      <c r="U28" s="358">
        <v>0</v>
      </c>
      <c r="V28" s="358">
        <v>0</v>
      </c>
      <c r="W28" s="358">
        <v>0</v>
      </c>
      <c r="X28" s="358">
        <v>0</v>
      </c>
      <c r="Y28" s="358">
        <v>0</v>
      </c>
      <c r="Z28" s="358">
        <v>0</v>
      </c>
      <c r="AA28" s="358">
        <v>0</v>
      </c>
      <c r="AB28" s="357">
        <f t="shared" si="3"/>
        <v>0</v>
      </c>
      <c r="AC28" s="357">
        <f t="shared" si="4"/>
        <v>0.87243599999999999</v>
      </c>
    </row>
    <row r="29" spans="1:32" x14ac:dyDescent="0.25">
      <c r="A29" s="78" t="s">
        <v>173</v>
      </c>
      <c r="B29" s="82" t="s">
        <v>172</v>
      </c>
      <c r="C29" s="357">
        <v>0</v>
      </c>
      <c r="D29" s="357">
        <v>0</v>
      </c>
      <c r="E29" s="372">
        <v>0</v>
      </c>
      <c r="F29" s="37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3"/>
        <v>0</v>
      </c>
      <c r="AC29" s="357">
        <f t="shared" si="4"/>
        <v>0</v>
      </c>
    </row>
    <row r="30" spans="1:32" ht="47.25" x14ac:dyDescent="0.25">
      <c r="A30" s="81" t="s">
        <v>63</v>
      </c>
      <c r="B30" s="80" t="s">
        <v>171</v>
      </c>
      <c r="C30" s="357">
        <v>0</v>
      </c>
      <c r="D30" s="357">
        <v>0</v>
      </c>
      <c r="E30" s="371">
        <v>0</v>
      </c>
      <c r="F30" s="371">
        <v>0</v>
      </c>
      <c r="G30" s="357">
        <v>0</v>
      </c>
      <c r="H30" s="357">
        <f>SUM(H31:H34)</f>
        <v>0</v>
      </c>
      <c r="I30" s="357">
        <f t="shared" ref="I30:AA30" si="5">SUM(I31:I34)</f>
        <v>0</v>
      </c>
      <c r="J30" s="357">
        <f t="shared" si="5"/>
        <v>0</v>
      </c>
      <c r="K30" s="357">
        <f t="shared" si="5"/>
        <v>0</v>
      </c>
      <c r="L30" s="357">
        <f t="shared" si="5"/>
        <v>0</v>
      </c>
      <c r="M30" s="357">
        <f t="shared" si="5"/>
        <v>0</v>
      </c>
      <c r="N30" s="357">
        <f t="shared" si="5"/>
        <v>0</v>
      </c>
      <c r="O30" s="357">
        <f t="shared" si="5"/>
        <v>0</v>
      </c>
      <c r="P30" s="357">
        <f t="shared" si="5"/>
        <v>0</v>
      </c>
      <c r="Q30" s="357">
        <f t="shared" si="5"/>
        <v>0</v>
      </c>
      <c r="R30" s="357">
        <f t="shared" si="5"/>
        <v>1.0027999999999999</v>
      </c>
      <c r="S30" s="357">
        <f t="shared" si="5"/>
        <v>1.0027999999999999</v>
      </c>
      <c r="T30" s="357">
        <f t="shared" si="5"/>
        <v>0</v>
      </c>
      <c r="U30" s="357">
        <f t="shared" si="5"/>
        <v>0</v>
      </c>
      <c r="V30" s="357">
        <f t="shared" si="5"/>
        <v>0</v>
      </c>
      <c r="W30" s="357">
        <f t="shared" si="5"/>
        <v>0</v>
      </c>
      <c r="X30" s="357">
        <f t="shared" si="5"/>
        <v>0</v>
      </c>
      <c r="Y30" s="357">
        <f t="shared" si="5"/>
        <v>0</v>
      </c>
      <c r="Z30" s="357">
        <f t="shared" si="5"/>
        <v>0</v>
      </c>
      <c r="AA30" s="357">
        <f t="shared" si="5"/>
        <v>0</v>
      </c>
      <c r="AB30" s="357">
        <f t="shared" si="3"/>
        <v>0</v>
      </c>
      <c r="AC30" s="357">
        <f t="shared" si="4"/>
        <v>1.0027999999999999</v>
      </c>
    </row>
    <row r="31" spans="1:32" x14ac:dyDescent="0.25">
      <c r="A31" s="81" t="s">
        <v>170</v>
      </c>
      <c r="B31" s="49" t="s">
        <v>169</v>
      </c>
      <c r="C31" s="357">
        <v>0</v>
      </c>
      <c r="D31" s="357">
        <v>0</v>
      </c>
      <c r="E31" s="371">
        <v>0</v>
      </c>
      <c r="F31" s="371">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3"/>
        <v>0</v>
      </c>
      <c r="AC31" s="357">
        <f t="shared" si="4"/>
        <v>0</v>
      </c>
    </row>
    <row r="32" spans="1:32" ht="31.5" x14ac:dyDescent="0.25">
      <c r="A32" s="81" t="s">
        <v>168</v>
      </c>
      <c r="B32" s="49" t="s">
        <v>167</v>
      </c>
      <c r="C32" s="357">
        <v>0</v>
      </c>
      <c r="D32" s="357">
        <v>0</v>
      </c>
      <c r="E32" s="371">
        <v>0</v>
      </c>
      <c r="F32" s="371">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3"/>
        <v>0</v>
      </c>
      <c r="AC32" s="357">
        <f t="shared" si="4"/>
        <v>0</v>
      </c>
    </row>
    <row r="33" spans="1:29" x14ac:dyDescent="0.25">
      <c r="A33" s="81" t="s">
        <v>166</v>
      </c>
      <c r="B33" s="49" t="s">
        <v>165</v>
      </c>
      <c r="C33" s="357">
        <v>0</v>
      </c>
      <c r="D33" s="357">
        <v>0</v>
      </c>
      <c r="E33" s="371">
        <v>0</v>
      </c>
      <c r="F33" s="371">
        <v>0</v>
      </c>
      <c r="G33" s="358">
        <v>0</v>
      </c>
      <c r="H33" s="358">
        <v>0</v>
      </c>
      <c r="I33" s="358">
        <v>0</v>
      </c>
      <c r="J33" s="358">
        <v>0</v>
      </c>
      <c r="K33" s="358">
        <v>0</v>
      </c>
      <c r="L33" s="358">
        <v>0</v>
      </c>
      <c r="M33" s="358">
        <v>0</v>
      </c>
      <c r="N33" s="358">
        <v>0</v>
      </c>
      <c r="O33" s="358">
        <f>N33</f>
        <v>0</v>
      </c>
      <c r="P33" s="358">
        <v>0</v>
      </c>
      <c r="Q33" s="358">
        <v>0</v>
      </c>
      <c r="R33" s="358">
        <v>1.0027999999999999</v>
      </c>
      <c r="S33" s="358">
        <v>1.0027999999999999</v>
      </c>
      <c r="T33" s="358">
        <v>0</v>
      </c>
      <c r="U33" s="358">
        <v>0</v>
      </c>
      <c r="V33" s="358">
        <v>0</v>
      </c>
      <c r="W33" s="358">
        <v>0</v>
      </c>
      <c r="X33" s="358">
        <v>0</v>
      </c>
      <c r="Y33" s="358">
        <v>0</v>
      </c>
      <c r="Z33" s="358">
        <v>0</v>
      </c>
      <c r="AA33" s="358">
        <v>0</v>
      </c>
      <c r="AB33" s="357">
        <f t="shared" si="3"/>
        <v>0</v>
      </c>
      <c r="AC33" s="357">
        <f t="shared" si="4"/>
        <v>1.0027999999999999</v>
      </c>
    </row>
    <row r="34" spans="1:29" x14ac:dyDescent="0.25">
      <c r="A34" s="81" t="s">
        <v>164</v>
      </c>
      <c r="B34" s="49" t="s">
        <v>163</v>
      </c>
      <c r="C34" s="357">
        <v>0</v>
      </c>
      <c r="D34" s="357">
        <v>0</v>
      </c>
      <c r="E34" s="371">
        <v>0</v>
      </c>
      <c r="F34" s="371">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3"/>
        <v>0</v>
      </c>
      <c r="AC34" s="357">
        <f t="shared" si="4"/>
        <v>0</v>
      </c>
    </row>
    <row r="35" spans="1:29" ht="31.5" x14ac:dyDescent="0.25">
      <c r="A35" s="81" t="s">
        <v>62</v>
      </c>
      <c r="B35" s="80" t="s">
        <v>162</v>
      </c>
      <c r="C35" s="357">
        <v>0</v>
      </c>
      <c r="D35" s="357">
        <v>0</v>
      </c>
      <c r="E35" s="371">
        <v>0</v>
      </c>
      <c r="F35" s="371">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3"/>
        <v>0</v>
      </c>
      <c r="AC35" s="357">
        <f t="shared" si="4"/>
        <v>0</v>
      </c>
    </row>
    <row r="36" spans="1:29" ht="31.5" x14ac:dyDescent="0.25">
      <c r="A36" s="78" t="s">
        <v>161</v>
      </c>
      <c r="B36" s="77" t="s">
        <v>160</v>
      </c>
      <c r="C36" s="357">
        <v>0</v>
      </c>
      <c r="D36" s="357">
        <v>0</v>
      </c>
      <c r="E36" s="371">
        <v>0</v>
      </c>
      <c r="F36" s="371">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58">
        <v>0</v>
      </c>
      <c r="W36" s="358">
        <v>0</v>
      </c>
      <c r="X36" s="358">
        <v>0</v>
      </c>
      <c r="Y36" s="358">
        <v>0</v>
      </c>
      <c r="Z36" s="358">
        <v>0</v>
      </c>
      <c r="AA36" s="358">
        <v>0</v>
      </c>
      <c r="AB36" s="357">
        <f t="shared" si="3"/>
        <v>0</v>
      </c>
      <c r="AC36" s="357">
        <f t="shared" si="4"/>
        <v>0</v>
      </c>
    </row>
    <row r="37" spans="1:29" x14ac:dyDescent="0.25">
      <c r="A37" s="78" t="s">
        <v>159</v>
      </c>
      <c r="B37" s="77" t="s">
        <v>149</v>
      </c>
      <c r="C37" s="357">
        <v>0</v>
      </c>
      <c r="D37" s="357">
        <v>0</v>
      </c>
      <c r="E37" s="371">
        <v>0</v>
      </c>
      <c r="F37" s="371">
        <v>0</v>
      </c>
      <c r="G37" s="358">
        <v>0</v>
      </c>
      <c r="H37" s="358">
        <v>0</v>
      </c>
      <c r="I37" s="358">
        <v>0</v>
      </c>
      <c r="J37" s="358">
        <v>0</v>
      </c>
      <c r="K37" s="358">
        <v>0</v>
      </c>
      <c r="L37" s="358">
        <v>0</v>
      </c>
      <c r="M37" s="358">
        <v>0</v>
      </c>
      <c r="N37" s="358">
        <v>0</v>
      </c>
      <c r="O37" s="358">
        <f>N37</f>
        <v>0</v>
      </c>
      <c r="P37" s="358">
        <v>0</v>
      </c>
      <c r="Q37" s="358">
        <v>0</v>
      </c>
      <c r="R37" s="358">
        <v>0</v>
      </c>
      <c r="S37" s="358">
        <v>0</v>
      </c>
      <c r="T37" s="358">
        <v>0</v>
      </c>
      <c r="U37" s="358">
        <v>0</v>
      </c>
      <c r="V37" s="358">
        <v>0</v>
      </c>
      <c r="W37" s="358">
        <v>0</v>
      </c>
      <c r="X37" s="358">
        <v>0</v>
      </c>
      <c r="Y37" s="358">
        <v>0</v>
      </c>
      <c r="Z37" s="358">
        <v>0</v>
      </c>
      <c r="AA37" s="358">
        <v>0</v>
      </c>
      <c r="AB37" s="357">
        <f t="shared" si="3"/>
        <v>0</v>
      </c>
      <c r="AC37" s="357">
        <f t="shared" si="4"/>
        <v>0</v>
      </c>
    </row>
    <row r="38" spans="1:29" x14ac:dyDescent="0.25">
      <c r="A38" s="78" t="s">
        <v>158</v>
      </c>
      <c r="B38" s="77" t="s">
        <v>147</v>
      </c>
      <c r="C38" s="357">
        <v>0</v>
      </c>
      <c r="D38" s="357">
        <v>0</v>
      </c>
      <c r="E38" s="371">
        <v>0</v>
      </c>
      <c r="F38" s="371">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58">
        <v>0</v>
      </c>
      <c r="W38" s="358">
        <v>0</v>
      </c>
      <c r="X38" s="358">
        <v>0</v>
      </c>
      <c r="Y38" s="358">
        <v>0</v>
      </c>
      <c r="Z38" s="358">
        <v>0</v>
      </c>
      <c r="AA38" s="358">
        <v>0</v>
      </c>
      <c r="AB38" s="357">
        <f t="shared" si="3"/>
        <v>0</v>
      </c>
      <c r="AC38" s="357">
        <f t="shared" si="4"/>
        <v>0</v>
      </c>
    </row>
    <row r="39" spans="1:29" ht="31.5" x14ac:dyDescent="0.25">
      <c r="A39" s="78" t="s">
        <v>157</v>
      </c>
      <c r="B39" s="49" t="s">
        <v>145</v>
      </c>
      <c r="C39" s="357">
        <v>0</v>
      </c>
      <c r="D39" s="357">
        <v>0</v>
      </c>
      <c r="E39" s="371">
        <v>0</v>
      </c>
      <c r="F39" s="371">
        <v>0</v>
      </c>
      <c r="G39" s="358">
        <v>0</v>
      </c>
      <c r="H39" s="358">
        <v>0</v>
      </c>
      <c r="I39" s="358">
        <v>0</v>
      </c>
      <c r="J39" s="358">
        <v>0</v>
      </c>
      <c r="K39" s="358">
        <v>0</v>
      </c>
      <c r="L39" s="358">
        <v>0</v>
      </c>
      <c r="M39" s="358">
        <v>0</v>
      </c>
      <c r="N39" s="358">
        <v>0</v>
      </c>
      <c r="O39" s="358">
        <f>N39</f>
        <v>0</v>
      </c>
      <c r="P39" s="358">
        <v>0</v>
      </c>
      <c r="Q39" s="358">
        <v>0</v>
      </c>
      <c r="R39" s="358">
        <v>0</v>
      </c>
      <c r="S39" s="358">
        <v>0</v>
      </c>
      <c r="T39" s="358">
        <v>0</v>
      </c>
      <c r="U39" s="358">
        <v>0</v>
      </c>
      <c r="V39" s="358">
        <v>0</v>
      </c>
      <c r="W39" s="358">
        <v>0</v>
      </c>
      <c r="X39" s="358">
        <v>0</v>
      </c>
      <c r="Y39" s="358">
        <v>0</v>
      </c>
      <c r="Z39" s="358">
        <v>0</v>
      </c>
      <c r="AA39" s="358">
        <v>0</v>
      </c>
      <c r="AB39" s="357">
        <f t="shared" si="3"/>
        <v>0</v>
      </c>
      <c r="AC39" s="357">
        <f t="shared" si="4"/>
        <v>0</v>
      </c>
    </row>
    <row r="40" spans="1:29" ht="31.5" x14ac:dyDescent="0.25">
      <c r="A40" s="78" t="s">
        <v>156</v>
      </c>
      <c r="B40" s="49" t="s">
        <v>143</v>
      </c>
      <c r="C40" s="357">
        <v>0</v>
      </c>
      <c r="D40" s="357">
        <v>0</v>
      </c>
      <c r="E40" s="371">
        <v>0</v>
      </c>
      <c r="F40" s="371">
        <v>0</v>
      </c>
      <c r="G40" s="358">
        <v>0</v>
      </c>
      <c r="H40" s="358">
        <v>0</v>
      </c>
      <c r="I40" s="358">
        <v>0</v>
      </c>
      <c r="J40" s="358">
        <v>0</v>
      </c>
      <c r="K40" s="358">
        <v>0</v>
      </c>
      <c r="L40" s="358">
        <v>0</v>
      </c>
      <c r="M40" s="358">
        <v>0</v>
      </c>
      <c r="N40" s="358">
        <v>0</v>
      </c>
      <c r="O40" s="358">
        <f>N40</f>
        <v>0</v>
      </c>
      <c r="P40" s="358">
        <v>0</v>
      </c>
      <c r="Q40" s="358">
        <v>0</v>
      </c>
      <c r="R40" s="358">
        <v>0</v>
      </c>
      <c r="S40" s="358">
        <v>0</v>
      </c>
      <c r="T40" s="358">
        <v>0</v>
      </c>
      <c r="U40" s="358">
        <v>0</v>
      </c>
      <c r="V40" s="358">
        <v>0</v>
      </c>
      <c r="W40" s="358">
        <v>0</v>
      </c>
      <c r="X40" s="358">
        <v>0</v>
      </c>
      <c r="Y40" s="358">
        <v>0</v>
      </c>
      <c r="Z40" s="358">
        <v>0</v>
      </c>
      <c r="AA40" s="358">
        <v>0</v>
      </c>
      <c r="AB40" s="357">
        <f t="shared" si="3"/>
        <v>0</v>
      </c>
      <c r="AC40" s="357">
        <f t="shared" si="4"/>
        <v>0</v>
      </c>
    </row>
    <row r="41" spans="1:29" x14ac:dyDescent="0.25">
      <c r="A41" s="78" t="s">
        <v>155</v>
      </c>
      <c r="B41" s="49" t="s">
        <v>141</v>
      </c>
      <c r="C41" s="357">
        <v>0</v>
      </c>
      <c r="D41" s="357">
        <v>0</v>
      </c>
      <c r="E41" s="371">
        <v>0</v>
      </c>
      <c r="F41" s="371">
        <v>0</v>
      </c>
      <c r="G41" s="358">
        <v>0</v>
      </c>
      <c r="H41" s="358">
        <v>0</v>
      </c>
      <c r="I41" s="358">
        <v>0</v>
      </c>
      <c r="J41" s="358">
        <v>0</v>
      </c>
      <c r="K41" s="358">
        <v>0</v>
      </c>
      <c r="L41" s="358">
        <v>0</v>
      </c>
      <c r="M41" s="358">
        <v>0</v>
      </c>
      <c r="N41" s="358">
        <v>0</v>
      </c>
      <c r="O41" s="358">
        <f>N41</f>
        <v>0</v>
      </c>
      <c r="P41" s="358">
        <v>0</v>
      </c>
      <c r="Q41" s="358">
        <v>0</v>
      </c>
      <c r="R41" s="358">
        <v>0</v>
      </c>
      <c r="S41" s="358">
        <v>0</v>
      </c>
      <c r="T41" s="358">
        <v>0</v>
      </c>
      <c r="U41" s="358">
        <v>0</v>
      </c>
      <c r="V41" s="358">
        <v>0</v>
      </c>
      <c r="W41" s="358">
        <v>0</v>
      </c>
      <c r="X41" s="358">
        <v>0</v>
      </c>
      <c r="Y41" s="358">
        <v>0</v>
      </c>
      <c r="Z41" s="358">
        <v>0</v>
      </c>
      <c r="AA41" s="358">
        <v>0</v>
      </c>
      <c r="AB41" s="357">
        <f t="shared" si="3"/>
        <v>0</v>
      </c>
      <c r="AC41" s="357">
        <f t="shared" si="4"/>
        <v>0</v>
      </c>
    </row>
    <row r="42" spans="1:29" ht="18.75" x14ac:dyDescent="0.25">
      <c r="A42" s="78" t="s">
        <v>154</v>
      </c>
      <c r="B42" s="77" t="s">
        <v>605</v>
      </c>
      <c r="C42" s="357">
        <v>0</v>
      </c>
      <c r="D42" s="357">
        <v>0</v>
      </c>
      <c r="E42" s="371">
        <v>0</v>
      </c>
      <c r="F42" s="371">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58">
        <v>0</v>
      </c>
      <c r="W42" s="358">
        <v>0</v>
      </c>
      <c r="X42" s="358">
        <v>0</v>
      </c>
      <c r="Y42" s="358">
        <v>0</v>
      </c>
      <c r="Z42" s="358">
        <v>0</v>
      </c>
      <c r="AA42" s="358">
        <v>0</v>
      </c>
      <c r="AB42" s="357">
        <f t="shared" si="3"/>
        <v>0</v>
      </c>
      <c r="AC42" s="357">
        <f t="shared" si="4"/>
        <v>0</v>
      </c>
    </row>
    <row r="43" spans="1:29" x14ac:dyDescent="0.25">
      <c r="A43" s="81" t="s">
        <v>61</v>
      </c>
      <c r="B43" s="80" t="s">
        <v>153</v>
      </c>
      <c r="C43" s="357">
        <v>0</v>
      </c>
      <c r="D43" s="357">
        <v>0</v>
      </c>
      <c r="E43" s="371">
        <v>0</v>
      </c>
      <c r="F43" s="371">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3"/>
        <v>0</v>
      </c>
      <c r="AC43" s="357">
        <f t="shared" si="4"/>
        <v>0</v>
      </c>
    </row>
    <row r="44" spans="1:29" x14ac:dyDescent="0.25">
      <c r="A44" s="78" t="s">
        <v>152</v>
      </c>
      <c r="B44" s="49" t="s">
        <v>151</v>
      </c>
      <c r="C44" s="357">
        <v>0</v>
      </c>
      <c r="D44" s="357">
        <v>0</v>
      </c>
      <c r="E44" s="371">
        <v>0</v>
      </c>
      <c r="F44" s="371">
        <v>0</v>
      </c>
      <c r="G44" s="358">
        <v>0</v>
      </c>
      <c r="H44" s="358">
        <v>0</v>
      </c>
      <c r="I44" s="358">
        <v>0</v>
      </c>
      <c r="J44" s="358">
        <v>0</v>
      </c>
      <c r="K44" s="358">
        <v>0</v>
      </c>
      <c r="L44" s="358">
        <v>0</v>
      </c>
      <c r="M44" s="358">
        <v>0</v>
      </c>
      <c r="N44" s="358">
        <v>0</v>
      </c>
      <c r="O44" s="358">
        <v>0</v>
      </c>
      <c r="P44" s="358">
        <v>0</v>
      </c>
      <c r="Q44" s="358">
        <v>0</v>
      </c>
      <c r="R44" s="358">
        <v>0</v>
      </c>
      <c r="S44" s="358">
        <v>0</v>
      </c>
      <c r="T44" s="358">
        <v>0</v>
      </c>
      <c r="U44" s="358">
        <v>0</v>
      </c>
      <c r="V44" s="358">
        <v>0</v>
      </c>
      <c r="W44" s="358">
        <v>0</v>
      </c>
      <c r="X44" s="358">
        <v>0</v>
      </c>
      <c r="Y44" s="358">
        <v>0</v>
      </c>
      <c r="Z44" s="358">
        <v>0</v>
      </c>
      <c r="AA44" s="358">
        <v>0</v>
      </c>
      <c r="AB44" s="357">
        <f t="shared" si="3"/>
        <v>0</v>
      </c>
      <c r="AC44" s="357">
        <f t="shared" si="4"/>
        <v>0</v>
      </c>
    </row>
    <row r="45" spans="1:29" x14ac:dyDescent="0.25">
      <c r="A45" s="78" t="s">
        <v>150</v>
      </c>
      <c r="B45" s="49" t="s">
        <v>149</v>
      </c>
      <c r="C45" s="357">
        <v>0</v>
      </c>
      <c r="D45" s="357">
        <v>0</v>
      </c>
      <c r="E45" s="371">
        <v>0</v>
      </c>
      <c r="F45" s="371">
        <v>0</v>
      </c>
      <c r="G45" s="358">
        <v>0</v>
      </c>
      <c r="H45" s="358">
        <v>0</v>
      </c>
      <c r="I45" s="358">
        <v>0</v>
      </c>
      <c r="J45" s="358">
        <v>0</v>
      </c>
      <c r="K45" s="358">
        <v>0</v>
      </c>
      <c r="L45" s="358">
        <v>0</v>
      </c>
      <c r="M45" s="358">
        <v>0</v>
      </c>
      <c r="N45" s="358">
        <f>N37</f>
        <v>0</v>
      </c>
      <c r="O45" s="358">
        <f>O37</f>
        <v>0</v>
      </c>
      <c r="P45" s="358">
        <v>0</v>
      </c>
      <c r="Q45" s="358">
        <v>0</v>
      </c>
      <c r="R45" s="358">
        <v>0</v>
      </c>
      <c r="S45" s="358">
        <v>0</v>
      </c>
      <c r="T45" s="358">
        <v>0</v>
      </c>
      <c r="U45" s="358">
        <v>0</v>
      </c>
      <c r="V45" s="358">
        <v>0</v>
      </c>
      <c r="W45" s="358">
        <v>0</v>
      </c>
      <c r="X45" s="358">
        <v>0</v>
      </c>
      <c r="Y45" s="358">
        <v>0</v>
      </c>
      <c r="Z45" s="358">
        <v>0</v>
      </c>
      <c r="AA45" s="358">
        <v>0</v>
      </c>
      <c r="AB45" s="357">
        <f t="shared" si="3"/>
        <v>0</v>
      </c>
      <c r="AC45" s="357">
        <f t="shared" si="4"/>
        <v>0</v>
      </c>
    </row>
    <row r="46" spans="1:29" x14ac:dyDescent="0.25">
      <c r="A46" s="78" t="s">
        <v>148</v>
      </c>
      <c r="B46" s="49" t="s">
        <v>147</v>
      </c>
      <c r="C46" s="357">
        <v>0</v>
      </c>
      <c r="D46" s="357">
        <v>0</v>
      </c>
      <c r="E46" s="371">
        <v>0</v>
      </c>
      <c r="F46" s="371">
        <v>0</v>
      </c>
      <c r="G46" s="358">
        <v>0</v>
      </c>
      <c r="H46" s="358">
        <v>0</v>
      </c>
      <c r="I46" s="358">
        <v>0</v>
      </c>
      <c r="J46" s="358">
        <v>0</v>
      </c>
      <c r="K46" s="358">
        <v>0</v>
      </c>
      <c r="L46" s="358">
        <v>0</v>
      </c>
      <c r="M46" s="358">
        <v>0</v>
      </c>
      <c r="N46" s="358">
        <v>0</v>
      </c>
      <c r="O46" s="358">
        <v>0</v>
      </c>
      <c r="P46" s="358">
        <v>0</v>
      </c>
      <c r="Q46" s="358">
        <v>0</v>
      </c>
      <c r="R46" s="358">
        <v>0</v>
      </c>
      <c r="S46" s="358">
        <v>0</v>
      </c>
      <c r="T46" s="358">
        <v>0</v>
      </c>
      <c r="U46" s="358">
        <v>0</v>
      </c>
      <c r="V46" s="358">
        <v>0</v>
      </c>
      <c r="W46" s="358">
        <v>0</v>
      </c>
      <c r="X46" s="358">
        <v>0</v>
      </c>
      <c r="Y46" s="358">
        <v>0</v>
      </c>
      <c r="Z46" s="358">
        <v>0</v>
      </c>
      <c r="AA46" s="358">
        <v>0</v>
      </c>
      <c r="AB46" s="357">
        <f t="shared" si="3"/>
        <v>0</v>
      </c>
      <c r="AC46" s="357">
        <f t="shared" si="4"/>
        <v>0</v>
      </c>
    </row>
    <row r="47" spans="1:29" ht="31.5" x14ac:dyDescent="0.25">
      <c r="A47" s="78" t="s">
        <v>146</v>
      </c>
      <c r="B47" s="49" t="s">
        <v>145</v>
      </c>
      <c r="C47" s="357">
        <v>0</v>
      </c>
      <c r="D47" s="357">
        <v>0</v>
      </c>
      <c r="E47" s="371">
        <v>0</v>
      </c>
      <c r="F47" s="371">
        <v>0</v>
      </c>
      <c r="G47" s="358">
        <v>0</v>
      </c>
      <c r="H47" s="358">
        <v>0</v>
      </c>
      <c r="I47" s="358">
        <v>0</v>
      </c>
      <c r="J47" s="358">
        <v>0</v>
      </c>
      <c r="K47" s="358">
        <v>0</v>
      </c>
      <c r="L47" s="358">
        <v>0</v>
      </c>
      <c r="M47" s="358">
        <v>0</v>
      </c>
      <c r="N47" s="358">
        <f>N39</f>
        <v>0</v>
      </c>
      <c r="O47" s="358">
        <f>O39</f>
        <v>0</v>
      </c>
      <c r="P47" s="358">
        <v>0</v>
      </c>
      <c r="Q47" s="358">
        <v>0</v>
      </c>
      <c r="R47" s="358">
        <v>0</v>
      </c>
      <c r="S47" s="358">
        <v>0</v>
      </c>
      <c r="T47" s="358">
        <v>0</v>
      </c>
      <c r="U47" s="358">
        <v>0</v>
      </c>
      <c r="V47" s="358">
        <v>0</v>
      </c>
      <c r="W47" s="358">
        <v>0</v>
      </c>
      <c r="X47" s="358">
        <v>0</v>
      </c>
      <c r="Y47" s="358">
        <v>0</v>
      </c>
      <c r="Z47" s="358">
        <v>0</v>
      </c>
      <c r="AA47" s="358">
        <v>0</v>
      </c>
      <c r="AB47" s="357">
        <f t="shared" si="3"/>
        <v>0</v>
      </c>
      <c r="AC47" s="357">
        <f t="shared" si="4"/>
        <v>0</v>
      </c>
    </row>
    <row r="48" spans="1:29" ht="31.5" x14ac:dyDescent="0.25">
      <c r="A48" s="78" t="s">
        <v>144</v>
      </c>
      <c r="B48" s="49" t="s">
        <v>143</v>
      </c>
      <c r="C48" s="357">
        <v>0</v>
      </c>
      <c r="D48" s="357">
        <v>0</v>
      </c>
      <c r="E48" s="371">
        <v>0</v>
      </c>
      <c r="F48" s="371">
        <v>0</v>
      </c>
      <c r="G48" s="358">
        <v>0</v>
      </c>
      <c r="H48" s="358">
        <v>0</v>
      </c>
      <c r="I48" s="358">
        <v>0</v>
      </c>
      <c r="J48" s="358">
        <v>0</v>
      </c>
      <c r="K48" s="358">
        <v>0</v>
      </c>
      <c r="L48" s="358">
        <v>0</v>
      </c>
      <c r="M48" s="358">
        <v>0</v>
      </c>
      <c r="N48" s="358">
        <f t="shared" ref="N48:N49" si="6">N40</f>
        <v>0</v>
      </c>
      <c r="O48" s="358">
        <f t="shared" ref="O48" si="7">O40</f>
        <v>0</v>
      </c>
      <c r="P48" s="358">
        <v>0</v>
      </c>
      <c r="Q48" s="358">
        <v>0</v>
      </c>
      <c r="R48" s="358">
        <v>0</v>
      </c>
      <c r="S48" s="358">
        <v>0</v>
      </c>
      <c r="T48" s="358">
        <v>0</v>
      </c>
      <c r="U48" s="358">
        <v>0</v>
      </c>
      <c r="V48" s="358">
        <v>0</v>
      </c>
      <c r="W48" s="358">
        <v>0</v>
      </c>
      <c r="X48" s="358">
        <v>0</v>
      </c>
      <c r="Y48" s="358">
        <v>0</v>
      </c>
      <c r="Z48" s="358">
        <v>0</v>
      </c>
      <c r="AA48" s="358">
        <v>0</v>
      </c>
      <c r="AB48" s="357">
        <f t="shared" si="3"/>
        <v>0</v>
      </c>
      <c r="AC48" s="357">
        <f t="shared" si="4"/>
        <v>0</v>
      </c>
    </row>
    <row r="49" spans="1:29" x14ac:dyDescent="0.25">
      <c r="A49" s="78" t="s">
        <v>142</v>
      </c>
      <c r="B49" s="49" t="s">
        <v>141</v>
      </c>
      <c r="C49" s="357">
        <v>0</v>
      </c>
      <c r="D49" s="357">
        <v>0</v>
      </c>
      <c r="E49" s="371">
        <v>0</v>
      </c>
      <c r="F49" s="371">
        <v>0</v>
      </c>
      <c r="G49" s="358">
        <v>0</v>
      </c>
      <c r="H49" s="358">
        <v>0</v>
      </c>
      <c r="I49" s="358">
        <v>0</v>
      </c>
      <c r="J49" s="358">
        <v>0</v>
      </c>
      <c r="K49" s="358">
        <v>0</v>
      </c>
      <c r="L49" s="358">
        <v>0</v>
      </c>
      <c r="M49" s="358">
        <v>0</v>
      </c>
      <c r="N49" s="358">
        <f t="shared" si="6"/>
        <v>0</v>
      </c>
      <c r="O49" s="358">
        <f t="shared" ref="O49" si="8">O41</f>
        <v>0</v>
      </c>
      <c r="P49" s="358">
        <v>0</v>
      </c>
      <c r="Q49" s="358">
        <v>0</v>
      </c>
      <c r="R49" s="358">
        <v>0</v>
      </c>
      <c r="S49" s="358">
        <v>0</v>
      </c>
      <c r="T49" s="358">
        <v>0</v>
      </c>
      <c r="U49" s="358">
        <v>0</v>
      </c>
      <c r="V49" s="358">
        <v>0</v>
      </c>
      <c r="W49" s="358">
        <v>0</v>
      </c>
      <c r="X49" s="358">
        <v>0</v>
      </c>
      <c r="Y49" s="358">
        <v>0</v>
      </c>
      <c r="Z49" s="358">
        <v>0</v>
      </c>
      <c r="AA49" s="358">
        <v>0</v>
      </c>
      <c r="AB49" s="357">
        <f t="shared" si="3"/>
        <v>0</v>
      </c>
      <c r="AC49" s="357">
        <f t="shared" si="4"/>
        <v>0</v>
      </c>
    </row>
    <row r="50" spans="1:29" ht="18.75" x14ac:dyDescent="0.25">
      <c r="A50" s="78" t="s">
        <v>140</v>
      </c>
      <c r="B50" s="77" t="s">
        <v>605</v>
      </c>
      <c r="C50" s="357">
        <v>0</v>
      </c>
      <c r="D50" s="357">
        <v>0</v>
      </c>
      <c r="E50" s="371">
        <v>0</v>
      </c>
      <c r="F50" s="371">
        <v>0</v>
      </c>
      <c r="G50" s="358">
        <v>0</v>
      </c>
      <c r="H50" s="358">
        <v>0</v>
      </c>
      <c r="I50" s="358">
        <v>0</v>
      </c>
      <c r="J50" s="358">
        <v>0</v>
      </c>
      <c r="K50" s="358">
        <v>0</v>
      </c>
      <c r="L50" s="358">
        <v>0</v>
      </c>
      <c r="M50" s="358">
        <v>0</v>
      </c>
      <c r="N50" s="358">
        <v>0</v>
      </c>
      <c r="O50" s="358">
        <v>0</v>
      </c>
      <c r="P50" s="358">
        <v>0</v>
      </c>
      <c r="Q50" s="358">
        <v>0</v>
      </c>
      <c r="R50" s="358">
        <v>1</v>
      </c>
      <c r="S50" s="358">
        <v>1</v>
      </c>
      <c r="T50" s="358">
        <v>0</v>
      </c>
      <c r="U50" s="358">
        <v>0</v>
      </c>
      <c r="V50" s="358">
        <v>0</v>
      </c>
      <c r="W50" s="358">
        <v>0</v>
      </c>
      <c r="X50" s="358">
        <v>0</v>
      </c>
      <c r="Y50" s="358">
        <v>0</v>
      </c>
      <c r="Z50" s="358">
        <v>0</v>
      </c>
      <c r="AA50" s="358">
        <v>0</v>
      </c>
      <c r="AB50" s="357">
        <f t="shared" si="3"/>
        <v>0</v>
      </c>
      <c r="AC50" s="357">
        <f t="shared" si="4"/>
        <v>1</v>
      </c>
    </row>
    <row r="51" spans="1:29" ht="35.25" customHeight="1" x14ac:dyDescent="0.25">
      <c r="A51" s="81" t="s">
        <v>59</v>
      </c>
      <c r="B51" s="80" t="s">
        <v>139</v>
      </c>
      <c r="C51" s="357">
        <v>0</v>
      </c>
      <c r="D51" s="357">
        <v>0</v>
      </c>
      <c r="E51" s="371">
        <v>0</v>
      </c>
      <c r="F51" s="371">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3"/>
        <v>0</v>
      </c>
      <c r="AC51" s="357">
        <f t="shared" si="4"/>
        <v>0</v>
      </c>
    </row>
    <row r="52" spans="1:29" x14ac:dyDescent="0.25">
      <c r="A52" s="78" t="s">
        <v>138</v>
      </c>
      <c r="B52" s="49" t="s">
        <v>137</v>
      </c>
      <c r="C52" s="358">
        <v>0</v>
      </c>
      <c r="D52" s="357">
        <v>0</v>
      </c>
      <c r="E52" s="371">
        <v>0</v>
      </c>
      <c r="F52" s="371">
        <v>0</v>
      </c>
      <c r="G52" s="358">
        <v>0</v>
      </c>
      <c r="H52" s="358">
        <v>0</v>
      </c>
      <c r="I52" s="358">
        <v>0</v>
      </c>
      <c r="J52" s="358">
        <v>0</v>
      </c>
      <c r="K52" s="358">
        <v>0</v>
      </c>
      <c r="L52" s="358">
        <v>0</v>
      </c>
      <c r="M52" s="358">
        <v>0</v>
      </c>
      <c r="N52" s="358">
        <v>0</v>
      </c>
      <c r="O52" s="358">
        <f>N52</f>
        <v>0</v>
      </c>
      <c r="P52" s="358">
        <v>0</v>
      </c>
      <c r="Q52" s="358">
        <v>0</v>
      </c>
      <c r="R52" s="358">
        <v>1.0027999999999999</v>
      </c>
      <c r="S52" s="358">
        <v>1.0027999999999999</v>
      </c>
      <c r="T52" s="358">
        <v>0</v>
      </c>
      <c r="U52" s="358">
        <v>0</v>
      </c>
      <c r="V52" s="358">
        <v>0</v>
      </c>
      <c r="W52" s="358">
        <v>0</v>
      </c>
      <c r="X52" s="358">
        <v>0</v>
      </c>
      <c r="Y52" s="358">
        <v>0</v>
      </c>
      <c r="Z52" s="358">
        <v>0</v>
      </c>
      <c r="AA52" s="358">
        <v>0</v>
      </c>
      <c r="AB52" s="357">
        <f t="shared" si="3"/>
        <v>0</v>
      </c>
      <c r="AC52" s="357">
        <f t="shared" si="4"/>
        <v>1.0027999999999999</v>
      </c>
    </row>
    <row r="53" spans="1:29" x14ac:dyDescent="0.25">
      <c r="A53" s="78" t="s">
        <v>136</v>
      </c>
      <c r="B53" s="49" t="s">
        <v>130</v>
      </c>
      <c r="C53" s="357">
        <v>0</v>
      </c>
      <c r="D53" s="357">
        <v>0</v>
      </c>
      <c r="E53" s="371">
        <v>0</v>
      </c>
      <c r="F53" s="371">
        <v>0</v>
      </c>
      <c r="G53" s="358">
        <v>0</v>
      </c>
      <c r="H53" s="358">
        <v>0</v>
      </c>
      <c r="I53" s="358">
        <v>0</v>
      </c>
      <c r="J53" s="358">
        <v>0</v>
      </c>
      <c r="K53" s="358">
        <v>0</v>
      </c>
      <c r="L53" s="358">
        <v>0</v>
      </c>
      <c r="M53" s="358">
        <v>0</v>
      </c>
      <c r="N53" s="358">
        <v>0</v>
      </c>
      <c r="O53" s="358">
        <v>0</v>
      </c>
      <c r="P53" s="358">
        <v>0</v>
      </c>
      <c r="Q53" s="358">
        <v>0</v>
      </c>
      <c r="R53" s="358">
        <v>0</v>
      </c>
      <c r="S53" s="358">
        <v>0</v>
      </c>
      <c r="T53" s="358">
        <v>0</v>
      </c>
      <c r="U53" s="358">
        <v>0</v>
      </c>
      <c r="V53" s="358">
        <v>0</v>
      </c>
      <c r="W53" s="358">
        <v>0</v>
      </c>
      <c r="X53" s="358">
        <v>0</v>
      </c>
      <c r="Y53" s="358">
        <v>0</v>
      </c>
      <c r="Z53" s="358">
        <v>0</v>
      </c>
      <c r="AA53" s="358">
        <v>0</v>
      </c>
      <c r="AB53" s="357">
        <f t="shared" si="3"/>
        <v>0</v>
      </c>
      <c r="AC53" s="357">
        <f t="shared" si="4"/>
        <v>0</v>
      </c>
    </row>
    <row r="54" spans="1:29" x14ac:dyDescent="0.25">
      <c r="A54" s="78" t="s">
        <v>135</v>
      </c>
      <c r="B54" s="77" t="s">
        <v>129</v>
      </c>
      <c r="C54" s="357">
        <v>0</v>
      </c>
      <c r="D54" s="357">
        <v>0</v>
      </c>
      <c r="E54" s="371">
        <v>0</v>
      </c>
      <c r="F54" s="371">
        <v>0</v>
      </c>
      <c r="G54" s="358">
        <v>0</v>
      </c>
      <c r="H54" s="358">
        <v>0</v>
      </c>
      <c r="I54" s="358">
        <v>0</v>
      </c>
      <c r="J54" s="358">
        <v>0</v>
      </c>
      <c r="K54" s="358">
        <v>0</v>
      </c>
      <c r="L54" s="358">
        <v>0</v>
      </c>
      <c r="M54" s="358">
        <v>0</v>
      </c>
      <c r="N54" s="358">
        <f>N45</f>
        <v>0</v>
      </c>
      <c r="O54" s="358">
        <f>O45</f>
        <v>0</v>
      </c>
      <c r="P54" s="358">
        <v>0</v>
      </c>
      <c r="Q54" s="358">
        <v>0</v>
      </c>
      <c r="R54" s="358">
        <v>0</v>
      </c>
      <c r="S54" s="358">
        <v>0</v>
      </c>
      <c r="T54" s="358">
        <v>0</v>
      </c>
      <c r="U54" s="358">
        <v>0</v>
      </c>
      <c r="V54" s="358">
        <v>0</v>
      </c>
      <c r="W54" s="358">
        <v>0</v>
      </c>
      <c r="X54" s="358">
        <v>0</v>
      </c>
      <c r="Y54" s="358">
        <v>0</v>
      </c>
      <c r="Z54" s="358">
        <v>0</v>
      </c>
      <c r="AA54" s="358">
        <v>0</v>
      </c>
      <c r="AB54" s="357">
        <f t="shared" si="3"/>
        <v>0</v>
      </c>
      <c r="AC54" s="357">
        <f t="shared" si="4"/>
        <v>0</v>
      </c>
    </row>
    <row r="55" spans="1:29" x14ac:dyDescent="0.25">
      <c r="A55" s="78" t="s">
        <v>134</v>
      </c>
      <c r="B55" s="77" t="s">
        <v>128</v>
      </c>
      <c r="C55" s="357">
        <v>0</v>
      </c>
      <c r="D55" s="357">
        <v>0</v>
      </c>
      <c r="E55" s="371">
        <v>0</v>
      </c>
      <c r="F55" s="371">
        <v>0</v>
      </c>
      <c r="G55" s="358">
        <v>0</v>
      </c>
      <c r="H55" s="358">
        <v>0</v>
      </c>
      <c r="I55" s="358">
        <v>0</v>
      </c>
      <c r="J55" s="358">
        <v>0</v>
      </c>
      <c r="K55" s="358">
        <v>0</v>
      </c>
      <c r="L55" s="358">
        <v>0</v>
      </c>
      <c r="M55" s="358">
        <v>0</v>
      </c>
      <c r="N55" s="358">
        <v>0</v>
      </c>
      <c r="O55" s="358">
        <v>0</v>
      </c>
      <c r="P55" s="358">
        <v>0</v>
      </c>
      <c r="Q55" s="358">
        <v>0</v>
      </c>
      <c r="R55" s="358">
        <v>0</v>
      </c>
      <c r="S55" s="358">
        <v>0</v>
      </c>
      <c r="T55" s="358">
        <v>0</v>
      </c>
      <c r="U55" s="358">
        <v>0</v>
      </c>
      <c r="V55" s="358">
        <v>0</v>
      </c>
      <c r="W55" s="358">
        <v>0</v>
      </c>
      <c r="X55" s="358">
        <v>0</v>
      </c>
      <c r="Y55" s="358">
        <v>0</v>
      </c>
      <c r="Z55" s="358">
        <v>0</v>
      </c>
      <c r="AA55" s="358">
        <v>0</v>
      </c>
      <c r="AB55" s="357">
        <f t="shared" si="3"/>
        <v>0</v>
      </c>
      <c r="AC55" s="357">
        <f t="shared" si="4"/>
        <v>0</v>
      </c>
    </row>
    <row r="56" spans="1:29" x14ac:dyDescent="0.25">
      <c r="A56" s="78" t="s">
        <v>133</v>
      </c>
      <c r="B56" s="77" t="s">
        <v>127</v>
      </c>
      <c r="C56" s="357">
        <v>0</v>
      </c>
      <c r="D56" s="357">
        <v>0</v>
      </c>
      <c r="E56" s="371">
        <v>0</v>
      </c>
      <c r="F56" s="371">
        <v>0</v>
      </c>
      <c r="G56" s="358">
        <v>0</v>
      </c>
      <c r="H56" s="358">
        <v>0</v>
      </c>
      <c r="I56" s="358">
        <v>0</v>
      </c>
      <c r="J56" s="358">
        <v>0</v>
      </c>
      <c r="K56" s="358">
        <v>0</v>
      </c>
      <c r="L56" s="358">
        <v>0</v>
      </c>
      <c r="M56" s="358">
        <v>0</v>
      </c>
      <c r="N56" s="358">
        <f>N47+N48+N49</f>
        <v>0</v>
      </c>
      <c r="O56" s="358">
        <f>O47+O48+O49</f>
        <v>0</v>
      </c>
      <c r="P56" s="358">
        <v>0</v>
      </c>
      <c r="Q56" s="358">
        <v>0</v>
      </c>
      <c r="R56" s="358">
        <v>0</v>
      </c>
      <c r="S56" s="358">
        <v>0</v>
      </c>
      <c r="T56" s="358">
        <v>0</v>
      </c>
      <c r="U56" s="358">
        <v>0</v>
      </c>
      <c r="V56" s="358">
        <v>0</v>
      </c>
      <c r="W56" s="358">
        <v>0</v>
      </c>
      <c r="X56" s="358">
        <v>0</v>
      </c>
      <c r="Y56" s="358">
        <v>0</v>
      </c>
      <c r="Z56" s="358">
        <v>0</v>
      </c>
      <c r="AA56" s="358">
        <v>0</v>
      </c>
      <c r="AB56" s="357">
        <f t="shared" si="3"/>
        <v>0</v>
      </c>
      <c r="AC56" s="357">
        <f t="shared" si="4"/>
        <v>0</v>
      </c>
    </row>
    <row r="57" spans="1:29" ht="18.75" x14ac:dyDescent="0.25">
      <c r="A57" s="78" t="s">
        <v>132</v>
      </c>
      <c r="B57" s="77" t="s">
        <v>601</v>
      </c>
      <c r="C57" s="357">
        <v>0</v>
      </c>
      <c r="D57" s="357">
        <v>0</v>
      </c>
      <c r="E57" s="371">
        <v>0</v>
      </c>
      <c r="F57" s="371">
        <v>0</v>
      </c>
      <c r="G57" s="358">
        <v>0</v>
      </c>
      <c r="H57" s="358">
        <v>0</v>
      </c>
      <c r="I57" s="358">
        <v>0</v>
      </c>
      <c r="J57" s="358">
        <v>0</v>
      </c>
      <c r="K57" s="358">
        <v>0</v>
      </c>
      <c r="L57" s="358">
        <v>0</v>
      </c>
      <c r="M57" s="358">
        <v>0</v>
      </c>
      <c r="N57" s="358">
        <v>0</v>
      </c>
      <c r="O57" s="358">
        <f>N57</f>
        <v>0</v>
      </c>
      <c r="P57" s="358">
        <v>0</v>
      </c>
      <c r="Q57" s="358">
        <v>0</v>
      </c>
      <c r="R57" s="358">
        <f>R50</f>
        <v>1</v>
      </c>
      <c r="S57" s="358">
        <f>S50</f>
        <v>1</v>
      </c>
      <c r="T57" s="358">
        <v>0</v>
      </c>
      <c r="U57" s="358">
        <v>0</v>
      </c>
      <c r="V57" s="358">
        <v>0</v>
      </c>
      <c r="W57" s="358">
        <v>0</v>
      </c>
      <c r="X57" s="358">
        <v>0</v>
      </c>
      <c r="Y57" s="358">
        <v>0</v>
      </c>
      <c r="Z57" s="358">
        <v>0</v>
      </c>
      <c r="AA57" s="358">
        <v>0</v>
      </c>
      <c r="AB57" s="357">
        <f t="shared" si="3"/>
        <v>0</v>
      </c>
      <c r="AC57" s="357">
        <f t="shared" si="4"/>
        <v>1</v>
      </c>
    </row>
    <row r="58" spans="1:29" ht="36.75" customHeight="1" x14ac:dyDescent="0.25">
      <c r="A58" s="81" t="s">
        <v>58</v>
      </c>
      <c r="B58" s="98" t="s">
        <v>230</v>
      </c>
      <c r="C58" s="357">
        <v>0</v>
      </c>
      <c r="D58" s="357">
        <v>0</v>
      </c>
      <c r="E58" s="371">
        <v>0</v>
      </c>
      <c r="F58" s="371">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3"/>
        <v>0</v>
      </c>
      <c r="AC58" s="357">
        <f t="shared" si="4"/>
        <v>0</v>
      </c>
    </row>
    <row r="59" spans="1:29" x14ac:dyDescent="0.25">
      <c r="A59" s="81" t="s">
        <v>56</v>
      </c>
      <c r="B59" s="80" t="s">
        <v>131</v>
      </c>
      <c r="C59" s="357">
        <v>0</v>
      </c>
      <c r="D59" s="357">
        <v>0</v>
      </c>
      <c r="E59" s="371">
        <v>0</v>
      </c>
      <c r="F59" s="371">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3"/>
        <v>0</v>
      </c>
      <c r="AC59" s="357">
        <f t="shared" si="4"/>
        <v>0</v>
      </c>
    </row>
    <row r="60" spans="1:29" x14ac:dyDescent="0.25">
      <c r="A60" s="78" t="s">
        <v>224</v>
      </c>
      <c r="B60" s="79" t="s">
        <v>151</v>
      </c>
      <c r="C60" s="357">
        <v>0</v>
      </c>
      <c r="D60" s="357">
        <v>0</v>
      </c>
      <c r="E60" s="371">
        <v>0</v>
      </c>
      <c r="F60" s="371">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3"/>
        <v>0</v>
      </c>
      <c r="AC60" s="357">
        <f t="shared" si="4"/>
        <v>0</v>
      </c>
    </row>
    <row r="61" spans="1:29" x14ac:dyDescent="0.25">
      <c r="A61" s="78" t="s">
        <v>225</v>
      </c>
      <c r="B61" s="79" t="s">
        <v>149</v>
      </c>
      <c r="C61" s="357">
        <v>0</v>
      </c>
      <c r="D61" s="357">
        <v>0</v>
      </c>
      <c r="E61" s="371">
        <v>0</v>
      </c>
      <c r="F61" s="371">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3"/>
        <v>0</v>
      </c>
      <c r="AC61" s="357">
        <f t="shared" si="4"/>
        <v>0</v>
      </c>
    </row>
    <row r="62" spans="1:29" x14ac:dyDescent="0.25">
      <c r="A62" s="78" t="s">
        <v>226</v>
      </c>
      <c r="B62" s="79" t="s">
        <v>147</v>
      </c>
      <c r="C62" s="357">
        <v>0</v>
      </c>
      <c r="D62" s="357">
        <v>0</v>
      </c>
      <c r="E62" s="371">
        <v>0</v>
      </c>
      <c r="F62" s="371">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3"/>
        <v>0</v>
      </c>
      <c r="AC62" s="357">
        <f t="shared" si="4"/>
        <v>0</v>
      </c>
    </row>
    <row r="63" spans="1:29" x14ac:dyDescent="0.25">
      <c r="A63" s="78" t="s">
        <v>227</v>
      </c>
      <c r="B63" s="79" t="s">
        <v>229</v>
      </c>
      <c r="C63" s="357">
        <v>0</v>
      </c>
      <c r="D63" s="357">
        <v>0</v>
      </c>
      <c r="E63" s="371">
        <v>0</v>
      </c>
      <c r="F63" s="371">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3"/>
        <v>0</v>
      </c>
      <c r="AC63" s="357">
        <f t="shared" si="4"/>
        <v>0</v>
      </c>
    </row>
    <row r="64" spans="1:29" ht="18.75" x14ac:dyDescent="0.25">
      <c r="A64" s="78" t="s">
        <v>228</v>
      </c>
      <c r="B64" s="77" t="s">
        <v>601</v>
      </c>
      <c r="C64" s="357">
        <v>0</v>
      </c>
      <c r="D64" s="357">
        <v>0</v>
      </c>
      <c r="E64" s="371">
        <v>0</v>
      </c>
      <c r="F64" s="371">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3"/>
        <v>0</v>
      </c>
      <c r="AC64" s="357">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500"/>
      <c r="C66" s="500"/>
      <c r="D66" s="500"/>
      <c r="E66" s="500"/>
      <c r="F66" s="500"/>
      <c r="G66" s="500"/>
      <c r="H66" s="500"/>
      <c r="I66" s="500"/>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501"/>
      <c r="C68" s="501"/>
      <c r="D68" s="501"/>
      <c r="E68" s="501"/>
      <c r="F68" s="501"/>
      <c r="G68" s="501"/>
      <c r="H68" s="501"/>
      <c r="I68" s="501"/>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500"/>
      <c r="C70" s="500"/>
      <c r="D70" s="500"/>
      <c r="E70" s="500"/>
      <c r="F70" s="500"/>
      <c r="G70" s="500"/>
      <c r="H70" s="500"/>
      <c r="I70" s="500"/>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500"/>
      <c r="C72" s="500"/>
      <c r="D72" s="500"/>
      <c r="E72" s="500"/>
      <c r="F72" s="500"/>
      <c r="G72" s="500"/>
      <c r="H72" s="500"/>
      <c r="I72" s="500"/>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501"/>
      <c r="C73" s="501"/>
      <c r="D73" s="501"/>
      <c r="E73" s="501"/>
      <c r="F73" s="501"/>
      <c r="G73" s="501"/>
      <c r="H73" s="501"/>
      <c r="I73" s="501"/>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500"/>
      <c r="C74" s="500"/>
      <c r="D74" s="500"/>
      <c r="E74" s="500"/>
      <c r="F74" s="500"/>
      <c r="G74" s="500"/>
      <c r="H74" s="500"/>
      <c r="I74" s="500"/>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8"/>
      <c r="C75" s="498"/>
      <c r="D75" s="498"/>
      <c r="E75" s="498"/>
      <c r="F75" s="498"/>
      <c r="G75" s="498"/>
      <c r="H75" s="498"/>
      <c r="I75" s="498"/>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99"/>
      <c r="C77" s="499"/>
      <c r="D77" s="499"/>
      <c r="E77" s="499"/>
      <c r="F77" s="499"/>
      <c r="G77" s="499"/>
      <c r="H77" s="499"/>
      <c r="I77" s="499"/>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44 G46:G53 G55:G64">
    <cfRule type="cellIs" dxfId="37" priority="42" operator="notEqual">
      <formula>0</formula>
    </cfRule>
  </conditionalFormatting>
  <conditionalFormatting sqref="H27:I29 L29:AA29 H58:AA64 H40:J40 H42:J44 H41:I41 H49:I49 H50:J53 L53:R53 H48:J48 H47:I47 H39:I39 H46:J46 P54:R54 H55:J57 H33:M33 M52 L27:M28 N27:O27 H34:AA38 P52:Q52 L51:R51 P45:AA49 L46:O50 L55:R57 L39:AA44 P50:R50 T50:AA57 H24:AA26 H30:AA32 P27:AA28 O33:AA33">
    <cfRule type="cellIs" dxfId="36" priority="41" operator="notEqual">
      <formula>0</formula>
    </cfRule>
  </conditionalFormatting>
  <conditionalFormatting sqref="C24:D44 C46:D53 C45 C55:D64 C54">
    <cfRule type="cellIs" dxfId="35" priority="40" operator="notEqual">
      <formula>0</formula>
    </cfRule>
  </conditionalFormatting>
  <conditionalFormatting sqref="J27:K29">
    <cfRule type="cellIs" dxfId="34" priority="39" operator="notEqual">
      <formula>0</formula>
    </cfRule>
  </conditionalFormatting>
  <conditionalFormatting sqref="AB24:AC64">
    <cfRule type="cellIs" dxfId="33" priority="38" operator="notEqual">
      <formula>0</formula>
    </cfRule>
  </conditionalFormatting>
  <conditionalFormatting sqref="L52">
    <cfRule type="cellIs" dxfId="32" priority="37" operator="notEqual">
      <formula>0</formula>
    </cfRule>
  </conditionalFormatting>
  <conditionalFormatting sqref="J41">
    <cfRule type="cellIs" dxfId="31" priority="36" operator="notEqual">
      <formula>0</formula>
    </cfRule>
  </conditionalFormatting>
  <conditionalFormatting sqref="J49">
    <cfRule type="cellIs" dxfId="30" priority="35" operator="notEqual">
      <formula>0</formula>
    </cfRule>
  </conditionalFormatting>
  <conditionalFormatting sqref="K57">
    <cfRule type="cellIs" dxfId="29" priority="34" operator="notEqual">
      <formula>0</formula>
    </cfRule>
  </conditionalFormatting>
  <conditionalFormatting sqref="K40 K42:K44 K50:K51 K48 K53 K46 K55">
    <cfRule type="cellIs" dxfId="28" priority="33" operator="notEqual">
      <formula>0</formula>
    </cfRule>
  </conditionalFormatting>
  <conditionalFormatting sqref="K41">
    <cfRule type="cellIs" dxfId="27" priority="32" operator="notEqual">
      <formula>0</formula>
    </cfRule>
  </conditionalFormatting>
  <conditionalFormatting sqref="K49">
    <cfRule type="cellIs" dxfId="26" priority="31" operator="notEqual">
      <formula>0</formula>
    </cfRule>
  </conditionalFormatting>
  <conditionalFormatting sqref="K56">
    <cfRule type="cellIs" dxfId="25" priority="30" operator="notEqual">
      <formula>0</formula>
    </cfRule>
  </conditionalFormatting>
  <conditionalFormatting sqref="J47">
    <cfRule type="cellIs" dxfId="24" priority="29" operator="notEqual">
      <formula>0</formula>
    </cfRule>
  </conditionalFormatting>
  <conditionalFormatting sqref="K47">
    <cfRule type="cellIs" dxfId="23" priority="28" operator="notEqual">
      <formula>0</formula>
    </cfRule>
  </conditionalFormatting>
  <conditionalFormatting sqref="J39">
    <cfRule type="cellIs" dxfId="22" priority="27" operator="notEqual">
      <formula>0</formula>
    </cfRule>
  </conditionalFormatting>
  <conditionalFormatting sqref="K39">
    <cfRule type="cellIs" dxfId="21" priority="26" operator="notEqual">
      <formula>0</formula>
    </cfRule>
  </conditionalFormatting>
  <conditionalFormatting sqref="K52">
    <cfRule type="cellIs" dxfId="20" priority="25" operator="notEqual">
      <formula>0</formula>
    </cfRule>
  </conditionalFormatting>
  <conditionalFormatting sqref="G45">
    <cfRule type="cellIs" dxfId="19" priority="24" operator="notEqual">
      <formula>0</formula>
    </cfRule>
  </conditionalFormatting>
  <conditionalFormatting sqref="H45:O45">
    <cfRule type="cellIs" dxfId="18" priority="23" operator="notEqual">
      <formula>0</formula>
    </cfRule>
  </conditionalFormatting>
  <conditionalFormatting sqref="D45">
    <cfRule type="cellIs" dxfId="17" priority="22" operator="notEqual">
      <formula>0</formula>
    </cfRule>
  </conditionalFormatting>
  <conditionalFormatting sqref="G54">
    <cfRule type="cellIs" dxfId="16" priority="21" operator="notEqual">
      <formula>0</formula>
    </cfRule>
  </conditionalFormatting>
  <conditionalFormatting sqref="H54:O54">
    <cfRule type="cellIs" dxfId="15" priority="20" operator="notEqual">
      <formula>0</formula>
    </cfRule>
  </conditionalFormatting>
  <conditionalFormatting sqref="D54">
    <cfRule type="cellIs" dxfId="14" priority="19" operator="notEqual">
      <formula>0</formula>
    </cfRule>
  </conditionalFormatting>
  <conditionalFormatting sqref="E24:F24">
    <cfRule type="cellIs" dxfId="13" priority="17" operator="notEqual">
      <formula>0</formula>
    </cfRule>
  </conditionalFormatting>
  <conditionalFormatting sqref="E58:F64 E51:F51 E25:F43">
    <cfRule type="cellIs" dxfId="12" priority="16" operator="notEqual">
      <formula>0</formula>
    </cfRule>
  </conditionalFormatting>
  <conditionalFormatting sqref="F44 F50">
    <cfRule type="cellIs" dxfId="11" priority="15" operator="notEqual">
      <formula>0</formula>
    </cfRule>
  </conditionalFormatting>
  <conditionalFormatting sqref="F45:F49">
    <cfRule type="cellIs" dxfId="10" priority="14" operator="notEqual">
      <formula>0</formula>
    </cfRule>
  </conditionalFormatting>
  <conditionalFormatting sqref="E44:E50">
    <cfRule type="cellIs" dxfId="9" priority="13" operator="notEqual">
      <formula>0</formula>
    </cfRule>
  </conditionalFormatting>
  <conditionalFormatting sqref="E52:F52 F53:F57">
    <cfRule type="cellIs" dxfId="8" priority="12" operator="notEqual">
      <formula>0</formula>
    </cfRule>
  </conditionalFormatting>
  <conditionalFormatting sqref="E53:E57">
    <cfRule type="cellIs" dxfId="7" priority="11" operator="notEqual">
      <formula>0</formula>
    </cfRule>
  </conditionalFormatting>
  <conditionalFormatting sqref="O28">
    <cfRule type="cellIs" dxfId="6" priority="9" operator="notEqual">
      <formula>0</formula>
    </cfRule>
  </conditionalFormatting>
  <conditionalFormatting sqref="N28">
    <cfRule type="cellIs" dxfId="5" priority="8" operator="notEqual">
      <formula>0</formula>
    </cfRule>
  </conditionalFormatting>
  <conditionalFormatting sqref="N33">
    <cfRule type="cellIs" dxfId="4" priority="5" operator="notEqual">
      <formula>0</formula>
    </cfRule>
  </conditionalFormatting>
  <conditionalFormatting sqref="N52:O52">
    <cfRule type="cellIs" dxfId="3" priority="4" operator="notEqual">
      <formula>0</formula>
    </cfRule>
  </conditionalFormatting>
  <conditionalFormatting sqref="S51 S53:S57">
    <cfRule type="cellIs" dxfId="2" priority="3" operator="notEqual">
      <formula>0</formula>
    </cfRule>
  </conditionalFormatting>
  <conditionalFormatting sqref="R52:S52">
    <cfRule type="cellIs" dxfId="1" priority="2" operator="notEqual">
      <formula>0</formula>
    </cfRule>
  </conditionalFormatting>
  <conditionalFormatting sqref="S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9</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2" t="s">
        <v>8</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1" t="str">
        <f>'1. паспорт местоположение'!A12:C12</f>
        <v>I_140-79</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2" t="s">
        <v>7</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1" t="str">
        <f>'1. паспорт местоположение'!A15</f>
        <v>Приобретение земельного участка Гурьевский р-н Калининградская обл</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6</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02" t="s">
        <v>516</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5" customFormat="1" ht="58.5" customHeight="1" x14ac:dyDescent="0.25">
      <c r="A22" s="503" t="s">
        <v>52</v>
      </c>
      <c r="B22" s="506" t="s">
        <v>24</v>
      </c>
      <c r="C22" s="503" t="s">
        <v>51</v>
      </c>
      <c r="D22" s="503" t="s">
        <v>50</v>
      </c>
      <c r="E22" s="509" t="s">
        <v>527</v>
      </c>
      <c r="F22" s="510"/>
      <c r="G22" s="510"/>
      <c r="H22" s="510"/>
      <c r="I22" s="510"/>
      <c r="J22" s="510"/>
      <c r="K22" s="510"/>
      <c r="L22" s="511"/>
      <c r="M22" s="503" t="s">
        <v>49</v>
      </c>
      <c r="N22" s="503" t="s">
        <v>48</v>
      </c>
      <c r="O22" s="503" t="s">
        <v>47</v>
      </c>
      <c r="P22" s="512" t="s">
        <v>260</v>
      </c>
      <c r="Q22" s="512" t="s">
        <v>46</v>
      </c>
      <c r="R22" s="512" t="s">
        <v>45</v>
      </c>
      <c r="S22" s="512" t="s">
        <v>44</v>
      </c>
      <c r="T22" s="512"/>
      <c r="U22" s="513" t="s">
        <v>43</v>
      </c>
      <c r="V22" s="513" t="s">
        <v>42</v>
      </c>
      <c r="W22" s="512" t="s">
        <v>41</v>
      </c>
      <c r="X22" s="512" t="s">
        <v>40</v>
      </c>
      <c r="Y22" s="512" t="s">
        <v>39</v>
      </c>
      <c r="Z22" s="526" t="s">
        <v>38</v>
      </c>
      <c r="AA22" s="512" t="s">
        <v>37</v>
      </c>
      <c r="AB22" s="512" t="s">
        <v>36</v>
      </c>
      <c r="AC22" s="512" t="s">
        <v>35</v>
      </c>
      <c r="AD22" s="512" t="s">
        <v>34</v>
      </c>
      <c r="AE22" s="512" t="s">
        <v>33</v>
      </c>
      <c r="AF22" s="512" t="s">
        <v>32</v>
      </c>
      <c r="AG22" s="512"/>
      <c r="AH22" s="512"/>
      <c r="AI22" s="512"/>
      <c r="AJ22" s="512"/>
      <c r="AK22" s="512"/>
      <c r="AL22" s="512" t="s">
        <v>31</v>
      </c>
      <c r="AM22" s="512"/>
      <c r="AN22" s="512"/>
      <c r="AO22" s="512"/>
      <c r="AP22" s="512" t="s">
        <v>30</v>
      </c>
      <c r="AQ22" s="512"/>
      <c r="AR22" s="512" t="s">
        <v>29</v>
      </c>
      <c r="AS22" s="512" t="s">
        <v>28</v>
      </c>
      <c r="AT22" s="512" t="s">
        <v>27</v>
      </c>
      <c r="AU22" s="512" t="s">
        <v>26</v>
      </c>
      <c r="AV22" s="516" t="s">
        <v>25</v>
      </c>
    </row>
    <row r="23" spans="1:48" s="25" customFormat="1" ht="64.5" customHeight="1" x14ac:dyDescent="0.25">
      <c r="A23" s="504"/>
      <c r="B23" s="507"/>
      <c r="C23" s="504"/>
      <c r="D23" s="504"/>
      <c r="E23" s="518" t="s">
        <v>23</v>
      </c>
      <c r="F23" s="520" t="s">
        <v>130</v>
      </c>
      <c r="G23" s="520" t="s">
        <v>129</v>
      </c>
      <c r="H23" s="520" t="s">
        <v>128</v>
      </c>
      <c r="I23" s="524" t="s">
        <v>437</v>
      </c>
      <c r="J23" s="524" t="s">
        <v>438</v>
      </c>
      <c r="K23" s="524" t="s">
        <v>439</v>
      </c>
      <c r="L23" s="520" t="s">
        <v>606</v>
      </c>
      <c r="M23" s="504"/>
      <c r="N23" s="504"/>
      <c r="O23" s="504"/>
      <c r="P23" s="512"/>
      <c r="Q23" s="512"/>
      <c r="R23" s="512"/>
      <c r="S23" s="522" t="s">
        <v>2</v>
      </c>
      <c r="T23" s="522" t="s">
        <v>11</v>
      </c>
      <c r="U23" s="513"/>
      <c r="V23" s="513"/>
      <c r="W23" s="512"/>
      <c r="X23" s="512"/>
      <c r="Y23" s="512"/>
      <c r="Z23" s="512"/>
      <c r="AA23" s="512"/>
      <c r="AB23" s="512"/>
      <c r="AC23" s="512"/>
      <c r="AD23" s="512"/>
      <c r="AE23" s="512"/>
      <c r="AF23" s="512" t="s">
        <v>22</v>
      </c>
      <c r="AG23" s="512"/>
      <c r="AH23" s="512" t="s">
        <v>21</v>
      </c>
      <c r="AI23" s="512"/>
      <c r="AJ23" s="503" t="s">
        <v>20</v>
      </c>
      <c r="AK23" s="503" t="s">
        <v>19</v>
      </c>
      <c r="AL23" s="503" t="s">
        <v>18</v>
      </c>
      <c r="AM23" s="503" t="s">
        <v>17</v>
      </c>
      <c r="AN23" s="503" t="s">
        <v>16</v>
      </c>
      <c r="AO23" s="503" t="s">
        <v>15</v>
      </c>
      <c r="AP23" s="503" t="s">
        <v>14</v>
      </c>
      <c r="AQ23" s="514" t="s">
        <v>11</v>
      </c>
      <c r="AR23" s="512"/>
      <c r="AS23" s="512"/>
      <c r="AT23" s="512"/>
      <c r="AU23" s="512"/>
      <c r="AV23" s="517"/>
    </row>
    <row r="24" spans="1:48" s="25" customFormat="1" ht="96.75" customHeight="1" x14ac:dyDescent="0.25">
      <c r="A24" s="505"/>
      <c r="B24" s="508"/>
      <c r="C24" s="505"/>
      <c r="D24" s="505"/>
      <c r="E24" s="519"/>
      <c r="F24" s="521"/>
      <c r="G24" s="521"/>
      <c r="H24" s="521"/>
      <c r="I24" s="525"/>
      <c r="J24" s="525"/>
      <c r="K24" s="525"/>
      <c r="L24" s="521"/>
      <c r="M24" s="505"/>
      <c r="N24" s="505"/>
      <c r="O24" s="505"/>
      <c r="P24" s="512"/>
      <c r="Q24" s="512"/>
      <c r="R24" s="512"/>
      <c r="S24" s="523"/>
      <c r="T24" s="523"/>
      <c r="U24" s="513"/>
      <c r="V24" s="513"/>
      <c r="W24" s="512"/>
      <c r="X24" s="512"/>
      <c r="Y24" s="512"/>
      <c r="Z24" s="512"/>
      <c r="AA24" s="512"/>
      <c r="AB24" s="512"/>
      <c r="AC24" s="512"/>
      <c r="AD24" s="512"/>
      <c r="AE24" s="512"/>
      <c r="AF24" s="142" t="s">
        <v>13</v>
      </c>
      <c r="AG24" s="142" t="s">
        <v>12</v>
      </c>
      <c r="AH24" s="143" t="s">
        <v>2</v>
      </c>
      <c r="AI24" s="143" t="s">
        <v>11</v>
      </c>
      <c r="AJ24" s="505"/>
      <c r="AK24" s="505"/>
      <c r="AL24" s="505"/>
      <c r="AM24" s="505"/>
      <c r="AN24" s="505"/>
      <c r="AO24" s="505"/>
      <c r="AP24" s="505"/>
      <c r="AQ24" s="515"/>
      <c r="AR24" s="512"/>
      <c r="AS24" s="512"/>
      <c r="AT24" s="512"/>
      <c r="AU24" s="512"/>
      <c r="AV24" s="51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5" t="s">
        <v>537</v>
      </c>
      <c r="C26" s="20"/>
      <c r="D26" s="209">
        <f>'6.1. Паспорт сетевой график'!F53</f>
        <v>43190</v>
      </c>
      <c r="E26" s="22"/>
      <c r="F26" s="22"/>
      <c r="G26" s="380">
        <f>'6.2. Паспорт фин осв ввод'!AC37</f>
        <v>0</v>
      </c>
      <c r="H26" s="380"/>
      <c r="I26" s="380">
        <f>'6.2. Паспорт фин осв ввод'!AC39</f>
        <v>0</v>
      </c>
      <c r="J26" s="380">
        <f>'6.2. Паспорт фин осв ввод'!AC40</f>
        <v>0</v>
      </c>
      <c r="K26" s="380">
        <f>'6.2. Паспорт фин осв ввод'!AC41</f>
        <v>0</v>
      </c>
      <c r="L26" s="377">
        <f>'6.2. Паспорт фин осв ввод'!AC57</f>
        <v>1</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7" zoomScale="90" zoomScaleNormal="90" zoomScaleSheetLayoutView="90" workbookViewId="0">
      <selection activeCell="B47" sqref="B47"/>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535</v>
      </c>
    </row>
    <row r="4" spans="1:8" x14ac:dyDescent="0.25">
      <c r="B4" s="42"/>
    </row>
    <row r="5" spans="1:8" ht="18.75" x14ac:dyDescent="0.3">
      <c r="A5" s="527" t="str">
        <f>'1. паспорт местоположение'!A5:C5</f>
        <v>Год раскрытия информации: 2018 год</v>
      </c>
      <c r="B5" s="527"/>
      <c r="C5" s="86"/>
      <c r="D5" s="86"/>
      <c r="E5" s="86"/>
      <c r="F5" s="86"/>
      <c r="G5" s="86"/>
      <c r="H5" s="86"/>
    </row>
    <row r="6" spans="1:8" ht="18.75" x14ac:dyDescent="0.3">
      <c r="A6" s="147"/>
      <c r="B6" s="147"/>
      <c r="C6" s="147"/>
      <c r="D6" s="147"/>
      <c r="E6" s="147"/>
      <c r="F6" s="147"/>
      <c r="G6" s="147"/>
      <c r="H6" s="147"/>
    </row>
    <row r="7" spans="1:8" ht="18.75" x14ac:dyDescent="0.25">
      <c r="A7" s="416" t="s">
        <v>9</v>
      </c>
      <c r="B7" s="416"/>
      <c r="C7" s="146"/>
      <c r="D7" s="146"/>
      <c r="E7" s="146"/>
      <c r="F7" s="146"/>
      <c r="G7" s="146"/>
      <c r="H7" s="146"/>
    </row>
    <row r="8" spans="1:8" ht="18.75" x14ac:dyDescent="0.25">
      <c r="A8" s="146"/>
      <c r="B8" s="146"/>
      <c r="C8" s="146"/>
      <c r="D8" s="146"/>
      <c r="E8" s="146"/>
      <c r="F8" s="146"/>
      <c r="G8" s="146"/>
      <c r="H8" s="146"/>
    </row>
    <row r="9" spans="1:8" x14ac:dyDescent="0.25">
      <c r="A9" s="411" t="str">
        <f>'1. паспорт местоположение'!A9:C9</f>
        <v>Акционерное общество "Янтарьэнерго" ДЗО  ПАО "Россети"</v>
      </c>
      <c r="B9" s="411"/>
      <c r="C9" s="144"/>
      <c r="D9" s="144"/>
      <c r="E9" s="144"/>
      <c r="F9" s="144"/>
      <c r="G9" s="144"/>
      <c r="H9" s="144"/>
    </row>
    <row r="10" spans="1:8" x14ac:dyDescent="0.25">
      <c r="A10" s="412" t="s">
        <v>8</v>
      </c>
      <c r="B10" s="412"/>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1" t="str">
        <f>'1. паспорт местоположение'!A12:C12</f>
        <v>I_140-79</v>
      </c>
      <c r="B12" s="411"/>
      <c r="C12" s="144"/>
      <c r="D12" s="144"/>
      <c r="E12" s="144"/>
      <c r="F12" s="144"/>
      <c r="G12" s="144"/>
      <c r="H12" s="144"/>
    </row>
    <row r="13" spans="1:8" x14ac:dyDescent="0.25">
      <c r="A13" s="412" t="s">
        <v>7</v>
      </c>
      <c r="B13" s="412"/>
      <c r="C13" s="145"/>
      <c r="D13" s="145"/>
      <c r="E13" s="145"/>
      <c r="F13" s="145"/>
      <c r="G13" s="145"/>
      <c r="H13" s="145"/>
    </row>
    <row r="14" spans="1:8" ht="18.75" x14ac:dyDescent="0.25">
      <c r="A14" s="10"/>
      <c r="B14" s="10"/>
      <c r="C14" s="10"/>
      <c r="D14" s="10"/>
      <c r="E14" s="10"/>
      <c r="F14" s="10"/>
      <c r="G14" s="10"/>
      <c r="H14" s="10"/>
    </row>
    <row r="15" spans="1:8" x14ac:dyDescent="0.25">
      <c r="A15" s="411" t="str">
        <f>'1. паспорт местоположение'!A15:C15</f>
        <v>Приобретение земельного участка Гурьевский р-н Калининградская обл</v>
      </c>
      <c r="B15" s="411"/>
      <c r="C15" s="144"/>
      <c r="D15" s="144"/>
      <c r="E15" s="144"/>
      <c r="F15" s="144"/>
      <c r="G15" s="144"/>
      <c r="H15" s="144"/>
    </row>
    <row r="16" spans="1:8" x14ac:dyDescent="0.25">
      <c r="A16" s="412" t="s">
        <v>6</v>
      </c>
      <c r="B16" s="412"/>
      <c r="C16" s="145"/>
      <c r="D16" s="145"/>
      <c r="E16" s="145"/>
      <c r="F16" s="145"/>
      <c r="G16" s="145"/>
      <c r="H16" s="145"/>
    </row>
    <row r="17" spans="1:2" x14ac:dyDescent="0.25">
      <c r="B17" s="118"/>
    </row>
    <row r="18" spans="1:2" ht="33.75" customHeight="1" x14ac:dyDescent="0.25">
      <c r="A18" s="531" t="s">
        <v>517</v>
      </c>
      <c r="B18" s="532"/>
    </row>
    <row r="19" spans="1:2" x14ac:dyDescent="0.25">
      <c r="B19" s="42"/>
    </row>
    <row r="20" spans="1:2" ht="16.5" thickBot="1" x14ac:dyDescent="0.3">
      <c r="B20" s="119"/>
    </row>
    <row r="21" spans="1:2" ht="49.5" customHeight="1" thickBot="1" x14ac:dyDescent="0.3">
      <c r="A21" s="120" t="s">
        <v>385</v>
      </c>
      <c r="B21" s="121" t="str">
        <f>A15</f>
        <v>Приобретение земельного участка Гурьевский р-н Калининградская обл</v>
      </c>
    </row>
    <row r="22" spans="1:2" ht="16.5" thickBot="1" x14ac:dyDescent="0.3">
      <c r="A22" s="120" t="s">
        <v>386</v>
      </c>
      <c r="B22" s="121"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0" t="s">
        <v>351</v>
      </c>
      <c r="B23" s="122" t="s">
        <v>594</v>
      </c>
    </row>
    <row r="24" spans="1:2" ht="16.5" thickBot="1" x14ac:dyDescent="0.3">
      <c r="A24" s="120" t="s">
        <v>387</v>
      </c>
      <c r="B24" s="122">
        <v>0</v>
      </c>
    </row>
    <row r="25" spans="1:2" ht="16.5" thickBot="1" x14ac:dyDescent="0.3">
      <c r="A25" s="123" t="s">
        <v>388</v>
      </c>
      <c r="B25" s="121">
        <v>2018</v>
      </c>
    </row>
    <row r="26" spans="1:2" ht="16.5" thickBot="1" x14ac:dyDescent="0.3">
      <c r="A26" s="226" t="s">
        <v>389</v>
      </c>
      <c r="B26" s="211" t="s">
        <v>597</v>
      </c>
    </row>
    <row r="27" spans="1:2" ht="29.25" thickBot="1" x14ac:dyDescent="0.3">
      <c r="A27" s="228" t="s">
        <v>616</v>
      </c>
      <c r="B27" s="398">
        <f>'6.2. Паспорт фин осв ввод'!R52</f>
        <v>1.0027999999999999</v>
      </c>
    </row>
    <row r="28" spans="1:2" ht="16.5" thickBot="1" x14ac:dyDescent="0.3">
      <c r="A28" s="227" t="s">
        <v>390</v>
      </c>
      <c r="B28" s="227" t="s">
        <v>600</v>
      </c>
    </row>
    <row r="29" spans="1:2" ht="29.25" thickBot="1" x14ac:dyDescent="0.3">
      <c r="A29" s="131" t="s">
        <v>617</v>
      </c>
      <c r="B29" s="396">
        <f>B30</f>
        <v>1.0027999999999999</v>
      </c>
    </row>
    <row r="30" spans="1:2" ht="29.25" thickBot="1" x14ac:dyDescent="0.3">
      <c r="A30" s="131" t="s">
        <v>391</v>
      </c>
      <c r="B30" s="396">
        <f>B32+B37+B42</f>
        <v>1.0027999999999999</v>
      </c>
    </row>
    <row r="31" spans="1:2" ht="16.5" thickBot="1" x14ac:dyDescent="0.3">
      <c r="A31" s="126" t="s">
        <v>392</v>
      </c>
      <c r="B31" s="170"/>
    </row>
    <row r="32" spans="1:2" ht="29.25" thickBot="1" x14ac:dyDescent="0.3">
      <c r="A32" s="131" t="s">
        <v>393</v>
      </c>
      <c r="B32" s="170"/>
    </row>
    <row r="33" spans="1:2" ht="16.5" thickBot="1" x14ac:dyDescent="0.3">
      <c r="A33" s="126" t="s">
        <v>394</v>
      </c>
      <c r="B33" s="170"/>
    </row>
    <row r="34" spans="1:2" ht="16.5" thickBot="1" x14ac:dyDescent="0.3">
      <c r="A34" s="126" t="s">
        <v>395</v>
      </c>
      <c r="B34" s="170"/>
    </row>
    <row r="35" spans="1:2" ht="16.5" thickBot="1" x14ac:dyDescent="0.3">
      <c r="A35" s="126" t="s">
        <v>396</v>
      </c>
      <c r="B35" s="170"/>
    </row>
    <row r="36" spans="1:2" ht="16.5" thickBot="1" x14ac:dyDescent="0.3">
      <c r="A36" s="126" t="s">
        <v>397</v>
      </c>
      <c r="B36" s="170"/>
    </row>
    <row r="37" spans="1:2" ht="29.25" thickBot="1" x14ac:dyDescent="0.3">
      <c r="A37" s="131" t="s">
        <v>398</v>
      </c>
      <c r="B37" s="170"/>
    </row>
    <row r="38" spans="1:2" ht="16.5" thickBot="1" x14ac:dyDescent="0.3">
      <c r="A38" s="126" t="s">
        <v>394</v>
      </c>
      <c r="B38" s="170"/>
    </row>
    <row r="39" spans="1:2" ht="16.5" thickBot="1" x14ac:dyDescent="0.3">
      <c r="A39" s="126" t="s">
        <v>395</v>
      </c>
      <c r="B39" s="170"/>
    </row>
    <row r="40" spans="1:2" ht="16.5" thickBot="1" x14ac:dyDescent="0.3">
      <c r="A40" s="126" t="s">
        <v>396</v>
      </c>
      <c r="B40" s="170"/>
    </row>
    <row r="41" spans="1:2" ht="16.5" thickBot="1" x14ac:dyDescent="0.3">
      <c r="A41" s="126" t="s">
        <v>397</v>
      </c>
      <c r="B41" s="170"/>
    </row>
    <row r="42" spans="1:2" ht="29.25" thickBot="1" x14ac:dyDescent="0.3">
      <c r="A42" s="131" t="s">
        <v>399</v>
      </c>
      <c r="B42" s="396">
        <f>B43+B47</f>
        <v>1.0027999999999999</v>
      </c>
    </row>
    <row r="43" spans="1:2" ht="30.75" thickBot="1" x14ac:dyDescent="0.3">
      <c r="A43" s="385" t="s">
        <v>621</v>
      </c>
      <c r="B43" s="397">
        <v>1.0027999999999999</v>
      </c>
    </row>
    <row r="44" spans="1:2" ht="16.5" thickBot="1" x14ac:dyDescent="0.3">
      <c r="A44" s="126" t="s">
        <v>395</v>
      </c>
      <c r="B44" s="374">
        <f>B43/B27</f>
        <v>1</v>
      </c>
    </row>
    <row r="45" spans="1:2" ht="16.5" thickBot="1" x14ac:dyDescent="0.3">
      <c r="A45" s="126" t="s">
        <v>396</v>
      </c>
      <c r="B45" s="396">
        <v>1.0027999999999999</v>
      </c>
    </row>
    <row r="46" spans="1:2" ht="16.5" thickBot="1" x14ac:dyDescent="0.3">
      <c r="A46" s="126" t="s">
        <v>397</v>
      </c>
      <c r="B46" s="396">
        <v>1.0027999999999999</v>
      </c>
    </row>
    <row r="47" spans="1:2" ht="16.5" thickBot="1" x14ac:dyDescent="0.3">
      <c r="A47" s="126" t="s">
        <v>394</v>
      </c>
      <c r="B47" s="170"/>
    </row>
    <row r="48" spans="1:2" ht="16.5" thickBot="1" x14ac:dyDescent="0.3">
      <c r="A48" s="126" t="s">
        <v>395</v>
      </c>
      <c r="B48" s="170"/>
    </row>
    <row r="49" spans="1:2" ht="16.5" thickBot="1" x14ac:dyDescent="0.3">
      <c r="A49" s="126" t="s">
        <v>396</v>
      </c>
      <c r="B49" s="170"/>
    </row>
    <row r="50" spans="1:2" ht="16.5" thickBot="1" x14ac:dyDescent="0.3">
      <c r="A50" s="126" t="s">
        <v>397</v>
      </c>
      <c r="B50" s="170"/>
    </row>
    <row r="51" spans="1:2" ht="29.25" thickBot="1" x14ac:dyDescent="0.3">
      <c r="A51" s="125" t="s">
        <v>400</v>
      </c>
      <c r="B51" s="374">
        <f>B27/B30</f>
        <v>1</v>
      </c>
    </row>
    <row r="52" spans="1:2" ht="16.5" thickBot="1" x14ac:dyDescent="0.3">
      <c r="A52" s="127" t="s">
        <v>392</v>
      </c>
      <c r="B52" s="171"/>
    </row>
    <row r="53" spans="1:2" ht="16.5" thickBot="1" x14ac:dyDescent="0.3">
      <c r="A53" s="127" t="s">
        <v>401</v>
      </c>
      <c r="B53" s="171"/>
    </row>
    <row r="54" spans="1:2" ht="16.5" thickBot="1" x14ac:dyDescent="0.3">
      <c r="A54" s="127" t="s">
        <v>402</v>
      </c>
      <c r="B54" s="171"/>
    </row>
    <row r="55" spans="1:2" ht="16.5" thickBot="1" x14ac:dyDescent="0.3">
      <c r="A55" s="127" t="s">
        <v>403</v>
      </c>
      <c r="B55" s="171"/>
    </row>
    <row r="56" spans="1:2" ht="16.5" thickBot="1" x14ac:dyDescent="0.3">
      <c r="A56" s="123" t="s">
        <v>404</v>
      </c>
      <c r="B56" s="375">
        <f>B57/B27</f>
        <v>1</v>
      </c>
    </row>
    <row r="57" spans="1:2" ht="16.5" thickBot="1" x14ac:dyDescent="0.3">
      <c r="A57" s="123" t="s">
        <v>405</v>
      </c>
      <c r="B57" s="399">
        <f>B45+B49</f>
        <v>1.0027999999999999</v>
      </c>
    </row>
    <row r="58" spans="1:2" ht="16.5" thickBot="1" x14ac:dyDescent="0.3">
      <c r="A58" s="123" t="s">
        <v>406</v>
      </c>
      <c r="B58" s="375">
        <f>B59/B27</f>
        <v>1</v>
      </c>
    </row>
    <row r="59" spans="1:2" ht="16.5" thickBot="1" x14ac:dyDescent="0.3">
      <c r="A59" s="124" t="s">
        <v>407</v>
      </c>
      <c r="B59" s="400">
        <f>B46+B50</f>
        <v>1.0027999999999999</v>
      </c>
    </row>
    <row r="60" spans="1:2" ht="15.75" customHeight="1" x14ac:dyDescent="0.25">
      <c r="A60" s="125" t="s">
        <v>408</v>
      </c>
      <c r="B60" s="127" t="s">
        <v>409</v>
      </c>
    </row>
    <row r="61" spans="1:2" x14ac:dyDescent="0.25">
      <c r="A61" s="129" t="s">
        <v>410</v>
      </c>
      <c r="B61" s="129" t="s">
        <v>537</v>
      </c>
    </row>
    <row r="62" spans="1:2" x14ac:dyDescent="0.25">
      <c r="A62" s="129" t="s">
        <v>411</v>
      </c>
      <c r="B62" s="129"/>
    </row>
    <row r="63" spans="1:2" x14ac:dyDescent="0.25">
      <c r="A63" s="129" t="s">
        <v>412</v>
      </c>
      <c r="B63" s="129"/>
    </row>
    <row r="64" spans="1:2" x14ac:dyDescent="0.25">
      <c r="A64" s="129" t="s">
        <v>413</v>
      </c>
      <c r="B64" s="129"/>
    </row>
    <row r="65" spans="1:2" ht="30.75" thickBot="1" x14ac:dyDescent="0.3">
      <c r="A65" s="130" t="s">
        <v>414</v>
      </c>
      <c r="B65" s="130" t="str">
        <f>'3.3 паспорт описание'!C27</f>
        <v>договор купли-продажи земельного участка  с Калиновской А.С. от 20.02.2018 № 235</v>
      </c>
    </row>
    <row r="66" spans="1:2" ht="30.75" thickBot="1" x14ac:dyDescent="0.3">
      <c r="A66" s="127" t="s">
        <v>415</v>
      </c>
      <c r="B66" s="128"/>
    </row>
    <row r="67" spans="1:2" ht="29.25" thickBot="1" x14ac:dyDescent="0.3">
      <c r="A67" s="123" t="s">
        <v>416</v>
      </c>
      <c r="B67" s="128"/>
    </row>
    <row r="68" spans="1:2" ht="16.5" thickBot="1" x14ac:dyDescent="0.3">
      <c r="A68" s="127" t="s">
        <v>392</v>
      </c>
      <c r="B68" s="133"/>
    </row>
    <row r="69" spans="1:2" ht="16.5" thickBot="1" x14ac:dyDescent="0.3">
      <c r="A69" s="127" t="s">
        <v>417</v>
      </c>
      <c r="B69" s="128"/>
    </row>
    <row r="70" spans="1:2" ht="16.5" thickBot="1" x14ac:dyDescent="0.3">
      <c r="A70" s="127" t="s">
        <v>418</v>
      </c>
      <c r="B70" s="133"/>
    </row>
    <row r="71" spans="1:2" ht="30.75" thickBot="1" x14ac:dyDescent="0.3">
      <c r="A71" s="134" t="s">
        <v>419</v>
      </c>
      <c r="B71" s="148" t="s">
        <v>420</v>
      </c>
    </row>
    <row r="72" spans="1:2" ht="16.5" thickBot="1" x14ac:dyDescent="0.3">
      <c r="A72" s="123" t="s">
        <v>421</v>
      </c>
      <c r="B72" s="132"/>
    </row>
    <row r="73" spans="1:2" ht="16.5" thickBot="1" x14ac:dyDescent="0.3">
      <c r="A73" s="129" t="s">
        <v>422</v>
      </c>
      <c r="B73" s="135"/>
    </row>
    <row r="74" spans="1:2" ht="16.5" thickBot="1" x14ac:dyDescent="0.3">
      <c r="A74" s="129" t="s">
        <v>423</v>
      </c>
      <c r="B74" s="135"/>
    </row>
    <row r="75" spans="1:2" ht="16.5" thickBot="1" x14ac:dyDescent="0.3">
      <c r="A75" s="129" t="s">
        <v>424</v>
      </c>
      <c r="B75" s="135"/>
    </row>
    <row r="76" spans="1:2" ht="45.75" thickBot="1" x14ac:dyDescent="0.3">
      <c r="A76" s="136" t="s">
        <v>425</v>
      </c>
      <c r="B76" s="133" t="s">
        <v>426</v>
      </c>
    </row>
    <row r="77" spans="1:2" ht="28.5" x14ac:dyDescent="0.25">
      <c r="A77" s="125" t="s">
        <v>427</v>
      </c>
      <c r="B77" s="528" t="s">
        <v>428</v>
      </c>
    </row>
    <row r="78" spans="1:2" x14ac:dyDescent="0.25">
      <c r="A78" s="129" t="s">
        <v>429</v>
      </c>
      <c r="B78" s="529"/>
    </row>
    <row r="79" spans="1:2" x14ac:dyDescent="0.25">
      <c r="A79" s="129" t="s">
        <v>430</v>
      </c>
      <c r="B79" s="529"/>
    </row>
    <row r="80" spans="1:2" x14ac:dyDescent="0.25">
      <c r="A80" s="129" t="s">
        <v>431</v>
      </c>
      <c r="B80" s="529"/>
    </row>
    <row r="81" spans="1:2" x14ac:dyDescent="0.25">
      <c r="A81" s="129" t="s">
        <v>432</v>
      </c>
      <c r="B81" s="529"/>
    </row>
    <row r="82" spans="1:2" ht="16.5" thickBot="1" x14ac:dyDescent="0.3">
      <c r="A82" s="137" t="s">
        <v>433</v>
      </c>
      <c r="B82" s="530"/>
    </row>
    <row r="85" spans="1:2" x14ac:dyDescent="0.25">
      <c r="A85" s="138"/>
      <c r="B85" s="139"/>
    </row>
    <row r="86" spans="1:2" x14ac:dyDescent="0.25">
      <c r="B86" s="140"/>
    </row>
    <row r="87" spans="1:2" x14ac:dyDescent="0.25">
      <c r="B87" s="141"/>
    </row>
  </sheetData>
  <mergeCells count="10">
    <mergeCell ref="B77:B82"/>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9</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12"/>
      <c r="U8" s="12"/>
      <c r="V8" s="12"/>
      <c r="W8" s="12"/>
      <c r="X8" s="12"/>
      <c r="Y8" s="12"/>
      <c r="Z8" s="12"/>
      <c r="AA8" s="12"/>
      <c r="AB8" s="12"/>
    </row>
    <row r="9" spans="1:28" s="11" customFormat="1" ht="18.75" x14ac:dyDescent="0.2">
      <c r="A9" s="412" t="s">
        <v>8</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1" t="str">
        <f>'1. паспорт местоположение'!A12:C12</f>
        <v>I_140-79</v>
      </c>
      <c r="B11" s="411"/>
      <c r="C11" s="411"/>
      <c r="D11" s="411"/>
      <c r="E11" s="411"/>
      <c r="F11" s="411"/>
      <c r="G11" s="411"/>
      <c r="H11" s="411"/>
      <c r="I11" s="411"/>
      <c r="J11" s="411"/>
      <c r="K11" s="411"/>
      <c r="L11" s="411"/>
      <c r="M11" s="411"/>
      <c r="N11" s="411"/>
      <c r="O11" s="411"/>
      <c r="P11" s="411"/>
      <c r="Q11" s="411"/>
      <c r="R11" s="411"/>
      <c r="S11" s="411"/>
      <c r="T11" s="12"/>
      <c r="U11" s="12"/>
      <c r="V11" s="12"/>
      <c r="W11" s="12"/>
      <c r="X11" s="12"/>
      <c r="Y11" s="12"/>
      <c r="Z11" s="12"/>
      <c r="AA11" s="12"/>
      <c r="AB11" s="12"/>
    </row>
    <row r="12" spans="1:28" s="11" customFormat="1" ht="18.75" x14ac:dyDescent="0.2">
      <c r="A12" s="412" t="s">
        <v>7</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2" customFormat="1" ht="12" x14ac:dyDescent="0.2">
      <c r="A14" s="411" t="str">
        <f>'1. паспорт местоположение'!A9:C9</f>
        <v>Акционерное общество "Янтарьэнерго" ДЗО  ПАО "Россети"</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2" customFormat="1" ht="15" customHeight="1" x14ac:dyDescent="0.2">
      <c r="A15" s="412" t="s">
        <v>6</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2"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3"/>
      <c r="U16" s="3"/>
      <c r="V16" s="3"/>
      <c r="W16" s="3"/>
      <c r="X16" s="3"/>
      <c r="Y16" s="3"/>
    </row>
    <row r="17" spans="1:28" s="2" customFormat="1" ht="45.75" customHeight="1" x14ac:dyDescent="0.2">
      <c r="A17" s="414" t="s">
        <v>492</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2"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3"/>
      <c r="U18" s="3"/>
      <c r="V18" s="3"/>
      <c r="W18" s="3"/>
      <c r="X18" s="3"/>
      <c r="Y18" s="3"/>
    </row>
    <row r="19" spans="1:28" s="2" customFormat="1" ht="54" customHeight="1" x14ac:dyDescent="0.2">
      <c r="A19" s="418" t="s">
        <v>5</v>
      </c>
      <c r="B19" s="418" t="s">
        <v>99</v>
      </c>
      <c r="C19" s="419" t="s">
        <v>384</v>
      </c>
      <c r="D19" s="418" t="s">
        <v>383</v>
      </c>
      <c r="E19" s="418" t="s">
        <v>98</v>
      </c>
      <c r="F19" s="418" t="s">
        <v>97</v>
      </c>
      <c r="G19" s="418" t="s">
        <v>379</v>
      </c>
      <c r="H19" s="418" t="s">
        <v>96</v>
      </c>
      <c r="I19" s="418" t="s">
        <v>95</v>
      </c>
      <c r="J19" s="418" t="s">
        <v>94</v>
      </c>
      <c r="K19" s="418" t="s">
        <v>93</v>
      </c>
      <c r="L19" s="418" t="s">
        <v>92</v>
      </c>
      <c r="M19" s="418" t="s">
        <v>91</v>
      </c>
      <c r="N19" s="418" t="s">
        <v>90</v>
      </c>
      <c r="O19" s="418" t="s">
        <v>89</v>
      </c>
      <c r="P19" s="418" t="s">
        <v>88</v>
      </c>
      <c r="Q19" s="418" t="s">
        <v>382</v>
      </c>
      <c r="R19" s="418"/>
      <c r="S19" s="421" t="s">
        <v>486</v>
      </c>
      <c r="T19" s="3"/>
      <c r="U19" s="3"/>
      <c r="V19" s="3"/>
      <c r="W19" s="3"/>
      <c r="X19" s="3"/>
      <c r="Y19" s="3"/>
    </row>
    <row r="20" spans="1:28" s="2" customFormat="1" ht="180.75" customHeight="1" x14ac:dyDescent="0.2">
      <c r="A20" s="418"/>
      <c r="B20" s="418"/>
      <c r="C20" s="420"/>
      <c r="D20" s="418"/>
      <c r="E20" s="418"/>
      <c r="F20" s="418"/>
      <c r="G20" s="418"/>
      <c r="H20" s="418"/>
      <c r="I20" s="418"/>
      <c r="J20" s="418"/>
      <c r="K20" s="418"/>
      <c r="L20" s="418"/>
      <c r="M20" s="418"/>
      <c r="N20" s="418"/>
      <c r="O20" s="418"/>
      <c r="P20" s="418"/>
      <c r="Q20" s="40" t="s">
        <v>380</v>
      </c>
      <c r="R20" s="41" t="s">
        <v>381</v>
      </c>
      <c r="S20" s="421"/>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198" customFormat="1" ht="32.25" customHeight="1" x14ac:dyDescent="0.2">
      <c r="A22" s="216" t="s">
        <v>378</v>
      </c>
      <c r="B22" s="217" t="s">
        <v>378</v>
      </c>
      <c r="C22" s="217" t="s">
        <v>378</v>
      </c>
      <c r="D22" s="217" t="s">
        <v>378</v>
      </c>
      <c r="E22" s="217" t="s">
        <v>378</v>
      </c>
      <c r="F22" s="217" t="s">
        <v>378</v>
      </c>
      <c r="G22" s="217" t="s">
        <v>378</v>
      </c>
      <c r="H22" s="217" t="s">
        <v>378</v>
      </c>
      <c r="I22" s="217" t="s">
        <v>378</v>
      </c>
      <c r="J22" s="217" t="s">
        <v>378</v>
      </c>
      <c r="K22" s="217" t="s">
        <v>378</v>
      </c>
      <c r="L22" s="217" t="s">
        <v>378</v>
      </c>
      <c r="M22" s="217" t="s">
        <v>378</v>
      </c>
      <c r="N22" s="217" t="s">
        <v>378</v>
      </c>
      <c r="O22" s="217" t="s">
        <v>378</v>
      </c>
      <c r="P22" s="217" t="s">
        <v>378</v>
      </c>
      <c r="Q22" s="217" t="s">
        <v>378</v>
      </c>
      <c r="R22" s="218" t="s">
        <v>378</v>
      </c>
      <c r="S22" s="218" t="s">
        <v>378</v>
      </c>
      <c r="T22" s="213"/>
      <c r="U22" s="213"/>
      <c r="V22" s="213"/>
      <c r="W22" s="213"/>
      <c r="X22" s="213"/>
      <c r="Y22" s="213"/>
      <c r="Z22" s="212"/>
      <c r="AA22" s="212"/>
      <c r="AB22" s="212"/>
    </row>
    <row r="23" spans="1:28" s="196" customFormat="1" ht="20.25" customHeight="1" x14ac:dyDescent="0.25">
      <c r="A23" s="224"/>
      <c r="B23" s="217" t="s">
        <v>377</v>
      </c>
      <c r="C23" s="217"/>
      <c r="D23" s="217"/>
      <c r="E23" s="224" t="s">
        <v>378</v>
      </c>
      <c r="F23" s="224" t="s">
        <v>378</v>
      </c>
      <c r="G23" s="224" t="s">
        <v>378</v>
      </c>
      <c r="H23" s="224"/>
      <c r="I23" s="224"/>
      <c r="J23" s="224"/>
      <c r="K23" s="224"/>
      <c r="L23" s="224"/>
      <c r="M23" s="224"/>
      <c r="N23" s="224"/>
      <c r="O23" s="224"/>
      <c r="P23" s="224"/>
      <c r="Q23" s="225"/>
      <c r="R23" s="197"/>
      <c r="S23" s="197"/>
      <c r="T23" s="210"/>
      <c r="U23" s="210"/>
      <c r="V23" s="210"/>
      <c r="W23" s="210"/>
      <c r="X23" s="210"/>
      <c r="Y23" s="210"/>
      <c r="Z23" s="210"/>
      <c r="AA23" s="210"/>
      <c r="AB23" s="210"/>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9</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1" t="str">
        <f>'1. паспорт местоположение'!A9:C9</f>
        <v>Акционерное общество "Янтарьэнерго"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1" customFormat="1" ht="18.75" customHeight="1" x14ac:dyDescent="0.2">
      <c r="A11" s="412" t="s">
        <v>8</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1" t="str">
        <f>'1. паспорт местоположение'!A12:C12</f>
        <v>I_140-79</v>
      </c>
      <c r="B13" s="411"/>
      <c r="C13" s="411"/>
      <c r="D13" s="411"/>
      <c r="E13" s="411"/>
      <c r="F13" s="411"/>
      <c r="G13" s="411"/>
      <c r="H13" s="411"/>
      <c r="I13" s="411"/>
      <c r="J13" s="411"/>
      <c r="K13" s="411"/>
      <c r="L13" s="411"/>
      <c r="M13" s="411"/>
      <c r="N13" s="411"/>
      <c r="O13" s="411"/>
      <c r="P13" s="411"/>
      <c r="Q13" s="411"/>
      <c r="R13" s="411"/>
      <c r="S13" s="411"/>
      <c r="T13" s="411"/>
    </row>
    <row r="14" spans="1:20" s="11" customFormat="1" ht="18.75" customHeight="1" x14ac:dyDescent="0.2">
      <c r="A14" s="412" t="s">
        <v>7</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2" customFormat="1" ht="12" x14ac:dyDescent="0.2">
      <c r="A16" s="411" t="str">
        <f>'1. паспорт местоположение'!A15</f>
        <v>Приобретение земельного участка Гурьевский р-н Калининградская обл</v>
      </c>
      <c r="B16" s="411"/>
      <c r="C16" s="411"/>
      <c r="D16" s="411"/>
      <c r="E16" s="411"/>
      <c r="F16" s="411"/>
      <c r="G16" s="411"/>
      <c r="H16" s="411"/>
      <c r="I16" s="411"/>
      <c r="J16" s="411"/>
      <c r="K16" s="411"/>
      <c r="L16" s="411"/>
      <c r="M16" s="411"/>
      <c r="N16" s="411"/>
      <c r="O16" s="411"/>
      <c r="P16" s="411"/>
      <c r="Q16" s="411"/>
      <c r="R16" s="411"/>
      <c r="S16" s="411"/>
      <c r="T16" s="411"/>
    </row>
    <row r="17" spans="1:113" s="2" customFormat="1" ht="15" customHeight="1" x14ac:dyDescent="0.2">
      <c r="A17" s="412" t="s">
        <v>6</v>
      </c>
      <c r="B17" s="412"/>
      <c r="C17" s="412"/>
      <c r="D17" s="412"/>
      <c r="E17" s="412"/>
      <c r="F17" s="412"/>
      <c r="G17" s="412"/>
      <c r="H17" s="412"/>
      <c r="I17" s="412"/>
      <c r="J17" s="412"/>
      <c r="K17" s="412"/>
      <c r="L17" s="412"/>
      <c r="M17" s="412"/>
      <c r="N17" s="412"/>
      <c r="O17" s="412"/>
      <c r="P17" s="412"/>
      <c r="Q17" s="412"/>
      <c r="R17" s="412"/>
      <c r="S17" s="412"/>
      <c r="T17" s="412"/>
    </row>
    <row r="18" spans="1:113" s="2"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2" customFormat="1" ht="15" customHeight="1" x14ac:dyDescent="0.2">
      <c r="A19" s="425" t="s">
        <v>497</v>
      </c>
      <c r="B19" s="425"/>
      <c r="C19" s="425"/>
      <c r="D19" s="425"/>
      <c r="E19" s="425"/>
      <c r="F19" s="425"/>
      <c r="G19" s="425"/>
      <c r="H19" s="425"/>
      <c r="I19" s="425"/>
      <c r="J19" s="425"/>
      <c r="K19" s="425"/>
      <c r="L19" s="425"/>
      <c r="M19" s="425"/>
      <c r="N19" s="425"/>
      <c r="O19" s="425"/>
      <c r="P19" s="425"/>
      <c r="Q19" s="425"/>
      <c r="R19" s="425"/>
      <c r="S19" s="425"/>
      <c r="T19" s="425"/>
    </row>
    <row r="20" spans="1:113" s="58"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5</v>
      </c>
      <c r="B21" s="430" t="s">
        <v>223</v>
      </c>
      <c r="C21" s="431"/>
      <c r="D21" s="434" t="s">
        <v>121</v>
      </c>
      <c r="E21" s="430" t="s">
        <v>526</v>
      </c>
      <c r="F21" s="431"/>
      <c r="G21" s="430" t="s">
        <v>274</v>
      </c>
      <c r="H21" s="431"/>
      <c r="I21" s="430" t="s">
        <v>120</v>
      </c>
      <c r="J21" s="431"/>
      <c r="K21" s="434" t="s">
        <v>119</v>
      </c>
      <c r="L21" s="430" t="s">
        <v>118</v>
      </c>
      <c r="M21" s="431"/>
      <c r="N21" s="430" t="s">
        <v>522</v>
      </c>
      <c r="O21" s="431"/>
      <c r="P21" s="434" t="s">
        <v>117</v>
      </c>
      <c r="Q21" s="422" t="s">
        <v>116</v>
      </c>
      <c r="R21" s="423"/>
      <c r="S21" s="422" t="s">
        <v>115</v>
      </c>
      <c r="T21" s="424"/>
    </row>
    <row r="22" spans="1:113" ht="204.75" customHeight="1" x14ac:dyDescent="0.25">
      <c r="A22" s="428"/>
      <c r="B22" s="432"/>
      <c r="C22" s="433"/>
      <c r="D22" s="437"/>
      <c r="E22" s="432"/>
      <c r="F22" s="433"/>
      <c r="G22" s="432"/>
      <c r="H22" s="433"/>
      <c r="I22" s="432"/>
      <c r="J22" s="433"/>
      <c r="K22" s="435"/>
      <c r="L22" s="432"/>
      <c r="M22" s="433"/>
      <c r="N22" s="432"/>
      <c r="O22" s="433"/>
      <c r="P22" s="435"/>
      <c r="Q22" s="110" t="s">
        <v>114</v>
      </c>
      <c r="R22" s="110" t="s">
        <v>496</v>
      </c>
      <c r="S22" s="110" t="s">
        <v>113</v>
      </c>
      <c r="T22" s="110" t="s">
        <v>112</v>
      </c>
    </row>
    <row r="23" spans="1:113" ht="51.75" customHeight="1" x14ac:dyDescent="0.25">
      <c r="A23" s="429"/>
      <c r="B23" s="157" t="s">
        <v>110</v>
      </c>
      <c r="C23" s="157" t="s">
        <v>111</v>
      </c>
      <c r="D23" s="435"/>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36" t="s">
        <v>532</v>
      </c>
      <c r="C30" s="436"/>
      <c r="D30" s="436"/>
      <c r="E30" s="436"/>
      <c r="F30" s="436"/>
      <c r="G30" s="436"/>
      <c r="H30" s="436"/>
      <c r="I30" s="436"/>
      <c r="J30" s="436"/>
      <c r="K30" s="436"/>
      <c r="L30" s="436"/>
      <c r="M30" s="436"/>
      <c r="N30" s="436"/>
      <c r="O30" s="436"/>
      <c r="P30" s="436"/>
      <c r="Q30" s="436"/>
      <c r="R30" s="436"/>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495</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7" zoomScale="70" zoomScaleSheetLayoutView="70" workbookViewId="0">
      <selection activeCell="B25" sqref="B25:W2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6" t="s">
        <v>9</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1" t="str">
        <f>'1. паспорт местоположение'!A9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11" customFormat="1" ht="18.75" customHeight="1" x14ac:dyDescent="0.2">
      <c r="E10" s="412" t="s">
        <v>8</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1" t="str">
        <f>'1. паспорт местоположение'!A12</f>
        <v>I_140-79</v>
      </c>
      <c r="F12" s="411"/>
      <c r="G12" s="411"/>
      <c r="H12" s="411"/>
      <c r="I12" s="411"/>
      <c r="J12" s="411"/>
      <c r="K12" s="411"/>
      <c r="L12" s="411"/>
      <c r="M12" s="411"/>
      <c r="N12" s="411"/>
      <c r="O12" s="411"/>
      <c r="P12" s="411"/>
      <c r="Q12" s="411"/>
      <c r="R12" s="411"/>
      <c r="S12" s="411"/>
      <c r="T12" s="411"/>
      <c r="U12" s="411"/>
      <c r="V12" s="411"/>
      <c r="W12" s="411"/>
      <c r="X12" s="411"/>
      <c r="Y12" s="411"/>
    </row>
    <row r="13" spans="1:27" s="11" customFormat="1" ht="18.75" customHeight="1" x14ac:dyDescent="0.2">
      <c r="E13" s="412" t="s">
        <v>7</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1" t="str">
        <f>'1. паспорт местоположение'!A15</f>
        <v>Приобретение земельного участка Гурьевский р-н Калининградская обл</v>
      </c>
      <c r="F15" s="411"/>
      <c r="G15" s="411"/>
      <c r="H15" s="411"/>
      <c r="I15" s="411"/>
      <c r="J15" s="411"/>
      <c r="K15" s="411"/>
      <c r="L15" s="411"/>
      <c r="M15" s="411"/>
      <c r="N15" s="411"/>
      <c r="O15" s="411"/>
      <c r="P15" s="411"/>
      <c r="Q15" s="411"/>
      <c r="R15" s="411"/>
      <c r="S15" s="411"/>
      <c r="T15" s="411"/>
      <c r="U15" s="411"/>
      <c r="V15" s="411"/>
      <c r="W15" s="411"/>
      <c r="X15" s="411"/>
      <c r="Y15" s="411"/>
    </row>
    <row r="16" spans="1:27" s="2" customFormat="1" ht="15" customHeight="1" x14ac:dyDescent="0.2">
      <c r="E16" s="412" t="s">
        <v>6</v>
      </c>
      <c r="F16" s="412"/>
      <c r="G16" s="412"/>
      <c r="H16" s="412"/>
      <c r="I16" s="412"/>
      <c r="J16" s="412"/>
      <c r="K16" s="412"/>
      <c r="L16" s="412"/>
      <c r="M16" s="412"/>
      <c r="N16" s="412"/>
      <c r="O16" s="412"/>
      <c r="P16" s="412"/>
      <c r="Q16" s="412"/>
      <c r="R16" s="412"/>
      <c r="S16" s="412"/>
      <c r="T16" s="412"/>
      <c r="U16" s="412"/>
      <c r="V16" s="412"/>
      <c r="W16" s="412"/>
      <c r="X16" s="412"/>
      <c r="Y16" s="4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499</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8" customFormat="1" ht="21" customHeight="1" x14ac:dyDescent="0.25"/>
    <row r="21" spans="1:27" ht="15.75" customHeight="1" x14ac:dyDescent="0.25">
      <c r="A21" s="438" t="s">
        <v>5</v>
      </c>
      <c r="B21" s="440" t="s">
        <v>506</v>
      </c>
      <c r="C21" s="441"/>
      <c r="D21" s="440" t="s">
        <v>508</v>
      </c>
      <c r="E21" s="441"/>
      <c r="F21" s="422" t="s">
        <v>93</v>
      </c>
      <c r="G21" s="424"/>
      <c r="H21" s="424"/>
      <c r="I21" s="423"/>
      <c r="J21" s="438" t="s">
        <v>509</v>
      </c>
      <c r="K21" s="440" t="s">
        <v>510</v>
      </c>
      <c r="L21" s="441"/>
      <c r="M21" s="440" t="s">
        <v>511</v>
      </c>
      <c r="N21" s="441"/>
      <c r="O21" s="440" t="s">
        <v>498</v>
      </c>
      <c r="P21" s="441"/>
      <c r="Q21" s="440" t="s">
        <v>126</v>
      </c>
      <c r="R21" s="441"/>
      <c r="S21" s="438" t="s">
        <v>125</v>
      </c>
      <c r="T21" s="438" t="s">
        <v>512</v>
      </c>
      <c r="U21" s="438" t="s">
        <v>507</v>
      </c>
      <c r="V21" s="440" t="s">
        <v>124</v>
      </c>
      <c r="W21" s="441"/>
      <c r="X21" s="422" t="s">
        <v>116</v>
      </c>
      <c r="Y21" s="424"/>
      <c r="Z21" s="422" t="s">
        <v>115</v>
      </c>
      <c r="AA21" s="424"/>
    </row>
    <row r="22" spans="1:27" ht="216" customHeight="1" x14ac:dyDescent="0.25">
      <c r="A22" s="444"/>
      <c r="B22" s="442"/>
      <c r="C22" s="443"/>
      <c r="D22" s="442"/>
      <c r="E22" s="443"/>
      <c r="F22" s="422" t="s">
        <v>123</v>
      </c>
      <c r="G22" s="423"/>
      <c r="H22" s="422" t="s">
        <v>122</v>
      </c>
      <c r="I22" s="423"/>
      <c r="J22" s="439"/>
      <c r="K22" s="442"/>
      <c r="L22" s="443"/>
      <c r="M22" s="442"/>
      <c r="N22" s="443"/>
      <c r="O22" s="442"/>
      <c r="P22" s="443"/>
      <c r="Q22" s="442"/>
      <c r="R22" s="443"/>
      <c r="S22" s="439"/>
      <c r="T22" s="439"/>
      <c r="U22" s="439"/>
      <c r="V22" s="442"/>
      <c r="W22" s="443"/>
      <c r="X22" s="110" t="s">
        <v>114</v>
      </c>
      <c r="Y22" s="110" t="s">
        <v>496</v>
      </c>
      <c r="Z22" s="110" t="s">
        <v>113</v>
      </c>
      <c r="AA22" s="110" t="s">
        <v>112</v>
      </c>
    </row>
    <row r="23" spans="1:27" ht="60" customHeight="1" x14ac:dyDescent="0.25">
      <c r="A23" s="439"/>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x14ac:dyDescent="0.25">
      <c r="A25" s="168">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0" t="s">
        <v>378</v>
      </c>
      <c r="Q25" s="60" t="s">
        <v>378</v>
      </c>
      <c r="R25" s="60" t="s">
        <v>378</v>
      </c>
      <c r="S25" s="60" t="s">
        <v>378</v>
      </c>
      <c r="T25" s="60" t="s">
        <v>378</v>
      </c>
      <c r="U25" s="60" t="s">
        <v>378</v>
      </c>
      <c r="V25" s="60" t="s">
        <v>378</v>
      </c>
      <c r="W25" s="60" t="s">
        <v>378</v>
      </c>
      <c r="X25" s="60" t="s">
        <v>378</v>
      </c>
      <c r="Y25" s="60" t="s">
        <v>378</v>
      </c>
      <c r="Z25" s="60" t="s">
        <v>378</v>
      </c>
      <c r="AA25" s="60" t="s">
        <v>378</v>
      </c>
    </row>
    <row r="31" spans="1:27" ht="18.75" x14ac:dyDescent="0.3">
      <c r="C31" s="378"/>
    </row>
    <row r="32" spans="1:27" ht="18.75" x14ac:dyDescent="0.3">
      <c r="C32" s="379"/>
    </row>
    <row r="33" spans="3:3" ht="18.75" x14ac:dyDescent="0.3">
      <c r="C33" s="379"/>
    </row>
    <row r="34" spans="3:3" ht="18.75" x14ac:dyDescent="0.3">
      <c r="C34" s="379"/>
    </row>
    <row r="35" spans="3:3" ht="18.75" x14ac:dyDescent="0.3">
      <c r="C35" s="379"/>
    </row>
    <row r="36" spans="3:3" ht="18.75" x14ac:dyDescent="0.3">
      <c r="C36" s="37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2018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6" t="s">
        <v>9</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1" t="str">
        <f>'1. паспорт местоположение'!A9:C9</f>
        <v>Акционерное общество "Янтарьэнерго" ДЗО  ПАО "Россети"</v>
      </c>
      <c r="B9" s="411"/>
      <c r="C9" s="411"/>
      <c r="D9" s="7"/>
      <c r="E9" s="7"/>
      <c r="F9" s="7"/>
      <c r="G9" s="7"/>
      <c r="H9" s="12"/>
      <c r="I9" s="12"/>
      <c r="J9" s="12"/>
      <c r="K9" s="12"/>
      <c r="L9" s="12"/>
      <c r="M9" s="12"/>
      <c r="N9" s="12"/>
      <c r="O9" s="12"/>
      <c r="P9" s="12"/>
      <c r="Q9" s="12"/>
      <c r="R9" s="12"/>
      <c r="S9" s="12"/>
      <c r="T9" s="12"/>
      <c r="U9" s="12"/>
    </row>
    <row r="10" spans="1:29" s="11" customFormat="1" ht="18.75" x14ac:dyDescent="0.2">
      <c r="A10" s="412" t="s">
        <v>8</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1" t="str">
        <f>'1. паспорт местоположение'!A12:C12</f>
        <v>I_140-79</v>
      </c>
      <c r="B12" s="411"/>
      <c r="C12" s="411"/>
      <c r="D12" s="7"/>
      <c r="E12" s="7"/>
      <c r="F12" s="7"/>
      <c r="G12" s="7"/>
      <c r="H12" s="12"/>
      <c r="I12" s="12"/>
      <c r="J12" s="12"/>
      <c r="K12" s="12"/>
      <c r="L12" s="12"/>
      <c r="M12" s="12"/>
      <c r="N12" s="12"/>
      <c r="O12" s="12"/>
      <c r="P12" s="12"/>
      <c r="Q12" s="12"/>
      <c r="R12" s="12"/>
      <c r="S12" s="12"/>
      <c r="T12" s="12"/>
      <c r="U12" s="12"/>
    </row>
    <row r="13" spans="1:29" s="11" customFormat="1" ht="18.75" x14ac:dyDescent="0.2">
      <c r="A13" s="412" t="s">
        <v>7</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2" customFormat="1" ht="12" x14ac:dyDescent="0.2">
      <c r="A15" s="411" t="str">
        <f>'1. паспорт местоположение'!A15</f>
        <v>Приобретение земельного участка Гурьевский р-н Калининградская обл</v>
      </c>
      <c r="B15" s="411"/>
      <c r="C15" s="411"/>
      <c r="D15" s="7"/>
      <c r="E15" s="7"/>
      <c r="F15" s="7"/>
      <c r="G15" s="7"/>
      <c r="H15" s="7"/>
      <c r="I15" s="7"/>
      <c r="J15" s="7"/>
      <c r="K15" s="7"/>
      <c r="L15" s="7"/>
      <c r="M15" s="7"/>
      <c r="N15" s="7"/>
      <c r="O15" s="7"/>
      <c r="P15" s="7"/>
      <c r="Q15" s="7"/>
      <c r="R15" s="7"/>
      <c r="S15" s="7"/>
      <c r="T15" s="7"/>
      <c r="U15" s="7"/>
    </row>
    <row r="16" spans="1:29" s="2" customFormat="1" ht="15" customHeight="1" x14ac:dyDescent="0.2">
      <c r="A16" s="412" t="s">
        <v>6</v>
      </c>
      <c r="B16" s="412"/>
      <c r="C16" s="412"/>
      <c r="D16" s="5"/>
      <c r="E16" s="5"/>
      <c r="F16" s="5"/>
      <c r="G16" s="5"/>
      <c r="H16" s="5"/>
      <c r="I16" s="5"/>
      <c r="J16" s="5"/>
      <c r="K16" s="5"/>
      <c r="L16" s="5"/>
      <c r="M16" s="5"/>
      <c r="N16" s="5"/>
      <c r="O16" s="5"/>
      <c r="P16" s="5"/>
      <c r="Q16" s="5"/>
      <c r="R16" s="5"/>
      <c r="S16" s="5"/>
      <c r="T16" s="5"/>
      <c r="U16" s="5"/>
    </row>
    <row r="17" spans="1:21" s="2" customFormat="1" ht="15" customHeight="1" x14ac:dyDescent="0.2">
      <c r="A17" s="413"/>
      <c r="B17" s="413"/>
      <c r="C17" s="413"/>
      <c r="D17" s="3"/>
      <c r="E17" s="3"/>
      <c r="F17" s="3"/>
      <c r="G17" s="3"/>
      <c r="H17" s="3"/>
      <c r="I17" s="3"/>
      <c r="J17" s="3"/>
      <c r="K17" s="3"/>
      <c r="L17" s="3"/>
      <c r="M17" s="3"/>
      <c r="N17" s="3"/>
      <c r="O17" s="3"/>
      <c r="P17" s="3"/>
      <c r="Q17" s="3"/>
      <c r="R17" s="3"/>
    </row>
    <row r="18" spans="1:21" s="2" customFormat="1" ht="27.75" customHeight="1" x14ac:dyDescent="0.2">
      <c r="A18" s="414" t="s">
        <v>491</v>
      </c>
      <c r="B18" s="414"/>
      <c r="C18" s="41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504</v>
      </c>
      <c r="C22" s="229" t="s">
        <v>596</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582</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169" t="s">
        <v>620</v>
      </c>
      <c r="D24" s="26"/>
      <c r="E24" s="210"/>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81">
        <v>1.0027999999999999</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11" t="s">
        <v>619</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2"/>
      <c r="AB6" s="152"/>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2"/>
      <c r="AB7" s="152"/>
    </row>
    <row r="8" spans="1:28" x14ac:dyDescent="0.25">
      <c r="A8" s="411" t="str">
        <f>'1. паспорт местоположение'!A9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3"/>
      <c r="AB8" s="153"/>
    </row>
    <row r="9" spans="1:28" ht="15.75"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54"/>
      <c r="AB9" s="154"/>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2"/>
      <c r="AB10" s="152"/>
    </row>
    <row r="11" spans="1:28" x14ac:dyDescent="0.25">
      <c r="A11" s="411" t="str">
        <f>'1. паспорт местоположение'!A12:C12</f>
        <v>I_140-79</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3"/>
      <c r="AB11" s="153"/>
    </row>
    <row r="12" spans="1:28" ht="15.75"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54"/>
      <c r="AB12" s="154"/>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x14ac:dyDescent="0.25">
      <c r="A14" s="411" t="str">
        <f>'1. паспорт местоположение'!A15</f>
        <v>Приобретение земельного участка Гурьевский р-н Калининградская обл</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53"/>
      <c r="AB14" s="153"/>
    </row>
    <row r="15" spans="1:28" ht="15.75"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54"/>
      <c r="AB15" s="154"/>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2"/>
      <c r="AB16" s="162"/>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2"/>
      <c r="AB17" s="162"/>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2"/>
      <c r="AB18" s="162"/>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2"/>
      <c r="AB19" s="162"/>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63"/>
      <c r="AB20" s="163"/>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63"/>
      <c r="AB21" s="163"/>
    </row>
    <row r="22" spans="1:28" x14ac:dyDescent="0.25">
      <c r="A22" s="447" t="s">
        <v>523</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64"/>
      <c r="AB22" s="164"/>
    </row>
    <row r="23" spans="1:28" ht="32.25" customHeight="1" x14ac:dyDescent="0.25">
      <c r="A23" s="449" t="s">
        <v>375</v>
      </c>
      <c r="B23" s="450"/>
      <c r="C23" s="450"/>
      <c r="D23" s="450"/>
      <c r="E23" s="450"/>
      <c r="F23" s="450"/>
      <c r="G23" s="450"/>
      <c r="H23" s="450"/>
      <c r="I23" s="450"/>
      <c r="J23" s="450"/>
      <c r="K23" s="450"/>
      <c r="L23" s="451"/>
      <c r="M23" s="448" t="s">
        <v>376</v>
      </c>
      <c r="N23" s="448"/>
      <c r="O23" s="448"/>
      <c r="P23" s="448"/>
      <c r="Q23" s="448"/>
      <c r="R23" s="448"/>
      <c r="S23" s="448"/>
      <c r="T23" s="448"/>
      <c r="U23" s="448"/>
      <c r="V23" s="448"/>
      <c r="W23" s="448"/>
      <c r="X23" s="448"/>
      <c r="Y23" s="448"/>
      <c r="Z23" s="448"/>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534</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6" t="s">
        <v>9</v>
      </c>
      <c r="B7" s="416"/>
      <c r="C7" s="416"/>
      <c r="D7" s="416"/>
      <c r="E7" s="416"/>
      <c r="F7" s="416"/>
      <c r="G7" s="416"/>
      <c r="H7" s="416"/>
      <c r="I7" s="416"/>
      <c r="J7" s="416"/>
      <c r="K7" s="416"/>
      <c r="L7" s="416"/>
      <c r="M7" s="416"/>
      <c r="N7" s="416"/>
      <c r="O7" s="416"/>
      <c r="P7" s="12"/>
      <c r="Q7" s="12"/>
      <c r="R7" s="12"/>
      <c r="S7" s="12"/>
      <c r="T7" s="12"/>
      <c r="U7" s="12"/>
      <c r="V7" s="12"/>
      <c r="W7" s="12"/>
      <c r="X7" s="12"/>
      <c r="Y7" s="12"/>
      <c r="Z7" s="12"/>
    </row>
    <row r="8" spans="1:28" s="11" customFormat="1" ht="18.75" x14ac:dyDescent="0.2">
      <c r="A8" s="416"/>
      <c r="B8" s="416"/>
      <c r="C8" s="416"/>
      <c r="D8" s="416"/>
      <c r="E8" s="416"/>
      <c r="F8" s="416"/>
      <c r="G8" s="416"/>
      <c r="H8" s="416"/>
      <c r="I8" s="416"/>
      <c r="J8" s="416"/>
      <c r="K8" s="416"/>
      <c r="L8" s="416"/>
      <c r="M8" s="416"/>
      <c r="N8" s="416"/>
      <c r="O8" s="416"/>
      <c r="P8" s="12"/>
      <c r="Q8" s="12"/>
      <c r="R8" s="12"/>
      <c r="S8" s="12"/>
      <c r="T8" s="12"/>
      <c r="U8" s="12"/>
      <c r="V8" s="12"/>
      <c r="W8" s="12"/>
      <c r="X8" s="12"/>
      <c r="Y8" s="12"/>
      <c r="Z8" s="12"/>
    </row>
    <row r="9" spans="1:28" s="11" customFormat="1" ht="18.75" x14ac:dyDescent="0.2">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12"/>
      <c r="Q9" s="12"/>
      <c r="R9" s="12"/>
      <c r="S9" s="12"/>
      <c r="T9" s="12"/>
      <c r="U9" s="12"/>
      <c r="V9" s="12"/>
      <c r="W9" s="12"/>
      <c r="X9" s="12"/>
      <c r="Y9" s="12"/>
      <c r="Z9" s="12"/>
    </row>
    <row r="10" spans="1:28" s="11" customFormat="1" ht="18.75" x14ac:dyDescent="0.2">
      <c r="A10" s="412" t="s">
        <v>8</v>
      </c>
      <c r="B10" s="412"/>
      <c r="C10" s="412"/>
      <c r="D10" s="412"/>
      <c r="E10" s="412"/>
      <c r="F10" s="412"/>
      <c r="G10" s="412"/>
      <c r="H10" s="412"/>
      <c r="I10" s="412"/>
      <c r="J10" s="412"/>
      <c r="K10" s="412"/>
      <c r="L10" s="412"/>
      <c r="M10" s="412"/>
      <c r="N10" s="412"/>
      <c r="O10" s="412"/>
      <c r="P10" s="12"/>
      <c r="Q10" s="12"/>
      <c r="R10" s="12"/>
      <c r="S10" s="12"/>
      <c r="T10" s="12"/>
      <c r="U10" s="12"/>
      <c r="V10" s="12"/>
      <c r="W10" s="12"/>
      <c r="X10" s="12"/>
      <c r="Y10" s="12"/>
      <c r="Z10" s="12"/>
    </row>
    <row r="11" spans="1:28" s="11" customFormat="1" ht="18.75" x14ac:dyDescent="0.2">
      <c r="A11" s="416"/>
      <c r="B11" s="416"/>
      <c r="C11" s="416"/>
      <c r="D11" s="416"/>
      <c r="E11" s="416"/>
      <c r="F11" s="416"/>
      <c r="G11" s="416"/>
      <c r="H11" s="416"/>
      <c r="I11" s="416"/>
      <c r="J11" s="416"/>
      <c r="K11" s="416"/>
      <c r="L11" s="416"/>
      <c r="M11" s="416"/>
      <c r="N11" s="416"/>
      <c r="O11" s="416"/>
      <c r="P11" s="12"/>
      <c r="Q11" s="12"/>
      <c r="R11" s="12"/>
      <c r="S11" s="12"/>
      <c r="T11" s="12"/>
      <c r="U11" s="12"/>
      <c r="V11" s="12"/>
      <c r="W11" s="12"/>
      <c r="X11" s="12"/>
      <c r="Y11" s="12"/>
      <c r="Z11" s="12"/>
    </row>
    <row r="12" spans="1:28" s="11" customFormat="1" ht="18.75" x14ac:dyDescent="0.2">
      <c r="A12" s="411" t="str">
        <f>'1. паспорт местоположение'!A12:C12</f>
        <v>I_140-79</v>
      </c>
      <c r="B12" s="411"/>
      <c r="C12" s="411"/>
      <c r="D12" s="411"/>
      <c r="E12" s="411"/>
      <c r="F12" s="411"/>
      <c r="G12" s="411"/>
      <c r="H12" s="411"/>
      <c r="I12" s="411"/>
      <c r="J12" s="411"/>
      <c r="K12" s="411"/>
      <c r="L12" s="411"/>
      <c r="M12" s="411"/>
      <c r="N12" s="411"/>
      <c r="O12" s="411"/>
      <c r="P12" s="12"/>
      <c r="Q12" s="12"/>
      <c r="R12" s="12"/>
      <c r="S12" s="12"/>
      <c r="T12" s="12"/>
      <c r="U12" s="12"/>
      <c r="V12" s="12"/>
      <c r="W12" s="12"/>
      <c r="X12" s="12"/>
      <c r="Y12" s="12"/>
      <c r="Z12" s="12"/>
    </row>
    <row r="13" spans="1:28" s="11" customFormat="1" ht="18.75" x14ac:dyDescent="0.2">
      <c r="A13" s="412" t="s">
        <v>7</v>
      </c>
      <c r="B13" s="412"/>
      <c r="C13" s="412"/>
      <c r="D13" s="412"/>
      <c r="E13" s="412"/>
      <c r="F13" s="412"/>
      <c r="G13" s="412"/>
      <c r="H13" s="412"/>
      <c r="I13" s="412"/>
      <c r="J13" s="412"/>
      <c r="K13" s="412"/>
      <c r="L13" s="412"/>
      <c r="M13" s="412"/>
      <c r="N13" s="412"/>
      <c r="O13" s="412"/>
      <c r="P13" s="12"/>
      <c r="Q13" s="12"/>
      <c r="R13" s="12"/>
      <c r="S13" s="12"/>
      <c r="T13" s="12"/>
      <c r="U13" s="12"/>
      <c r="V13" s="12"/>
      <c r="W13" s="12"/>
      <c r="X13" s="12"/>
      <c r="Y13" s="12"/>
      <c r="Z13" s="12"/>
    </row>
    <row r="14" spans="1:28" s="8" customFormat="1" ht="15.75" customHeight="1" x14ac:dyDescent="0.2">
      <c r="A14" s="417"/>
      <c r="B14" s="417"/>
      <c r="C14" s="417"/>
      <c r="D14" s="417"/>
      <c r="E14" s="417"/>
      <c r="F14" s="417"/>
      <c r="G14" s="417"/>
      <c r="H14" s="417"/>
      <c r="I14" s="417"/>
      <c r="J14" s="417"/>
      <c r="K14" s="417"/>
      <c r="L14" s="417"/>
      <c r="M14" s="417"/>
      <c r="N14" s="417"/>
      <c r="O14" s="417"/>
      <c r="P14" s="9"/>
      <c r="Q14" s="9"/>
      <c r="R14" s="9"/>
      <c r="S14" s="9"/>
      <c r="T14" s="9"/>
      <c r="U14" s="9"/>
      <c r="V14" s="9"/>
      <c r="W14" s="9"/>
      <c r="X14" s="9"/>
      <c r="Y14" s="9"/>
      <c r="Z14" s="9"/>
    </row>
    <row r="15" spans="1:28" s="2" customFormat="1" ht="12" x14ac:dyDescent="0.2">
      <c r="A15" s="411" t="str">
        <f>'1. паспорт местоположение'!A15</f>
        <v>Приобретение земельного участка Гурьевский р-н Калининградская обл</v>
      </c>
      <c r="B15" s="411"/>
      <c r="C15" s="411"/>
      <c r="D15" s="411"/>
      <c r="E15" s="411"/>
      <c r="F15" s="411"/>
      <c r="G15" s="411"/>
      <c r="H15" s="411"/>
      <c r="I15" s="411"/>
      <c r="J15" s="411"/>
      <c r="K15" s="411"/>
      <c r="L15" s="411"/>
      <c r="M15" s="411"/>
      <c r="N15" s="411"/>
      <c r="O15" s="411"/>
      <c r="P15" s="7"/>
      <c r="Q15" s="7"/>
      <c r="R15" s="7"/>
      <c r="S15" s="7"/>
      <c r="T15" s="7"/>
      <c r="U15" s="7"/>
      <c r="V15" s="7"/>
      <c r="W15" s="7"/>
      <c r="X15" s="7"/>
      <c r="Y15" s="7"/>
      <c r="Z15" s="7"/>
    </row>
    <row r="16" spans="1:28" s="2" customFormat="1" ht="15" customHeight="1" x14ac:dyDescent="0.2">
      <c r="A16" s="412" t="s">
        <v>6</v>
      </c>
      <c r="B16" s="412"/>
      <c r="C16" s="412"/>
      <c r="D16" s="412"/>
      <c r="E16" s="412"/>
      <c r="F16" s="412"/>
      <c r="G16" s="412"/>
      <c r="H16" s="412"/>
      <c r="I16" s="412"/>
      <c r="J16" s="412"/>
      <c r="K16" s="412"/>
      <c r="L16" s="412"/>
      <c r="M16" s="412"/>
      <c r="N16" s="412"/>
      <c r="O16" s="412"/>
      <c r="P16" s="5"/>
      <c r="Q16" s="5"/>
      <c r="R16" s="5"/>
      <c r="S16" s="5"/>
      <c r="T16" s="5"/>
      <c r="U16" s="5"/>
      <c r="V16" s="5"/>
      <c r="W16" s="5"/>
      <c r="X16" s="5"/>
      <c r="Y16" s="5"/>
      <c r="Z16" s="5"/>
    </row>
    <row r="17" spans="1:26" s="2" customFormat="1" ht="15" customHeight="1" x14ac:dyDescent="0.2">
      <c r="A17" s="413"/>
      <c r="B17" s="413"/>
      <c r="C17" s="413"/>
      <c r="D17" s="413"/>
      <c r="E17" s="413"/>
      <c r="F17" s="413"/>
      <c r="G17" s="413"/>
      <c r="H17" s="413"/>
      <c r="I17" s="413"/>
      <c r="J17" s="413"/>
      <c r="K17" s="413"/>
      <c r="L17" s="413"/>
      <c r="M17" s="413"/>
      <c r="N17" s="413"/>
      <c r="O17" s="413"/>
      <c r="P17" s="3"/>
      <c r="Q17" s="3"/>
      <c r="R17" s="3"/>
      <c r="S17" s="3"/>
      <c r="T17" s="3"/>
      <c r="U17" s="3"/>
      <c r="V17" s="3"/>
      <c r="W17" s="3"/>
    </row>
    <row r="18" spans="1:26" s="2" customFormat="1" ht="91.5" customHeight="1" x14ac:dyDescent="0.2">
      <c r="A18" s="452" t="s">
        <v>500</v>
      </c>
      <c r="B18" s="452"/>
      <c r="C18" s="452"/>
      <c r="D18" s="452"/>
      <c r="E18" s="452"/>
      <c r="F18" s="452"/>
      <c r="G18" s="452"/>
      <c r="H18" s="452"/>
      <c r="I18" s="452"/>
      <c r="J18" s="452"/>
      <c r="K18" s="452"/>
      <c r="L18" s="452"/>
      <c r="M18" s="452"/>
      <c r="N18" s="452"/>
      <c r="O18" s="452"/>
      <c r="P18" s="6"/>
      <c r="Q18" s="6"/>
      <c r="R18" s="6"/>
      <c r="S18" s="6"/>
      <c r="T18" s="6"/>
      <c r="U18" s="6"/>
      <c r="V18" s="6"/>
      <c r="W18" s="6"/>
      <c r="X18" s="6"/>
      <c r="Y18" s="6"/>
      <c r="Z18" s="6"/>
    </row>
    <row r="19" spans="1:26" s="2" customFormat="1" ht="78" customHeight="1" x14ac:dyDescent="0.2">
      <c r="A19" s="418" t="s">
        <v>5</v>
      </c>
      <c r="B19" s="418" t="s">
        <v>87</v>
      </c>
      <c r="C19" s="418" t="s">
        <v>86</v>
      </c>
      <c r="D19" s="418" t="s">
        <v>75</v>
      </c>
      <c r="E19" s="453" t="s">
        <v>85</v>
      </c>
      <c r="F19" s="454"/>
      <c r="G19" s="454"/>
      <c r="H19" s="454"/>
      <c r="I19" s="455"/>
      <c r="J19" s="418" t="s">
        <v>84</v>
      </c>
      <c r="K19" s="418"/>
      <c r="L19" s="418"/>
      <c r="M19" s="418"/>
      <c r="N19" s="418"/>
      <c r="O19" s="418"/>
      <c r="P19" s="3"/>
      <c r="Q19" s="3"/>
      <c r="R19" s="3"/>
      <c r="S19" s="3"/>
      <c r="T19" s="3"/>
      <c r="U19" s="3"/>
      <c r="V19" s="3"/>
      <c r="W19" s="3"/>
    </row>
    <row r="20" spans="1:26" s="2" customFormat="1" ht="51" customHeight="1" x14ac:dyDescent="0.2">
      <c r="A20" s="418"/>
      <c r="B20" s="418"/>
      <c r="C20" s="418"/>
      <c r="D20" s="418"/>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604</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70" zoomScaleNormal="70" workbookViewId="0">
      <selection activeCell="C25" sqref="C25"/>
    </sheetView>
  </sheetViews>
  <sheetFormatPr defaultColWidth="9.140625" defaultRowHeight="15.75" x14ac:dyDescent="0.2"/>
  <cols>
    <col min="1" max="1" width="61.7109375" style="245" customWidth="1"/>
    <col min="2" max="2" width="18.5703125" style="230" customWidth="1"/>
    <col min="3" max="12" width="16.85546875" style="230" customWidth="1"/>
    <col min="13" max="42" width="16.85546875" style="230"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08"/>
      <c r="B1" s="203"/>
      <c r="C1" s="203"/>
      <c r="D1" s="203"/>
      <c r="G1" s="203"/>
      <c r="H1" s="215" t="s">
        <v>68</v>
      </c>
      <c r="I1" s="206"/>
      <c r="J1" s="206"/>
      <c r="K1" s="215"/>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row>
    <row r="2" spans="1:44" ht="18.75" x14ac:dyDescent="0.3">
      <c r="A2" s="208"/>
      <c r="B2" s="203"/>
      <c r="C2" s="203"/>
      <c r="D2" s="203"/>
      <c r="E2" s="232"/>
      <c r="F2" s="232"/>
      <c r="G2" s="203"/>
      <c r="H2" s="205" t="s">
        <v>10</v>
      </c>
      <c r="I2" s="206"/>
      <c r="J2" s="206"/>
      <c r="K2" s="205"/>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33"/>
      <c r="AR2" s="233"/>
    </row>
    <row r="3" spans="1:44" ht="18.75" x14ac:dyDescent="0.3">
      <c r="A3" s="207"/>
      <c r="B3" s="203"/>
      <c r="C3" s="203"/>
      <c r="D3" s="203"/>
      <c r="E3" s="232"/>
      <c r="F3" s="232"/>
      <c r="G3" s="203"/>
      <c r="H3" s="205" t="s">
        <v>350</v>
      </c>
      <c r="I3" s="206"/>
      <c r="J3" s="206"/>
      <c r="K3" s="205"/>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33"/>
      <c r="AR3" s="233"/>
    </row>
    <row r="4" spans="1:44" ht="18.75" x14ac:dyDescent="0.3">
      <c r="A4" s="207"/>
      <c r="B4" s="203"/>
      <c r="C4" s="203"/>
      <c r="D4" s="203"/>
      <c r="E4" s="203"/>
      <c r="F4" s="203"/>
      <c r="G4" s="203"/>
      <c r="H4" s="203"/>
      <c r="I4" s="206"/>
      <c r="J4" s="206"/>
      <c r="K4" s="205"/>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34"/>
      <c r="AR4" s="234"/>
    </row>
    <row r="5" spans="1:44" x14ac:dyDescent="0.2">
      <c r="A5" s="471" t="str">
        <f>'1. паспорт местоположение'!A5:C5</f>
        <v>Год раскрытия информации: 2018 год</v>
      </c>
      <c r="B5" s="471"/>
      <c r="C5" s="471"/>
      <c r="D5" s="471"/>
      <c r="E5" s="471"/>
      <c r="F5" s="471"/>
      <c r="G5" s="471"/>
      <c r="H5" s="471"/>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6"/>
      <c r="AR5" s="236"/>
    </row>
    <row r="6" spans="1:44" ht="18.75" x14ac:dyDescent="0.3">
      <c r="A6" s="207"/>
      <c r="B6" s="203"/>
      <c r="C6" s="203"/>
      <c r="D6" s="203"/>
      <c r="E6" s="203"/>
      <c r="F6" s="203"/>
      <c r="G6" s="203"/>
      <c r="H6" s="203"/>
      <c r="I6" s="206"/>
      <c r="J6" s="206"/>
      <c r="K6" s="205"/>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34"/>
      <c r="AR6" s="234"/>
    </row>
    <row r="7" spans="1:44" ht="18.75" x14ac:dyDescent="0.2">
      <c r="A7" s="416" t="s">
        <v>9</v>
      </c>
      <c r="B7" s="416"/>
      <c r="C7" s="416"/>
      <c r="D7" s="416"/>
      <c r="E7" s="416"/>
      <c r="F7" s="416"/>
      <c r="G7" s="416"/>
      <c r="H7" s="416"/>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37"/>
      <c r="AR7" s="237"/>
    </row>
    <row r="8" spans="1:44" ht="18.75" x14ac:dyDescent="0.2">
      <c r="A8" s="383"/>
      <c r="B8" s="383"/>
      <c r="C8" s="383"/>
      <c r="D8" s="383"/>
      <c r="E8" s="383"/>
      <c r="F8" s="383"/>
      <c r="G8" s="383"/>
      <c r="H8" s="383"/>
      <c r="I8" s="383"/>
      <c r="J8" s="383"/>
      <c r="K8" s="383"/>
      <c r="L8" s="204"/>
      <c r="M8" s="204"/>
      <c r="N8" s="204"/>
      <c r="O8" s="204"/>
      <c r="P8" s="204"/>
      <c r="Q8" s="204"/>
      <c r="R8" s="204"/>
      <c r="S8" s="204"/>
      <c r="T8" s="204"/>
      <c r="U8" s="204"/>
      <c r="V8" s="204"/>
      <c r="W8" s="204"/>
      <c r="X8" s="204"/>
      <c r="Y8" s="204"/>
      <c r="Z8" s="203"/>
      <c r="AA8" s="203"/>
      <c r="AB8" s="203"/>
      <c r="AC8" s="203"/>
      <c r="AD8" s="203"/>
      <c r="AE8" s="203"/>
      <c r="AF8" s="203"/>
      <c r="AG8" s="203"/>
      <c r="AH8" s="203"/>
      <c r="AI8" s="203"/>
      <c r="AJ8" s="203"/>
      <c r="AK8" s="203"/>
      <c r="AL8" s="203"/>
      <c r="AM8" s="203"/>
      <c r="AN8" s="203"/>
      <c r="AO8" s="203"/>
      <c r="AP8" s="203"/>
      <c r="AQ8" s="234"/>
      <c r="AR8" s="234"/>
    </row>
    <row r="9" spans="1:44" ht="18.75" x14ac:dyDescent="0.2">
      <c r="A9" s="425" t="str">
        <f>'1. паспорт местоположение'!A9:C9</f>
        <v>Акционерное общество "Янтарьэнерго" ДЗО  ПАО "Россети"</v>
      </c>
      <c r="B9" s="425"/>
      <c r="C9" s="425"/>
      <c r="D9" s="425"/>
      <c r="E9" s="425"/>
      <c r="F9" s="425"/>
      <c r="G9" s="425"/>
      <c r="H9" s="425"/>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38"/>
      <c r="AR9" s="238"/>
    </row>
    <row r="10" spans="1:44" x14ac:dyDescent="0.2">
      <c r="A10" s="412" t="s">
        <v>8</v>
      </c>
      <c r="B10" s="412"/>
      <c r="C10" s="412"/>
      <c r="D10" s="412"/>
      <c r="E10" s="412"/>
      <c r="F10" s="412"/>
      <c r="G10" s="412"/>
      <c r="H10" s="412"/>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39"/>
      <c r="AR10" s="239"/>
    </row>
    <row r="11" spans="1:44" ht="18.75" x14ac:dyDescent="0.2">
      <c r="A11" s="383"/>
      <c r="B11" s="383"/>
      <c r="C11" s="383"/>
      <c r="D11" s="383"/>
      <c r="E11" s="383"/>
      <c r="F11" s="383"/>
      <c r="G11" s="383"/>
      <c r="H11" s="383"/>
      <c r="I11" s="383"/>
      <c r="J11" s="383"/>
      <c r="K11" s="383"/>
      <c r="L11" s="204"/>
      <c r="M11" s="204"/>
      <c r="N11" s="204"/>
      <c r="O11" s="204"/>
      <c r="P11" s="204"/>
      <c r="Q11" s="204"/>
      <c r="R11" s="204"/>
      <c r="S11" s="204"/>
      <c r="T11" s="204"/>
      <c r="U11" s="204"/>
      <c r="V11" s="204"/>
      <c r="W11" s="204"/>
      <c r="X11" s="204"/>
      <c r="Y11" s="204"/>
      <c r="Z11" s="203"/>
      <c r="AA11" s="203"/>
      <c r="AB11" s="203"/>
      <c r="AC11" s="203"/>
      <c r="AD11" s="203"/>
      <c r="AE11" s="203"/>
      <c r="AF11" s="203"/>
      <c r="AG11" s="203"/>
      <c r="AH11" s="203"/>
      <c r="AI11" s="203"/>
      <c r="AJ11" s="203"/>
      <c r="AK11" s="203"/>
      <c r="AL11" s="203"/>
      <c r="AM11" s="203"/>
      <c r="AN11" s="203"/>
      <c r="AO11" s="203"/>
      <c r="AP11" s="203"/>
      <c r="AQ11" s="234"/>
      <c r="AR11" s="234"/>
    </row>
    <row r="12" spans="1:44" ht="18.75" x14ac:dyDescent="0.2">
      <c r="A12" s="425" t="str">
        <f>'1. паспорт местоположение'!A12:C12</f>
        <v>I_140-79</v>
      </c>
      <c r="B12" s="425"/>
      <c r="C12" s="425"/>
      <c r="D12" s="425"/>
      <c r="E12" s="425"/>
      <c r="F12" s="425"/>
      <c r="G12" s="425"/>
      <c r="H12" s="425"/>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38"/>
      <c r="AR12" s="238"/>
    </row>
    <row r="13" spans="1:44" x14ac:dyDescent="0.2">
      <c r="A13" s="412" t="s">
        <v>7</v>
      </c>
      <c r="B13" s="412"/>
      <c r="C13" s="412"/>
      <c r="D13" s="412"/>
      <c r="E13" s="412"/>
      <c r="F13" s="412"/>
      <c r="G13" s="412"/>
      <c r="H13" s="412"/>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239"/>
      <c r="AR13" s="239"/>
    </row>
    <row r="14" spans="1:44" ht="18.75" x14ac:dyDescent="0.2">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202"/>
      <c r="AA14" s="202"/>
      <c r="AB14" s="202"/>
      <c r="AC14" s="202"/>
      <c r="AD14" s="202"/>
      <c r="AE14" s="202"/>
      <c r="AF14" s="202"/>
      <c r="AG14" s="202"/>
      <c r="AH14" s="202"/>
      <c r="AI14" s="202"/>
      <c r="AJ14" s="202"/>
      <c r="AK14" s="202"/>
      <c r="AL14" s="202"/>
      <c r="AM14" s="202"/>
      <c r="AN14" s="202"/>
      <c r="AO14" s="202"/>
      <c r="AP14" s="202"/>
      <c r="AQ14" s="240"/>
      <c r="AR14" s="240"/>
    </row>
    <row r="15" spans="1:44" ht="18.75" x14ac:dyDescent="0.2">
      <c r="A15" s="425" t="str">
        <f>'1. паспорт местоположение'!A15</f>
        <v>Приобретение земельного участка Гурьевский р-н Калининградская обл</v>
      </c>
      <c r="B15" s="425"/>
      <c r="C15" s="425"/>
      <c r="D15" s="425"/>
      <c r="E15" s="425"/>
      <c r="F15" s="425"/>
      <c r="G15" s="425"/>
      <c r="H15" s="425"/>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38"/>
      <c r="AR15" s="238"/>
    </row>
    <row r="16" spans="1:44" x14ac:dyDescent="0.2">
      <c r="A16" s="412" t="s">
        <v>6</v>
      </c>
      <c r="B16" s="412"/>
      <c r="C16" s="412"/>
      <c r="D16" s="412"/>
      <c r="E16" s="412"/>
      <c r="F16" s="412"/>
      <c r="G16" s="412"/>
      <c r="H16" s="412"/>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39"/>
      <c r="AR16" s="23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198"/>
      <c r="X17" s="198"/>
      <c r="Y17" s="198"/>
      <c r="Z17" s="198"/>
      <c r="AA17" s="198"/>
      <c r="AB17" s="198"/>
      <c r="AC17" s="198"/>
      <c r="AD17" s="198"/>
      <c r="AE17" s="198"/>
      <c r="AF17" s="198"/>
      <c r="AG17" s="198"/>
      <c r="AH17" s="198"/>
      <c r="AI17" s="198"/>
      <c r="AJ17" s="198"/>
      <c r="AK17" s="198"/>
      <c r="AL17" s="198"/>
      <c r="AM17" s="198"/>
      <c r="AN17" s="198"/>
      <c r="AO17" s="198"/>
      <c r="AP17" s="198"/>
      <c r="AQ17" s="241"/>
      <c r="AR17" s="241"/>
    </row>
    <row r="18" spans="1:44" ht="18.75" x14ac:dyDescent="0.2">
      <c r="A18" s="425" t="s">
        <v>501</v>
      </c>
      <c r="B18" s="425"/>
      <c r="C18" s="425"/>
      <c r="D18" s="425"/>
      <c r="E18" s="425"/>
      <c r="F18" s="425"/>
      <c r="G18" s="425"/>
      <c r="H18" s="425"/>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349</v>
      </c>
      <c r="B24" s="248" t="s">
        <v>1</v>
      </c>
      <c r="D24" s="249"/>
      <c r="E24" s="250"/>
      <c r="F24" s="250"/>
      <c r="G24" s="250"/>
      <c r="H24" s="250"/>
    </row>
    <row r="25" spans="1:44" x14ac:dyDescent="0.2">
      <c r="A25" s="251" t="s">
        <v>543</v>
      </c>
      <c r="B25" s="252">
        <f>$B$126/1.18</f>
        <v>849830.50847457629</v>
      </c>
    </row>
    <row r="26" spans="1:44" x14ac:dyDescent="0.2">
      <c r="A26" s="253" t="s">
        <v>347</v>
      </c>
      <c r="B26" s="254">
        <v>0</v>
      </c>
    </row>
    <row r="27" spans="1:44" x14ac:dyDescent="0.2">
      <c r="A27" s="253" t="s">
        <v>345</v>
      </c>
      <c r="B27" s="254">
        <f>$B$123</f>
        <v>40</v>
      </c>
      <c r="D27" s="246" t="s">
        <v>348</v>
      </c>
    </row>
    <row r="28" spans="1:44" ht="16.149999999999999" customHeight="1" thickBot="1" x14ac:dyDescent="0.25">
      <c r="A28" s="255" t="s">
        <v>343</v>
      </c>
      <c r="B28" s="256">
        <v>1</v>
      </c>
      <c r="D28" s="458" t="s">
        <v>346</v>
      </c>
      <c r="E28" s="459"/>
      <c r="F28" s="460"/>
      <c r="G28" s="469" t="str">
        <f>IF(SUM(B89:L89)=0,"не окупается",SUM(B89:L89))</f>
        <v>не окупается</v>
      </c>
      <c r="H28" s="470"/>
    </row>
    <row r="29" spans="1:44" ht="15.6" customHeight="1" x14ac:dyDescent="0.2">
      <c r="A29" s="251" t="s">
        <v>341</v>
      </c>
      <c r="B29" s="252">
        <f>$B$126*$B$127</f>
        <v>10028</v>
      </c>
      <c r="D29" s="458" t="s">
        <v>344</v>
      </c>
      <c r="E29" s="459"/>
      <c r="F29" s="460"/>
      <c r="G29" s="469" t="str">
        <f>IF(SUM(B90:L90)=0,"не окупается",SUM(B90:L90))</f>
        <v>не окупается</v>
      </c>
      <c r="H29" s="470"/>
    </row>
    <row r="30" spans="1:44" ht="27.6" customHeight="1" x14ac:dyDescent="0.2">
      <c r="A30" s="253" t="s">
        <v>544</v>
      </c>
      <c r="B30" s="254">
        <v>0</v>
      </c>
      <c r="D30" s="458" t="s">
        <v>342</v>
      </c>
      <c r="E30" s="459"/>
      <c r="F30" s="460"/>
      <c r="G30" s="461">
        <f>L87</f>
        <v>-1133295.5522271409</v>
      </c>
      <c r="H30" s="462"/>
    </row>
    <row r="31" spans="1:44" x14ac:dyDescent="0.2">
      <c r="A31" s="253" t="s">
        <v>340</v>
      </c>
      <c r="B31" s="254">
        <v>0</v>
      </c>
      <c r="D31" s="463"/>
      <c r="E31" s="464"/>
      <c r="F31" s="465"/>
      <c r="G31" s="463"/>
      <c r="H31" s="465"/>
    </row>
    <row r="32" spans="1:44" x14ac:dyDescent="0.2">
      <c r="A32" s="253" t="s">
        <v>318</v>
      </c>
      <c r="B32" s="254"/>
    </row>
    <row r="33" spans="1:42" x14ac:dyDescent="0.2">
      <c r="A33" s="253" t="s">
        <v>339</v>
      </c>
      <c r="B33" s="254"/>
    </row>
    <row r="34" spans="1:42" x14ac:dyDescent="0.2">
      <c r="A34" s="253" t="s">
        <v>338</v>
      </c>
      <c r="B34" s="254"/>
    </row>
    <row r="35" spans="1:42" x14ac:dyDescent="0.2">
      <c r="A35" s="257"/>
      <c r="B35" s="254"/>
    </row>
    <row r="36" spans="1:42" ht="16.5" thickBot="1" x14ac:dyDescent="0.25">
      <c r="A36" s="255" t="s">
        <v>310</v>
      </c>
      <c r="B36" s="258">
        <v>0.2</v>
      </c>
    </row>
    <row r="37" spans="1:42" x14ac:dyDescent="0.2">
      <c r="A37" s="251" t="s">
        <v>545</v>
      </c>
      <c r="B37" s="252">
        <v>0</v>
      </c>
    </row>
    <row r="38" spans="1:42" x14ac:dyDescent="0.2">
      <c r="A38" s="253" t="s">
        <v>337</v>
      </c>
      <c r="B38" s="254"/>
    </row>
    <row r="39" spans="1:42" ht="16.5" thickBot="1" x14ac:dyDescent="0.25">
      <c r="A39" s="259" t="s">
        <v>336</v>
      </c>
      <c r="B39" s="260"/>
    </row>
    <row r="40" spans="1:42" x14ac:dyDescent="0.2">
      <c r="A40" s="261" t="s">
        <v>546</v>
      </c>
      <c r="B40" s="262">
        <v>1</v>
      </c>
    </row>
    <row r="41" spans="1:42" x14ac:dyDescent="0.2">
      <c r="A41" s="263" t="s">
        <v>335</v>
      </c>
      <c r="B41" s="264"/>
    </row>
    <row r="42" spans="1:42" x14ac:dyDescent="0.2">
      <c r="A42" s="263" t="s">
        <v>334</v>
      </c>
      <c r="B42" s="265"/>
    </row>
    <row r="43" spans="1:42" x14ac:dyDescent="0.2">
      <c r="A43" s="263" t="s">
        <v>333</v>
      </c>
      <c r="B43" s="265">
        <v>0</v>
      </c>
    </row>
    <row r="44" spans="1:42" x14ac:dyDescent="0.2">
      <c r="A44" s="263" t="s">
        <v>332</v>
      </c>
      <c r="B44" s="265">
        <f>B129</f>
        <v>0.20499999999999999</v>
      </c>
    </row>
    <row r="45" spans="1:42" x14ac:dyDescent="0.2">
      <c r="A45" s="263" t="s">
        <v>331</v>
      </c>
      <c r="B45" s="265">
        <f>1-B43</f>
        <v>1</v>
      </c>
    </row>
    <row r="46" spans="1:42" ht="16.5" thickBot="1" x14ac:dyDescent="0.25">
      <c r="A46" s="266" t="s">
        <v>330</v>
      </c>
      <c r="B46" s="267">
        <f>B45*B44+B43*B42*(1-B36)</f>
        <v>0.20499999999999999</v>
      </c>
      <c r="C46" s="268"/>
    </row>
    <row r="47" spans="1:42" s="271" customFormat="1" x14ac:dyDescent="0.2">
      <c r="A47" s="269" t="s">
        <v>329</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328</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71" customFormat="1" x14ac:dyDescent="0.2">
      <c r="A49" s="272" t="s">
        <v>327</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71" customFormat="1" ht="16.5" thickBot="1" x14ac:dyDescent="0.25">
      <c r="A50" s="274" t="s">
        <v>547</v>
      </c>
      <c r="B50" s="275">
        <f>IF($B$124="да",($B$126-0.05),0)</f>
        <v>0</v>
      </c>
      <c r="C50" s="275">
        <f>C108*(1+C49)</f>
        <v>0</v>
      </c>
      <c r="D50" s="275">
        <f t="shared" ref="D50:AP50" si="2">D108*(1+D49)</f>
        <v>0</v>
      </c>
      <c r="E50" s="275">
        <f t="shared" si="2"/>
        <v>0</v>
      </c>
      <c r="F50" s="275">
        <f t="shared" si="2"/>
        <v>0</v>
      </c>
      <c r="G50" s="275">
        <f t="shared" si="2"/>
        <v>0</v>
      </c>
      <c r="H50" s="275">
        <f t="shared" si="2"/>
        <v>0</v>
      </c>
      <c r="I50" s="275">
        <f t="shared" si="2"/>
        <v>0</v>
      </c>
      <c r="J50" s="275">
        <f t="shared" si="2"/>
        <v>0</v>
      </c>
      <c r="K50" s="275">
        <f t="shared" si="2"/>
        <v>0</v>
      </c>
      <c r="L50" s="275">
        <f t="shared" si="2"/>
        <v>0</v>
      </c>
      <c r="M50" s="275">
        <f t="shared" si="2"/>
        <v>0</v>
      </c>
      <c r="N50" s="275">
        <f t="shared" si="2"/>
        <v>0</v>
      </c>
      <c r="O50" s="275">
        <f t="shared" si="2"/>
        <v>0</v>
      </c>
      <c r="P50" s="275">
        <f t="shared" si="2"/>
        <v>0</v>
      </c>
      <c r="Q50" s="275">
        <f t="shared" si="2"/>
        <v>0</v>
      </c>
      <c r="R50" s="275">
        <f t="shared" si="2"/>
        <v>0</v>
      </c>
      <c r="S50" s="275">
        <f t="shared" si="2"/>
        <v>0</v>
      </c>
      <c r="T50" s="275">
        <f t="shared" si="2"/>
        <v>0</v>
      </c>
      <c r="U50" s="275">
        <f t="shared" si="2"/>
        <v>0</v>
      </c>
      <c r="V50" s="275">
        <f t="shared" si="2"/>
        <v>0</v>
      </c>
      <c r="W50" s="275">
        <f t="shared" si="2"/>
        <v>0</v>
      </c>
      <c r="X50" s="275">
        <f t="shared" si="2"/>
        <v>0</v>
      </c>
      <c r="Y50" s="275">
        <f t="shared" si="2"/>
        <v>0</v>
      </c>
      <c r="Z50" s="275">
        <f t="shared" si="2"/>
        <v>0</v>
      </c>
      <c r="AA50" s="275">
        <f t="shared" si="2"/>
        <v>0</v>
      </c>
      <c r="AB50" s="275">
        <f t="shared" si="2"/>
        <v>0</v>
      </c>
      <c r="AC50" s="275">
        <f t="shared" si="2"/>
        <v>0</v>
      </c>
      <c r="AD50" s="275">
        <f t="shared" si="2"/>
        <v>0</v>
      </c>
      <c r="AE50" s="275">
        <f t="shared" si="2"/>
        <v>0</v>
      </c>
      <c r="AF50" s="275">
        <f t="shared" si="2"/>
        <v>0</v>
      </c>
      <c r="AG50" s="275">
        <f t="shared" si="2"/>
        <v>0</v>
      </c>
      <c r="AH50" s="275">
        <f t="shared" si="2"/>
        <v>0</v>
      </c>
      <c r="AI50" s="275">
        <f t="shared" si="2"/>
        <v>0</v>
      </c>
      <c r="AJ50" s="275">
        <f t="shared" si="2"/>
        <v>0</v>
      </c>
      <c r="AK50" s="275">
        <f t="shared" si="2"/>
        <v>0</v>
      </c>
      <c r="AL50" s="275">
        <f t="shared" si="2"/>
        <v>0</v>
      </c>
      <c r="AM50" s="275">
        <f t="shared" si="2"/>
        <v>0</v>
      </c>
      <c r="AN50" s="275">
        <f t="shared" si="2"/>
        <v>0</v>
      </c>
      <c r="AO50" s="275">
        <f t="shared" si="2"/>
        <v>0</v>
      </c>
      <c r="AP50" s="275">
        <f t="shared" si="2"/>
        <v>0</v>
      </c>
    </row>
    <row r="51" spans="1:45" ht="16.5" thickBot="1" x14ac:dyDescent="0.25"/>
    <row r="52" spans="1:45" x14ac:dyDescent="0.2">
      <c r="A52" s="276" t="s">
        <v>326</v>
      </c>
      <c r="B52" s="277">
        <f>B58</f>
        <v>1</v>
      </c>
      <c r="C52" s="277">
        <f t="shared" ref="C52:AO52" si="3">C58</f>
        <v>2</v>
      </c>
      <c r="D52" s="277">
        <f t="shared" si="3"/>
        <v>3</v>
      </c>
      <c r="E52" s="277">
        <f t="shared" si="3"/>
        <v>4</v>
      </c>
      <c r="F52" s="277">
        <f t="shared" si="3"/>
        <v>5</v>
      </c>
      <c r="G52" s="277">
        <f t="shared" si="3"/>
        <v>6</v>
      </c>
      <c r="H52" s="277">
        <f t="shared" si="3"/>
        <v>7</v>
      </c>
      <c r="I52" s="277">
        <f t="shared" si="3"/>
        <v>8</v>
      </c>
      <c r="J52" s="277">
        <f t="shared" si="3"/>
        <v>9</v>
      </c>
      <c r="K52" s="277">
        <f t="shared" si="3"/>
        <v>10</v>
      </c>
      <c r="L52" s="277">
        <f t="shared" si="3"/>
        <v>11</v>
      </c>
      <c r="M52" s="277">
        <f t="shared" si="3"/>
        <v>12</v>
      </c>
      <c r="N52" s="277">
        <f t="shared" si="3"/>
        <v>13</v>
      </c>
      <c r="O52" s="277">
        <f t="shared" si="3"/>
        <v>14</v>
      </c>
      <c r="P52" s="277">
        <f t="shared" si="3"/>
        <v>15</v>
      </c>
      <c r="Q52" s="277">
        <f t="shared" si="3"/>
        <v>16</v>
      </c>
      <c r="R52" s="277">
        <f t="shared" si="3"/>
        <v>17</v>
      </c>
      <c r="S52" s="277">
        <f t="shared" si="3"/>
        <v>18</v>
      </c>
      <c r="T52" s="277">
        <f t="shared" si="3"/>
        <v>19</v>
      </c>
      <c r="U52" s="277">
        <f t="shared" si="3"/>
        <v>20</v>
      </c>
      <c r="V52" s="277">
        <f t="shared" si="3"/>
        <v>21</v>
      </c>
      <c r="W52" s="277">
        <f t="shared" si="3"/>
        <v>22</v>
      </c>
      <c r="X52" s="277">
        <f t="shared" si="3"/>
        <v>23</v>
      </c>
      <c r="Y52" s="277">
        <f t="shared" si="3"/>
        <v>24</v>
      </c>
      <c r="Z52" s="277">
        <f t="shared" si="3"/>
        <v>25</v>
      </c>
      <c r="AA52" s="277">
        <f t="shared" si="3"/>
        <v>26</v>
      </c>
      <c r="AB52" s="277">
        <f t="shared" si="3"/>
        <v>27</v>
      </c>
      <c r="AC52" s="277">
        <f t="shared" si="3"/>
        <v>28</v>
      </c>
      <c r="AD52" s="277">
        <f t="shared" si="3"/>
        <v>29</v>
      </c>
      <c r="AE52" s="277">
        <f t="shared" si="3"/>
        <v>30</v>
      </c>
      <c r="AF52" s="277">
        <f t="shared" si="3"/>
        <v>31</v>
      </c>
      <c r="AG52" s="277">
        <f t="shared" si="3"/>
        <v>32</v>
      </c>
      <c r="AH52" s="277">
        <f t="shared" si="3"/>
        <v>33</v>
      </c>
      <c r="AI52" s="277">
        <f t="shared" si="3"/>
        <v>34</v>
      </c>
      <c r="AJ52" s="277">
        <f t="shared" si="3"/>
        <v>35</v>
      </c>
      <c r="AK52" s="277">
        <f t="shared" si="3"/>
        <v>36</v>
      </c>
      <c r="AL52" s="277">
        <f t="shared" si="3"/>
        <v>37</v>
      </c>
      <c r="AM52" s="277">
        <f t="shared" si="3"/>
        <v>38</v>
      </c>
      <c r="AN52" s="277">
        <f t="shared" si="3"/>
        <v>39</v>
      </c>
      <c r="AO52" s="277">
        <f t="shared" si="3"/>
        <v>40</v>
      </c>
      <c r="AP52" s="277">
        <f>AP58</f>
        <v>41</v>
      </c>
    </row>
    <row r="53" spans="1:45" x14ac:dyDescent="0.2">
      <c r="A53" s="278" t="s">
        <v>325</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78" t="s">
        <v>324</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78" t="s">
        <v>323</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80" t="s">
        <v>322</v>
      </c>
      <c r="B56" s="281">
        <f t="shared" ref="B56:AP56" si="6">AVERAGE(SUM(B53:B54),(SUM(B53:B54)-B55))*$B$42</f>
        <v>0</v>
      </c>
      <c r="C56" s="281">
        <f t="shared" si="6"/>
        <v>0</v>
      </c>
      <c r="D56" s="281">
        <f t="shared" si="6"/>
        <v>0</v>
      </c>
      <c r="E56" s="281">
        <f t="shared" si="6"/>
        <v>0</v>
      </c>
      <c r="F56" s="281">
        <f t="shared" si="6"/>
        <v>0</v>
      </c>
      <c r="G56" s="281">
        <f t="shared" si="6"/>
        <v>0</v>
      </c>
      <c r="H56" s="281">
        <f t="shared" si="6"/>
        <v>0</v>
      </c>
      <c r="I56" s="281">
        <f t="shared" si="6"/>
        <v>0</v>
      </c>
      <c r="J56" s="281">
        <f t="shared" si="6"/>
        <v>0</v>
      </c>
      <c r="K56" s="281">
        <f t="shared" si="6"/>
        <v>0</v>
      </c>
      <c r="L56" s="281">
        <f t="shared" si="6"/>
        <v>0</v>
      </c>
      <c r="M56" s="281">
        <f t="shared" si="6"/>
        <v>0</v>
      </c>
      <c r="N56" s="281">
        <f t="shared" si="6"/>
        <v>0</v>
      </c>
      <c r="O56" s="281">
        <f t="shared" si="6"/>
        <v>0</v>
      </c>
      <c r="P56" s="281">
        <f t="shared" si="6"/>
        <v>0</v>
      </c>
      <c r="Q56" s="281">
        <f t="shared" si="6"/>
        <v>0</v>
      </c>
      <c r="R56" s="281">
        <f t="shared" si="6"/>
        <v>0</v>
      </c>
      <c r="S56" s="281">
        <f t="shared" si="6"/>
        <v>0</v>
      </c>
      <c r="T56" s="281">
        <f t="shared" si="6"/>
        <v>0</v>
      </c>
      <c r="U56" s="281">
        <f t="shared" si="6"/>
        <v>0</v>
      </c>
      <c r="V56" s="281">
        <f t="shared" si="6"/>
        <v>0</v>
      </c>
      <c r="W56" s="281">
        <f t="shared" si="6"/>
        <v>0</v>
      </c>
      <c r="X56" s="281">
        <f t="shared" si="6"/>
        <v>0</v>
      </c>
      <c r="Y56" s="281">
        <f t="shared" si="6"/>
        <v>0</v>
      </c>
      <c r="Z56" s="281">
        <f t="shared" si="6"/>
        <v>0</v>
      </c>
      <c r="AA56" s="281">
        <f t="shared" si="6"/>
        <v>0</v>
      </c>
      <c r="AB56" s="281">
        <f t="shared" si="6"/>
        <v>0</v>
      </c>
      <c r="AC56" s="281">
        <f t="shared" si="6"/>
        <v>0</v>
      </c>
      <c r="AD56" s="281">
        <f t="shared" si="6"/>
        <v>0</v>
      </c>
      <c r="AE56" s="281">
        <f t="shared" si="6"/>
        <v>0</v>
      </c>
      <c r="AF56" s="281">
        <f t="shared" si="6"/>
        <v>0</v>
      </c>
      <c r="AG56" s="281">
        <f t="shared" si="6"/>
        <v>0</v>
      </c>
      <c r="AH56" s="281">
        <f t="shared" si="6"/>
        <v>0</v>
      </c>
      <c r="AI56" s="281">
        <f t="shared" si="6"/>
        <v>0</v>
      </c>
      <c r="AJ56" s="281">
        <f t="shared" si="6"/>
        <v>0</v>
      </c>
      <c r="AK56" s="281">
        <f t="shared" si="6"/>
        <v>0</v>
      </c>
      <c r="AL56" s="281">
        <f t="shared" si="6"/>
        <v>0</v>
      </c>
      <c r="AM56" s="281">
        <f t="shared" si="6"/>
        <v>0</v>
      </c>
      <c r="AN56" s="281">
        <f t="shared" si="6"/>
        <v>0</v>
      </c>
      <c r="AO56" s="281">
        <f t="shared" si="6"/>
        <v>0</v>
      </c>
      <c r="AP56" s="281">
        <f t="shared" si="6"/>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1"/>
      <c r="AR57" s="231"/>
      <c r="AS57" s="231"/>
    </row>
    <row r="58" spans="1:45" x14ac:dyDescent="0.2">
      <c r="A58" s="276" t="s">
        <v>548</v>
      </c>
      <c r="B58" s="277">
        <v>1</v>
      </c>
      <c r="C58" s="277">
        <f>B58+1</f>
        <v>2</v>
      </c>
      <c r="D58" s="277">
        <f t="shared" ref="D58:AP58" si="7">C58+1</f>
        <v>3</v>
      </c>
      <c r="E58" s="277">
        <f t="shared" si="7"/>
        <v>4</v>
      </c>
      <c r="F58" s="277">
        <f t="shared" si="7"/>
        <v>5</v>
      </c>
      <c r="G58" s="277">
        <f t="shared" si="7"/>
        <v>6</v>
      </c>
      <c r="H58" s="277">
        <f t="shared" si="7"/>
        <v>7</v>
      </c>
      <c r="I58" s="277">
        <f t="shared" si="7"/>
        <v>8</v>
      </c>
      <c r="J58" s="277">
        <f t="shared" si="7"/>
        <v>9</v>
      </c>
      <c r="K58" s="277">
        <f t="shared" si="7"/>
        <v>10</v>
      </c>
      <c r="L58" s="277">
        <f t="shared" si="7"/>
        <v>11</v>
      </c>
      <c r="M58" s="277">
        <f t="shared" si="7"/>
        <v>12</v>
      </c>
      <c r="N58" s="277">
        <f t="shared" si="7"/>
        <v>13</v>
      </c>
      <c r="O58" s="277">
        <f t="shared" si="7"/>
        <v>14</v>
      </c>
      <c r="P58" s="277">
        <f t="shared" si="7"/>
        <v>15</v>
      </c>
      <c r="Q58" s="277">
        <f t="shared" si="7"/>
        <v>16</v>
      </c>
      <c r="R58" s="277">
        <f t="shared" si="7"/>
        <v>17</v>
      </c>
      <c r="S58" s="277">
        <f t="shared" si="7"/>
        <v>18</v>
      </c>
      <c r="T58" s="277">
        <f t="shared" si="7"/>
        <v>19</v>
      </c>
      <c r="U58" s="277">
        <f t="shared" si="7"/>
        <v>20</v>
      </c>
      <c r="V58" s="277">
        <f t="shared" si="7"/>
        <v>21</v>
      </c>
      <c r="W58" s="277">
        <f t="shared" si="7"/>
        <v>22</v>
      </c>
      <c r="X58" s="277">
        <f t="shared" si="7"/>
        <v>23</v>
      </c>
      <c r="Y58" s="277">
        <f t="shared" si="7"/>
        <v>24</v>
      </c>
      <c r="Z58" s="277">
        <f t="shared" si="7"/>
        <v>25</v>
      </c>
      <c r="AA58" s="277">
        <f t="shared" si="7"/>
        <v>26</v>
      </c>
      <c r="AB58" s="277">
        <f t="shared" si="7"/>
        <v>27</v>
      </c>
      <c r="AC58" s="277">
        <f t="shared" si="7"/>
        <v>28</v>
      </c>
      <c r="AD58" s="277">
        <f t="shared" si="7"/>
        <v>29</v>
      </c>
      <c r="AE58" s="277">
        <f t="shared" si="7"/>
        <v>30</v>
      </c>
      <c r="AF58" s="277">
        <f t="shared" si="7"/>
        <v>31</v>
      </c>
      <c r="AG58" s="277">
        <f t="shared" si="7"/>
        <v>32</v>
      </c>
      <c r="AH58" s="277">
        <f t="shared" si="7"/>
        <v>33</v>
      </c>
      <c r="AI58" s="277">
        <f t="shared" si="7"/>
        <v>34</v>
      </c>
      <c r="AJ58" s="277">
        <f t="shared" si="7"/>
        <v>35</v>
      </c>
      <c r="AK58" s="277">
        <f t="shared" si="7"/>
        <v>36</v>
      </c>
      <c r="AL58" s="277">
        <f t="shared" si="7"/>
        <v>37</v>
      </c>
      <c r="AM58" s="277">
        <f t="shared" si="7"/>
        <v>38</v>
      </c>
      <c r="AN58" s="277">
        <f t="shared" si="7"/>
        <v>39</v>
      </c>
      <c r="AO58" s="277">
        <f t="shared" si="7"/>
        <v>40</v>
      </c>
      <c r="AP58" s="277">
        <f t="shared" si="7"/>
        <v>41</v>
      </c>
    </row>
    <row r="59" spans="1:45" ht="14.25" x14ac:dyDescent="0.2">
      <c r="A59" s="285" t="s">
        <v>321</v>
      </c>
      <c r="B59" s="286">
        <f t="shared" ref="B59:AP59" si="8">B50*$B$28</f>
        <v>0</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78" t="s">
        <v>320</v>
      </c>
      <c r="B60" s="279">
        <f t="shared" ref="B60:Z60" si="9">SUM(B61:B65)</f>
        <v>0</v>
      </c>
      <c r="C60" s="279">
        <f t="shared" si="9"/>
        <v>-10950.816672000001</v>
      </c>
      <c r="D60" s="279">
        <f>SUM(D61:D65)</f>
        <v>-11410.750972224001</v>
      </c>
      <c r="E60" s="279">
        <f t="shared" si="9"/>
        <v>-11890.00251305741</v>
      </c>
      <c r="F60" s="279">
        <f t="shared" si="9"/>
        <v>-12389.382618605821</v>
      </c>
      <c r="G60" s="279">
        <f t="shared" si="9"/>
        <v>-12909.736688587265</v>
      </c>
      <c r="H60" s="279">
        <f t="shared" si="9"/>
        <v>-13451.945629507931</v>
      </c>
      <c r="I60" s="279">
        <f t="shared" si="9"/>
        <v>-14016.927345947264</v>
      </c>
      <c r="J60" s="279">
        <f t="shared" si="9"/>
        <v>-14605.63829447705</v>
      </c>
      <c r="K60" s="279">
        <f t="shared" si="9"/>
        <v>-15219.075102845089</v>
      </c>
      <c r="L60" s="279">
        <f t="shared" si="9"/>
        <v>-15858.276257164582</v>
      </c>
      <c r="M60" s="279">
        <f t="shared" si="9"/>
        <v>-16524.323859965494</v>
      </c>
      <c r="N60" s="279">
        <f t="shared" si="9"/>
        <v>-17218.345462084049</v>
      </c>
      <c r="O60" s="279">
        <f t="shared" si="9"/>
        <v>-17941.515971491579</v>
      </c>
      <c r="P60" s="279">
        <f t="shared" si="9"/>
        <v>-18695.059642294225</v>
      </c>
      <c r="Q60" s="279">
        <f t="shared" si="9"/>
        <v>-19480.252147270585</v>
      </c>
      <c r="R60" s="279">
        <f t="shared" si="9"/>
        <v>-20298.422737455949</v>
      </c>
      <c r="S60" s="279">
        <f t="shared" si="9"/>
        <v>-21150.956492429101</v>
      </c>
      <c r="T60" s="279">
        <f t="shared" si="9"/>
        <v>-22039.29666511112</v>
      </c>
      <c r="U60" s="279">
        <f t="shared" si="9"/>
        <v>-22964.94712504579</v>
      </c>
      <c r="V60" s="279">
        <f t="shared" si="9"/>
        <v>-23929.474904297713</v>
      </c>
      <c r="W60" s="279">
        <f t="shared" si="9"/>
        <v>-24934.512850278217</v>
      </c>
      <c r="X60" s="279">
        <f t="shared" si="9"/>
        <v>-25981.762389989904</v>
      </c>
      <c r="Y60" s="279">
        <f t="shared" si="9"/>
        <v>-27072.996410369484</v>
      </c>
      <c r="Z60" s="279">
        <f t="shared" si="9"/>
        <v>-28210.062259604998</v>
      </c>
      <c r="AA60" s="279">
        <f t="shared" ref="AA60:AP60" si="10">SUM(AA61:AA65)</f>
        <v>-29394.884874508411</v>
      </c>
      <c r="AB60" s="279">
        <f t="shared" si="10"/>
        <v>-30629.470039237767</v>
      </c>
      <c r="AC60" s="279">
        <f t="shared" si="10"/>
        <v>-31915.907780885755</v>
      </c>
      <c r="AD60" s="279">
        <f t="shared" si="10"/>
        <v>-33256.375907682959</v>
      </c>
      <c r="AE60" s="279">
        <f t="shared" si="10"/>
        <v>-34653.143695805644</v>
      </c>
      <c r="AF60" s="279">
        <f t="shared" si="10"/>
        <v>-36108.575731029487</v>
      </c>
      <c r="AG60" s="279">
        <f t="shared" si="10"/>
        <v>-37625.135911732723</v>
      </c>
      <c r="AH60" s="279">
        <f t="shared" si="10"/>
        <v>-39205.391620025504</v>
      </c>
      <c r="AI60" s="279">
        <f t="shared" si="10"/>
        <v>-40852.018068066573</v>
      </c>
      <c r="AJ60" s="279">
        <f t="shared" si="10"/>
        <v>-42567.80282692537</v>
      </c>
      <c r="AK60" s="279">
        <f t="shared" si="10"/>
        <v>-44355.65054565623</v>
      </c>
      <c r="AL60" s="279">
        <f t="shared" si="10"/>
        <v>-46218.587868573792</v>
      </c>
      <c r="AM60" s="279">
        <f t="shared" si="10"/>
        <v>-48159.768559053889</v>
      </c>
      <c r="AN60" s="279">
        <f t="shared" si="10"/>
        <v>-50182.47883853416</v>
      </c>
      <c r="AO60" s="279">
        <f t="shared" si="10"/>
        <v>-52290.142949752597</v>
      </c>
      <c r="AP60" s="279">
        <f t="shared" si="10"/>
        <v>-54486.328953642216</v>
      </c>
    </row>
    <row r="61" spans="1:45" x14ac:dyDescent="0.2">
      <c r="A61" s="287" t="s">
        <v>319</v>
      </c>
      <c r="B61" s="279"/>
      <c r="C61" s="279">
        <f>-IF(C$47&lt;=$B$30,0,$B$29*(1+C$49)*$B$28)</f>
        <v>-10950.816672000001</v>
      </c>
      <c r="D61" s="279">
        <f>-IF(D$47&lt;=$B$30,0,$B$29*(1+D$49)*$B$28)</f>
        <v>-11410.750972224001</v>
      </c>
      <c r="E61" s="279">
        <f t="shared" ref="E61:AP61" si="11">-IF(E$47&lt;=$B$30,0,$B$29*(1+E$49)*$B$28)</f>
        <v>-11890.00251305741</v>
      </c>
      <c r="F61" s="279">
        <f t="shared" si="11"/>
        <v>-12389.382618605821</v>
      </c>
      <c r="G61" s="279">
        <f t="shared" si="11"/>
        <v>-12909.736688587265</v>
      </c>
      <c r="H61" s="279">
        <f t="shared" si="11"/>
        <v>-13451.945629507931</v>
      </c>
      <c r="I61" s="279">
        <f t="shared" si="11"/>
        <v>-14016.927345947264</v>
      </c>
      <c r="J61" s="279">
        <f t="shared" si="11"/>
        <v>-14605.63829447705</v>
      </c>
      <c r="K61" s="279">
        <f t="shared" si="11"/>
        <v>-15219.075102845089</v>
      </c>
      <c r="L61" s="279">
        <f t="shared" si="11"/>
        <v>-15858.276257164582</v>
      </c>
      <c r="M61" s="279">
        <f t="shared" si="11"/>
        <v>-16524.323859965494</v>
      </c>
      <c r="N61" s="279">
        <f t="shared" si="11"/>
        <v>-17218.345462084049</v>
      </c>
      <c r="O61" s="279">
        <f t="shared" si="11"/>
        <v>-17941.515971491579</v>
      </c>
      <c r="P61" s="279">
        <f t="shared" si="11"/>
        <v>-18695.059642294225</v>
      </c>
      <c r="Q61" s="279">
        <f t="shared" si="11"/>
        <v>-19480.252147270585</v>
      </c>
      <c r="R61" s="279">
        <f t="shared" si="11"/>
        <v>-20298.422737455949</v>
      </c>
      <c r="S61" s="279">
        <f t="shared" si="11"/>
        <v>-21150.956492429101</v>
      </c>
      <c r="T61" s="279">
        <f t="shared" si="11"/>
        <v>-22039.29666511112</v>
      </c>
      <c r="U61" s="279">
        <f t="shared" si="11"/>
        <v>-22964.94712504579</v>
      </c>
      <c r="V61" s="279">
        <f t="shared" si="11"/>
        <v>-23929.474904297713</v>
      </c>
      <c r="W61" s="279">
        <f t="shared" si="11"/>
        <v>-24934.512850278217</v>
      </c>
      <c r="X61" s="279">
        <f t="shared" si="11"/>
        <v>-25981.762389989904</v>
      </c>
      <c r="Y61" s="279">
        <f t="shared" si="11"/>
        <v>-27072.996410369484</v>
      </c>
      <c r="Z61" s="279">
        <f t="shared" si="11"/>
        <v>-28210.062259604998</v>
      </c>
      <c r="AA61" s="279">
        <f t="shared" si="11"/>
        <v>-29394.884874508411</v>
      </c>
      <c r="AB61" s="279">
        <f t="shared" si="11"/>
        <v>-30629.470039237767</v>
      </c>
      <c r="AC61" s="279">
        <f t="shared" si="11"/>
        <v>-31915.907780885755</v>
      </c>
      <c r="AD61" s="279">
        <f t="shared" si="11"/>
        <v>-33256.375907682959</v>
      </c>
      <c r="AE61" s="279">
        <f t="shared" si="11"/>
        <v>-34653.143695805644</v>
      </c>
      <c r="AF61" s="279">
        <f t="shared" si="11"/>
        <v>-36108.575731029487</v>
      </c>
      <c r="AG61" s="279">
        <f t="shared" si="11"/>
        <v>-37625.135911732723</v>
      </c>
      <c r="AH61" s="279">
        <f t="shared" si="11"/>
        <v>-39205.391620025504</v>
      </c>
      <c r="AI61" s="279">
        <f t="shared" si="11"/>
        <v>-40852.018068066573</v>
      </c>
      <c r="AJ61" s="279">
        <f t="shared" si="11"/>
        <v>-42567.80282692537</v>
      </c>
      <c r="AK61" s="279">
        <f t="shared" si="11"/>
        <v>-44355.65054565623</v>
      </c>
      <c r="AL61" s="279">
        <f t="shared" si="11"/>
        <v>-46218.587868573792</v>
      </c>
      <c r="AM61" s="279">
        <f t="shared" si="11"/>
        <v>-48159.768559053889</v>
      </c>
      <c r="AN61" s="279">
        <f t="shared" si="11"/>
        <v>-50182.47883853416</v>
      </c>
      <c r="AO61" s="279">
        <f t="shared" si="11"/>
        <v>-52290.142949752597</v>
      </c>
      <c r="AP61" s="279">
        <f t="shared" si="11"/>
        <v>-54486.328953642216</v>
      </c>
    </row>
    <row r="62" spans="1:45" x14ac:dyDescent="0.2">
      <c r="A62" s="287"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87"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87"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87"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88" t="s">
        <v>317</v>
      </c>
      <c r="B66" s="286">
        <f t="shared" ref="B66:AO66" si="12">B59+B60</f>
        <v>0</v>
      </c>
      <c r="C66" s="286">
        <f t="shared" si="12"/>
        <v>-10950.816672000001</v>
      </c>
      <c r="D66" s="286">
        <f t="shared" si="12"/>
        <v>-11410.750972224001</v>
      </c>
      <c r="E66" s="286">
        <f t="shared" si="12"/>
        <v>-11890.00251305741</v>
      </c>
      <c r="F66" s="286">
        <f t="shared" si="12"/>
        <v>-12389.382618605821</v>
      </c>
      <c r="G66" s="286">
        <f t="shared" si="12"/>
        <v>-12909.736688587265</v>
      </c>
      <c r="H66" s="286">
        <f t="shared" si="12"/>
        <v>-13451.945629507931</v>
      </c>
      <c r="I66" s="286">
        <f t="shared" si="12"/>
        <v>-14016.927345947264</v>
      </c>
      <c r="J66" s="286">
        <f t="shared" si="12"/>
        <v>-14605.63829447705</v>
      </c>
      <c r="K66" s="286">
        <f t="shared" si="12"/>
        <v>-15219.075102845089</v>
      </c>
      <c r="L66" s="286">
        <f t="shared" si="12"/>
        <v>-15858.276257164582</v>
      </c>
      <c r="M66" s="286">
        <f t="shared" si="12"/>
        <v>-16524.323859965494</v>
      </c>
      <c r="N66" s="286">
        <f t="shared" si="12"/>
        <v>-17218.345462084049</v>
      </c>
      <c r="O66" s="286">
        <f t="shared" si="12"/>
        <v>-17941.515971491579</v>
      </c>
      <c r="P66" s="286">
        <f t="shared" si="12"/>
        <v>-18695.059642294225</v>
      </c>
      <c r="Q66" s="286">
        <f t="shared" si="12"/>
        <v>-19480.252147270585</v>
      </c>
      <c r="R66" s="286">
        <f t="shared" si="12"/>
        <v>-20298.422737455949</v>
      </c>
      <c r="S66" s="286">
        <f t="shared" si="12"/>
        <v>-21150.956492429101</v>
      </c>
      <c r="T66" s="286">
        <f t="shared" si="12"/>
        <v>-22039.29666511112</v>
      </c>
      <c r="U66" s="286">
        <f t="shared" si="12"/>
        <v>-22964.94712504579</v>
      </c>
      <c r="V66" s="286">
        <f t="shared" si="12"/>
        <v>-23929.474904297713</v>
      </c>
      <c r="W66" s="286">
        <f t="shared" si="12"/>
        <v>-24934.512850278217</v>
      </c>
      <c r="X66" s="286">
        <f t="shared" si="12"/>
        <v>-25981.762389989904</v>
      </c>
      <c r="Y66" s="286">
        <f t="shared" si="12"/>
        <v>-27072.996410369484</v>
      </c>
      <c r="Z66" s="286">
        <f t="shared" si="12"/>
        <v>-28210.062259604998</v>
      </c>
      <c r="AA66" s="286">
        <f t="shared" si="12"/>
        <v>-29394.884874508411</v>
      </c>
      <c r="AB66" s="286">
        <f t="shared" si="12"/>
        <v>-30629.470039237767</v>
      </c>
      <c r="AC66" s="286">
        <f t="shared" si="12"/>
        <v>-31915.907780885755</v>
      </c>
      <c r="AD66" s="286">
        <f t="shared" si="12"/>
        <v>-33256.375907682959</v>
      </c>
      <c r="AE66" s="286">
        <f t="shared" si="12"/>
        <v>-34653.143695805644</v>
      </c>
      <c r="AF66" s="286">
        <f t="shared" si="12"/>
        <v>-36108.575731029487</v>
      </c>
      <c r="AG66" s="286">
        <f t="shared" si="12"/>
        <v>-37625.135911732723</v>
      </c>
      <c r="AH66" s="286">
        <f t="shared" si="12"/>
        <v>-39205.391620025504</v>
      </c>
      <c r="AI66" s="286">
        <f t="shared" si="12"/>
        <v>-40852.018068066573</v>
      </c>
      <c r="AJ66" s="286">
        <f t="shared" si="12"/>
        <v>-42567.80282692537</v>
      </c>
      <c r="AK66" s="286">
        <f t="shared" si="12"/>
        <v>-44355.65054565623</v>
      </c>
      <c r="AL66" s="286">
        <f t="shared" si="12"/>
        <v>-46218.587868573792</v>
      </c>
      <c r="AM66" s="286">
        <f t="shared" si="12"/>
        <v>-48159.768559053889</v>
      </c>
      <c r="AN66" s="286">
        <f t="shared" si="12"/>
        <v>-50182.47883853416</v>
      </c>
      <c r="AO66" s="286">
        <f t="shared" si="12"/>
        <v>-52290.142949752597</v>
      </c>
      <c r="AP66" s="286">
        <f>AP59+AP60</f>
        <v>-54486.328953642216</v>
      </c>
    </row>
    <row r="67" spans="1:45" x14ac:dyDescent="0.2">
      <c r="A67" s="287" t="s">
        <v>312</v>
      </c>
      <c r="B67" s="289"/>
      <c r="C67" s="279">
        <f>-($B$25)*1.18*$B$28/$B$27</f>
        <v>-25070</v>
      </c>
      <c r="D67" s="279">
        <f>C67</f>
        <v>-25070</v>
      </c>
      <c r="E67" s="279">
        <f t="shared" ref="E67:AP67" si="13">D67</f>
        <v>-25070</v>
      </c>
      <c r="F67" s="279">
        <f t="shared" si="13"/>
        <v>-25070</v>
      </c>
      <c r="G67" s="279">
        <f t="shared" si="13"/>
        <v>-25070</v>
      </c>
      <c r="H67" s="279">
        <f t="shared" si="13"/>
        <v>-25070</v>
      </c>
      <c r="I67" s="279">
        <f t="shared" si="13"/>
        <v>-25070</v>
      </c>
      <c r="J67" s="279">
        <f t="shared" si="13"/>
        <v>-25070</v>
      </c>
      <c r="K67" s="279">
        <f t="shared" si="13"/>
        <v>-25070</v>
      </c>
      <c r="L67" s="279">
        <f t="shared" si="13"/>
        <v>-25070</v>
      </c>
      <c r="M67" s="279">
        <f t="shared" si="13"/>
        <v>-25070</v>
      </c>
      <c r="N67" s="279">
        <f t="shared" si="13"/>
        <v>-25070</v>
      </c>
      <c r="O67" s="279">
        <f t="shared" si="13"/>
        <v>-25070</v>
      </c>
      <c r="P67" s="279">
        <f t="shared" si="13"/>
        <v>-25070</v>
      </c>
      <c r="Q67" s="279">
        <f t="shared" si="13"/>
        <v>-25070</v>
      </c>
      <c r="R67" s="279">
        <f t="shared" si="13"/>
        <v>-25070</v>
      </c>
      <c r="S67" s="279">
        <f t="shared" si="13"/>
        <v>-25070</v>
      </c>
      <c r="T67" s="279">
        <f t="shared" si="13"/>
        <v>-25070</v>
      </c>
      <c r="U67" s="279">
        <f t="shared" si="13"/>
        <v>-25070</v>
      </c>
      <c r="V67" s="279">
        <f t="shared" si="13"/>
        <v>-25070</v>
      </c>
      <c r="W67" s="279">
        <f t="shared" si="13"/>
        <v>-25070</v>
      </c>
      <c r="X67" s="279">
        <f t="shared" si="13"/>
        <v>-25070</v>
      </c>
      <c r="Y67" s="279">
        <f t="shared" si="13"/>
        <v>-25070</v>
      </c>
      <c r="Z67" s="279">
        <f t="shared" si="13"/>
        <v>-25070</v>
      </c>
      <c r="AA67" s="279">
        <f t="shared" si="13"/>
        <v>-25070</v>
      </c>
      <c r="AB67" s="279">
        <f t="shared" si="13"/>
        <v>-25070</v>
      </c>
      <c r="AC67" s="279">
        <f t="shared" si="13"/>
        <v>-25070</v>
      </c>
      <c r="AD67" s="279">
        <f t="shared" si="13"/>
        <v>-25070</v>
      </c>
      <c r="AE67" s="279">
        <f t="shared" si="13"/>
        <v>-25070</v>
      </c>
      <c r="AF67" s="279">
        <f t="shared" si="13"/>
        <v>-25070</v>
      </c>
      <c r="AG67" s="279">
        <f t="shared" si="13"/>
        <v>-25070</v>
      </c>
      <c r="AH67" s="279">
        <f t="shared" si="13"/>
        <v>-25070</v>
      </c>
      <c r="AI67" s="279">
        <f t="shared" si="13"/>
        <v>-25070</v>
      </c>
      <c r="AJ67" s="279">
        <f t="shared" si="13"/>
        <v>-25070</v>
      </c>
      <c r="AK67" s="279">
        <f t="shared" si="13"/>
        <v>-25070</v>
      </c>
      <c r="AL67" s="279">
        <f t="shared" si="13"/>
        <v>-25070</v>
      </c>
      <c r="AM67" s="279">
        <f t="shared" si="13"/>
        <v>-25070</v>
      </c>
      <c r="AN67" s="279">
        <f t="shared" si="13"/>
        <v>-25070</v>
      </c>
      <c r="AO67" s="279">
        <f t="shared" si="13"/>
        <v>-25070</v>
      </c>
      <c r="AP67" s="279">
        <f t="shared" si="13"/>
        <v>-25070</v>
      </c>
      <c r="AQ67" s="290">
        <f>SUM(B67:AA67)/1.18</f>
        <v>-531144.06779661018</v>
      </c>
      <c r="AR67" s="291">
        <f>SUM(B67:AF67)/1.18</f>
        <v>-637372.88135593222</v>
      </c>
      <c r="AS67" s="291">
        <f>SUM(B67:AP67)/1.18</f>
        <v>-849830.50847457629</v>
      </c>
    </row>
    <row r="68" spans="1:45" ht="28.5" x14ac:dyDescent="0.2">
      <c r="A68" s="288" t="s">
        <v>313</v>
      </c>
      <c r="B68" s="286">
        <f t="shared" ref="B68:J68" si="14">B66+B67</f>
        <v>0</v>
      </c>
      <c r="C68" s="286">
        <f>C66+C67</f>
        <v>-36020.816672000001</v>
      </c>
      <c r="D68" s="286">
        <f>D66+D67</f>
        <v>-36480.750972223999</v>
      </c>
      <c r="E68" s="286">
        <f t="shared" si="14"/>
        <v>-36960.002513057407</v>
      </c>
      <c r="F68" s="286">
        <f>F66+C67</f>
        <v>-37459.382618605821</v>
      </c>
      <c r="G68" s="286">
        <f t="shared" si="14"/>
        <v>-37979.736688587262</v>
      </c>
      <c r="H68" s="286">
        <f t="shared" si="14"/>
        <v>-38521.945629507929</v>
      </c>
      <c r="I68" s="286">
        <f t="shared" si="14"/>
        <v>-39086.927345947261</v>
      </c>
      <c r="J68" s="286">
        <f t="shared" si="14"/>
        <v>-39675.638294477052</v>
      </c>
      <c r="K68" s="286">
        <f>K66+K67</f>
        <v>-40289.07510284509</v>
      </c>
      <c r="L68" s="286">
        <f>L66+L67</f>
        <v>-40928.27625716458</v>
      </c>
      <c r="M68" s="286">
        <f t="shared" ref="M68:AO68" si="15">M66+M67</f>
        <v>-41594.323859965494</v>
      </c>
      <c r="N68" s="286">
        <f t="shared" si="15"/>
        <v>-42288.345462084049</v>
      </c>
      <c r="O68" s="286">
        <f t="shared" si="15"/>
        <v>-43011.515971491579</v>
      </c>
      <c r="P68" s="286">
        <f t="shared" si="15"/>
        <v>-43765.059642294225</v>
      </c>
      <c r="Q68" s="286">
        <f t="shared" si="15"/>
        <v>-44550.252147270585</v>
      </c>
      <c r="R68" s="286">
        <f t="shared" si="15"/>
        <v>-45368.422737455949</v>
      </c>
      <c r="S68" s="286">
        <f t="shared" si="15"/>
        <v>-46220.956492429104</v>
      </c>
      <c r="T68" s="286">
        <f t="shared" si="15"/>
        <v>-47109.29666511112</v>
      </c>
      <c r="U68" s="286">
        <f t="shared" si="15"/>
        <v>-48034.947125045786</v>
      </c>
      <c r="V68" s="286">
        <f t="shared" si="15"/>
        <v>-48999.474904297713</v>
      </c>
      <c r="W68" s="286">
        <f t="shared" si="15"/>
        <v>-50004.512850278217</v>
      </c>
      <c r="X68" s="286">
        <f t="shared" si="15"/>
        <v>-51051.762389989904</v>
      </c>
      <c r="Y68" s="286">
        <f t="shared" si="15"/>
        <v>-52142.99641036948</v>
      </c>
      <c r="Z68" s="286">
        <f t="shared" si="15"/>
        <v>-53280.062259604994</v>
      </c>
      <c r="AA68" s="286">
        <f t="shared" si="15"/>
        <v>-54464.884874508411</v>
      </c>
      <c r="AB68" s="286">
        <f t="shared" si="15"/>
        <v>-55699.470039237771</v>
      </c>
      <c r="AC68" s="286">
        <f t="shared" si="15"/>
        <v>-56985.907780885755</v>
      </c>
      <c r="AD68" s="286">
        <f t="shared" si="15"/>
        <v>-58326.375907682959</v>
      </c>
      <c r="AE68" s="286">
        <f t="shared" si="15"/>
        <v>-59723.143695805644</v>
      </c>
      <c r="AF68" s="286">
        <f t="shared" si="15"/>
        <v>-61178.575731029487</v>
      </c>
      <c r="AG68" s="286">
        <f t="shared" si="15"/>
        <v>-62695.135911732723</v>
      </c>
      <c r="AH68" s="286">
        <f t="shared" si="15"/>
        <v>-64275.391620025504</v>
      </c>
      <c r="AI68" s="286">
        <f t="shared" si="15"/>
        <v>-65922.018068066565</v>
      </c>
      <c r="AJ68" s="286">
        <f t="shared" si="15"/>
        <v>-67637.80282692537</v>
      </c>
      <c r="AK68" s="286">
        <f t="shared" si="15"/>
        <v>-69425.65054565623</v>
      </c>
      <c r="AL68" s="286">
        <f t="shared" si="15"/>
        <v>-71288.587868573784</v>
      </c>
      <c r="AM68" s="286">
        <f t="shared" si="15"/>
        <v>-73229.768559053889</v>
      </c>
      <c r="AN68" s="286">
        <f t="shared" si="15"/>
        <v>-75252.478838534153</v>
      </c>
      <c r="AO68" s="286">
        <f t="shared" si="15"/>
        <v>-77360.142949752597</v>
      </c>
      <c r="AP68" s="286">
        <f>AP66+AP67</f>
        <v>-79556.328953642223</v>
      </c>
      <c r="AQ68" s="231">
        <v>25</v>
      </c>
      <c r="AR68" s="231">
        <v>30</v>
      </c>
      <c r="AS68" s="231">
        <v>40</v>
      </c>
    </row>
    <row r="69" spans="1:45" x14ac:dyDescent="0.2">
      <c r="A69" s="287" t="s">
        <v>311</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88" t="s">
        <v>316</v>
      </c>
      <c r="B70" s="286">
        <f t="shared" ref="B70:AO70" si="17">B68+B69</f>
        <v>0</v>
      </c>
      <c r="C70" s="286">
        <f t="shared" si="17"/>
        <v>-36020.816672000001</v>
      </c>
      <c r="D70" s="286">
        <f t="shared" si="17"/>
        <v>-36480.750972223999</v>
      </c>
      <c r="E70" s="286">
        <f t="shared" si="17"/>
        <v>-36960.002513057407</v>
      </c>
      <c r="F70" s="286">
        <f t="shared" si="17"/>
        <v>-37459.382618605821</v>
      </c>
      <c r="G70" s="286">
        <f t="shared" si="17"/>
        <v>-37979.736688587262</v>
      </c>
      <c r="H70" s="286">
        <f t="shared" si="17"/>
        <v>-38521.945629507929</v>
      </c>
      <c r="I70" s="286">
        <f t="shared" si="17"/>
        <v>-39086.927345947261</v>
      </c>
      <c r="J70" s="286">
        <f t="shared" si="17"/>
        <v>-39675.638294477052</v>
      </c>
      <c r="K70" s="286">
        <f t="shared" si="17"/>
        <v>-40289.07510284509</v>
      </c>
      <c r="L70" s="286">
        <f t="shared" si="17"/>
        <v>-40928.27625716458</v>
      </c>
      <c r="M70" s="286">
        <f t="shared" si="17"/>
        <v>-41594.323859965494</v>
      </c>
      <c r="N70" s="286">
        <f t="shared" si="17"/>
        <v>-42288.345462084049</v>
      </c>
      <c r="O70" s="286">
        <f t="shared" si="17"/>
        <v>-43011.515971491579</v>
      </c>
      <c r="P70" s="286">
        <f t="shared" si="17"/>
        <v>-43765.059642294225</v>
      </c>
      <c r="Q70" s="286">
        <f t="shared" si="17"/>
        <v>-44550.252147270585</v>
      </c>
      <c r="R70" s="286">
        <f t="shared" si="17"/>
        <v>-45368.422737455949</v>
      </c>
      <c r="S70" s="286">
        <f t="shared" si="17"/>
        <v>-46220.956492429104</v>
      </c>
      <c r="T70" s="286">
        <f t="shared" si="17"/>
        <v>-47109.29666511112</v>
      </c>
      <c r="U70" s="286">
        <f t="shared" si="17"/>
        <v>-48034.947125045786</v>
      </c>
      <c r="V70" s="286">
        <f t="shared" si="17"/>
        <v>-48999.474904297713</v>
      </c>
      <c r="W70" s="286">
        <f t="shared" si="17"/>
        <v>-50004.512850278217</v>
      </c>
      <c r="X70" s="286">
        <f t="shared" si="17"/>
        <v>-51051.762389989904</v>
      </c>
      <c r="Y70" s="286">
        <f t="shared" si="17"/>
        <v>-52142.99641036948</v>
      </c>
      <c r="Z70" s="286">
        <f t="shared" si="17"/>
        <v>-53280.062259604994</v>
      </c>
      <c r="AA70" s="286">
        <f t="shared" si="17"/>
        <v>-54464.884874508411</v>
      </c>
      <c r="AB70" s="286">
        <f t="shared" si="17"/>
        <v>-55699.470039237771</v>
      </c>
      <c r="AC70" s="286">
        <f t="shared" si="17"/>
        <v>-56985.907780885755</v>
      </c>
      <c r="AD70" s="286">
        <f t="shared" si="17"/>
        <v>-58326.375907682959</v>
      </c>
      <c r="AE70" s="286">
        <f t="shared" si="17"/>
        <v>-59723.143695805644</v>
      </c>
      <c r="AF70" s="286">
        <f t="shared" si="17"/>
        <v>-61178.575731029487</v>
      </c>
      <c r="AG70" s="286">
        <f t="shared" si="17"/>
        <v>-62695.135911732723</v>
      </c>
      <c r="AH70" s="286">
        <f t="shared" si="17"/>
        <v>-64275.391620025504</v>
      </c>
      <c r="AI70" s="286">
        <f t="shared" si="17"/>
        <v>-65922.018068066565</v>
      </c>
      <c r="AJ70" s="286">
        <f t="shared" si="17"/>
        <v>-67637.80282692537</v>
      </c>
      <c r="AK70" s="286">
        <f t="shared" si="17"/>
        <v>-69425.65054565623</v>
      </c>
      <c r="AL70" s="286">
        <f t="shared" si="17"/>
        <v>-71288.587868573784</v>
      </c>
      <c r="AM70" s="286">
        <f t="shared" si="17"/>
        <v>-73229.768559053889</v>
      </c>
      <c r="AN70" s="286">
        <f t="shared" si="17"/>
        <v>-75252.478838534153</v>
      </c>
      <c r="AO70" s="286">
        <f t="shared" si="17"/>
        <v>-77360.142949752597</v>
      </c>
      <c r="AP70" s="286">
        <f>AP68+AP69</f>
        <v>-79556.328953642223</v>
      </c>
    </row>
    <row r="71" spans="1:45" x14ac:dyDescent="0.2">
      <c r="A71" s="287" t="s">
        <v>310</v>
      </c>
      <c r="B71" s="279">
        <f t="shared" ref="B71:AP71" si="18">-B70*$B$36</f>
        <v>0</v>
      </c>
      <c r="C71" s="279">
        <f t="shared" si="18"/>
        <v>7204.1633344000002</v>
      </c>
      <c r="D71" s="279">
        <f t="shared" si="18"/>
        <v>7296.1501944448</v>
      </c>
      <c r="E71" s="279">
        <f t="shared" si="18"/>
        <v>7392.0005026114814</v>
      </c>
      <c r="F71" s="279">
        <f t="shared" si="18"/>
        <v>7491.8765237211646</v>
      </c>
      <c r="G71" s="279">
        <f t="shared" si="18"/>
        <v>7595.9473377174527</v>
      </c>
      <c r="H71" s="279">
        <f t="shared" si="18"/>
        <v>7704.3891259015863</v>
      </c>
      <c r="I71" s="279">
        <f t="shared" si="18"/>
        <v>7817.3854691894521</v>
      </c>
      <c r="J71" s="279">
        <f t="shared" si="18"/>
        <v>7935.1276588954106</v>
      </c>
      <c r="K71" s="279">
        <f t="shared" si="18"/>
        <v>8057.8150205690181</v>
      </c>
      <c r="L71" s="279">
        <f t="shared" si="18"/>
        <v>8185.655251432916</v>
      </c>
      <c r="M71" s="279">
        <f t="shared" si="18"/>
        <v>8318.8647719930996</v>
      </c>
      <c r="N71" s="279">
        <f t="shared" si="18"/>
        <v>8457.6690924168106</v>
      </c>
      <c r="O71" s="279">
        <f t="shared" si="18"/>
        <v>8602.3031942983162</v>
      </c>
      <c r="P71" s="279">
        <f t="shared" si="18"/>
        <v>8753.0119284588454</v>
      </c>
      <c r="Q71" s="279">
        <f t="shared" si="18"/>
        <v>8910.050429454117</v>
      </c>
      <c r="R71" s="279">
        <f t="shared" si="18"/>
        <v>9073.6845474911897</v>
      </c>
      <c r="S71" s="279">
        <f t="shared" si="18"/>
        <v>9244.1912984858209</v>
      </c>
      <c r="T71" s="279">
        <f t="shared" si="18"/>
        <v>9421.8593330222247</v>
      </c>
      <c r="U71" s="279">
        <f t="shared" si="18"/>
        <v>9606.9894250091584</v>
      </c>
      <c r="V71" s="279">
        <f t="shared" si="18"/>
        <v>9799.8949808595426</v>
      </c>
      <c r="W71" s="279">
        <f t="shared" si="18"/>
        <v>10000.902570055645</v>
      </c>
      <c r="X71" s="279">
        <f t="shared" si="18"/>
        <v>10210.352477997982</v>
      </c>
      <c r="Y71" s="279">
        <f t="shared" si="18"/>
        <v>10428.599282073897</v>
      </c>
      <c r="Z71" s="279">
        <f t="shared" si="18"/>
        <v>10656.012451921</v>
      </c>
      <c r="AA71" s="279">
        <f t="shared" si="18"/>
        <v>10892.976974901683</v>
      </c>
      <c r="AB71" s="279">
        <f t="shared" si="18"/>
        <v>11139.894007847555</v>
      </c>
      <c r="AC71" s="279">
        <f t="shared" si="18"/>
        <v>11397.181556177151</v>
      </c>
      <c r="AD71" s="279">
        <f t="shared" si="18"/>
        <v>11665.275181536592</v>
      </c>
      <c r="AE71" s="279">
        <f t="shared" si="18"/>
        <v>11944.628739161129</v>
      </c>
      <c r="AF71" s="279">
        <f t="shared" si="18"/>
        <v>12235.715146205897</v>
      </c>
      <c r="AG71" s="279">
        <f t="shared" si="18"/>
        <v>12539.027182346545</v>
      </c>
      <c r="AH71" s="279">
        <f t="shared" si="18"/>
        <v>12855.078324005102</v>
      </c>
      <c r="AI71" s="279">
        <f t="shared" si="18"/>
        <v>13184.403613613315</v>
      </c>
      <c r="AJ71" s="279">
        <f t="shared" si="18"/>
        <v>13527.560565385074</v>
      </c>
      <c r="AK71" s="279">
        <f t="shared" si="18"/>
        <v>13885.130109131247</v>
      </c>
      <c r="AL71" s="279">
        <f t="shared" si="18"/>
        <v>14257.717573714757</v>
      </c>
      <c r="AM71" s="279">
        <f t="shared" si="18"/>
        <v>14645.953711810778</v>
      </c>
      <c r="AN71" s="279">
        <f t="shared" si="18"/>
        <v>15050.495767706831</v>
      </c>
      <c r="AO71" s="279">
        <f t="shared" si="18"/>
        <v>15472.02858995052</v>
      </c>
      <c r="AP71" s="279">
        <f t="shared" si="18"/>
        <v>15911.265790728445</v>
      </c>
    </row>
    <row r="72" spans="1:45" ht="15" thickBot="1" x14ac:dyDescent="0.25">
      <c r="A72" s="292" t="s">
        <v>315</v>
      </c>
      <c r="B72" s="293">
        <f t="shared" ref="B72:AO72" si="19">B70+B71</f>
        <v>0</v>
      </c>
      <c r="C72" s="293">
        <f t="shared" si="19"/>
        <v>-28816.653337600001</v>
      </c>
      <c r="D72" s="293">
        <f t="shared" si="19"/>
        <v>-29184.6007777792</v>
      </c>
      <c r="E72" s="293">
        <f t="shared" si="19"/>
        <v>-29568.002010445925</v>
      </c>
      <c r="F72" s="293">
        <f t="shared" si="19"/>
        <v>-29967.506094884659</v>
      </c>
      <c r="G72" s="293">
        <f t="shared" si="19"/>
        <v>-30383.789350869811</v>
      </c>
      <c r="H72" s="293">
        <f t="shared" si="19"/>
        <v>-30817.556503606342</v>
      </c>
      <c r="I72" s="293">
        <f t="shared" si="19"/>
        <v>-31269.541876757808</v>
      </c>
      <c r="J72" s="293">
        <f t="shared" si="19"/>
        <v>-31740.510635581642</v>
      </c>
      <c r="K72" s="293">
        <f t="shared" si="19"/>
        <v>-32231.260082276072</v>
      </c>
      <c r="L72" s="293">
        <f t="shared" si="19"/>
        <v>-32742.621005731664</v>
      </c>
      <c r="M72" s="293">
        <f t="shared" si="19"/>
        <v>-33275.459087972398</v>
      </c>
      <c r="N72" s="293">
        <f t="shared" si="19"/>
        <v>-33830.676369667242</v>
      </c>
      <c r="O72" s="293">
        <f t="shared" si="19"/>
        <v>-34409.212777193265</v>
      </c>
      <c r="P72" s="293">
        <f t="shared" si="19"/>
        <v>-35012.047713835382</v>
      </c>
      <c r="Q72" s="293">
        <f t="shared" si="19"/>
        <v>-35640.201717816468</v>
      </c>
      <c r="R72" s="293">
        <f t="shared" si="19"/>
        <v>-36294.738189964759</v>
      </c>
      <c r="S72" s="293">
        <f t="shared" si="19"/>
        <v>-36976.765193943284</v>
      </c>
      <c r="T72" s="293">
        <f t="shared" si="19"/>
        <v>-37687.437332088899</v>
      </c>
      <c r="U72" s="293">
        <f t="shared" si="19"/>
        <v>-38427.957700036626</v>
      </c>
      <c r="V72" s="293">
        <f t="shared" si="19"/>
        <v>-39199.57992343817</v>
      </c>
      <c r="W72" s="293">
        <f t="shared" si="19"/>
        <v>-40003.610280222572</v>
      </c>
      <c r="X72" s="293">
        <f t="shared" si="19"/>
        <v>-40841.409911991926</v>
      </c>
      <c r="Y72" s="293">
        <f t="shared" si="19"/>
        <v>-41714.397128295583</v>
      </c>
      <c r="Z72" s="293">
        <f t="shared" si="19"/>
        <v>-42624.049807683994</v>
      </c>
      <c r="AA72" s="293">
        <f t="shared" si="19"/>
        <v>-43571.907899606726</v>
      </c>
      <c r="AB72" s="293">
        <f t="shared" si="19"/>
        <v>-44559.576031390214</v>
      </c>
      <c r="AC72" s="293">
        <f t="shared" si="19"/>
        <v>-45588.726224708604</v>
      </c>
      <c r="AD72" s="293">
        <f t="shared" si="19"/>
        <v>-46661.100726146367</v>
      </c>
      <c r="AE72" s="293">
        <f t="shared" si="19"/>
        <v>-47778.514956644518</v>
      </c>
      <c r="AF72" s="293">
        <f t="shared" si="19"/>
        <v>-48942.860584823589</v>
      </c>
      <c r="AG72" s="293">
        <f t="shared" si="19"/>
        <v>-50156.108729386178</v>
      </c>
      <c r="AH72" s="293">
        <f t="shared" si="19"/>
        <v>-51420.313296020402</v>
      </c>
      <c r="AI72" s="293">
        <f t="shared" si="19"/>
        <v>-52737.614454453251</v>
      </c>
      <c r="AJ72" s="293">
        <f t="shared" si="19"/>
        <v>-54110.242261540297</v>
      </c>
      <c r="AK72" s="293">
        <f t="shared" si="19"/>
        <v>-55540.520436524981</v>
      </c>
      <c r="AL72" s="293">
        <f t="shared" si="19"/>
        <v>-57030.870294859029</v>
      </c>
      <c r="AM72" s="293">
        <f t="shared" si="19"/>
        <v>-58583.814847243113</v>
      </c>
      <c r="AN72" s="293">
        <f t="shared" si="19"/>
        <v>-60201.983070827322</v>
      </c>
      <c r="AO72" s="293">
        <f t="shared" si="19"/>
        <v>-61888.114359802079</v>
      </c>
      <c r="AP72" s="293">
        <f>AP70+AP71</f>
        <v>-63645.063162913779</v>
      </c>
    </row>
    <row r="73" spans="1:45" s="295" customFormat="1" ht="16.5" thickBot="1" x14ac:dyDescent="0.25">
      <c r="A73" s="282"/>
      <c r="B73" s="294">
        <f>D141</f>
        <v>0.5</v>
      </c>
      <c r="C73" s="294">
        <f t="shared" ref="C73:AP73" si="20">E141</f>
        <v>1.5</v>
      </c>
      <c r="D73" s="294">
        <f t="shared" si="20"/>
        <v>2.5</v>
      </c>
      <c r="E73" s="294">
        <f t="shared" si="20"/>
        <v>3.5</v>
      </c>
      <c r="F73" s="294">
        <f>H141</f>
        <v>4.5</v>
      </c>
      <c r="G73" s="294">
        <f t="shared" si="20"/>
        <v>5.5</v>
      </c>
      <c r="H73" s="294">
        <f t="shared" si="20"/>
        <v>6.5</v>
      </c>
      <c r="I73" s="294">
        <f t="shared" si="20"/>
        <v>7.5</v>
      </c>
      <c r="J73" s="294">
        <f t="shared" si="20"/>
        <v>8.5</v>
      </c>
      <c r="K73" s="294">
        <f t="shared" si="20"/>
        <v>9.5</v>
      </c>
      <c r="L73" s="294">
        <f t="shared" si="20"/>
        <v>10.5</v>
      </c>
      <c r="M73" s="294">
        <f t="shared" si="20"/>
        <v>11.5</v>
      </c>
      <c r="N73" s="294">
        <f t="shared" si="20"/>
        <v>12.5</v>
      </c>
      <c r="O73" s="294">
        <f t="shared" si="20"/>
        <v>13.5</v>
      </c>
      <c r="P73" s="294">
        <f t="shared" si="20"/>
        <v>14.5</v>
      </c>
      <c r="Q73" s="294">
        <f t="shared" si="20"/>
        <v>15.5</v>
      </c>
      <c r="R73" s="294">
        <f t="shared" si="20"/>
        <v>16.5</v>
      </c>
      <c r="S73" s="294">
        <f t="shared" si="20"/>
        <v>17.5</v>
      </c>
      <c r="T73" s="294">
        <f t="shared" si="20"/>
        <v>18.5</v>
      </c>
      <c r="U73" s="294">
        <f t="shared" si="20"/>
        <v>19.5</v>
      </c>
      <c r="V73" s="294">
        <f t="shared" si="20"/>
        <v>20.5</v>
      </c>
      <c r="W73" s="294">
        <f t="shared" si="20"/>
        <v>21.5</v>
      </c>
      <c r="X73" s="294">
        <f t="shared" si="20"/>
        <v>22.5</v>
      </c>
      <c r="Y73" s="294">
        <f t="shared" si="20"/>
        <v>23.5</v>
      </c>
      <c r="Z73" s="294">
        <f t="shared" si="20"/>
        <v>24.5</v>
      </c>
      <c r="AA73" s="294">
        <f t="shared" si="20"/>
        <v>25.5</v>
      </c>
      <c r="AB73" s="294">
        <f t="shared" si="20"/>
        <v>26.5</v>
      </c>
      <c r="AC73" s="294">
        <f t="shared" si="20"/>
        <v>27.5</v>
      </c>
      <c r="AD73" s="294">
        <f t="shared" si="20"/>
        <v>28.5</v>
      </c>
      <c r="AE73" s="294">
        <f t="shared" si="20"/>
        <v>29.5</v>
      </c>
      <c r="AF73" s="294">
        <f t="shared" si="20"/>
        <v>30.5</v>
      </c>
      <c r="AG73" s="294">
        <f t="shared" si="20"/>
        <v>31.5</v>
      </c>
      <c r="AH73" s="294">
        <f t="shared" si="20"/>
        <v>32.5</v>
      </c>
      <c r="AI73" s="294">
        <f t="shared" si="20"/>
        <v>33.5</v>
      </c>
      <c r="AJ73" s="294">
        <f t="shared" si="20"/>
        <v>34.5</v>
      </c>
      <c r="AK73" s="294">
        <f t="shared" si="20"/>
        <v>35.5</v>
      </c>
      <c r="AL73" s="294">
        <f t="shared" si="20"/>
        <v>36.5</v>
      </c>
      <c r="AM73" s="294">
        <f t="shared" si="20"/>
        <v>37.5</v>
      </c>
      <c r="AN73" s="294">
        <f t="shared" si="20"/>
        <v>38.5</v>
      </c>
      <c r="AO73" s="294">
        <f t="shared" si="20"/>
        <v>39.5</v>
      </c>
      <c r="AP73" s="294">
        <f t="shared" si="20"/>
        <v>40.5</v>
      </c>
      <c r="AQ73" s="231"/>
      <c r="AR73" s="231"/>
      <c r="AS73" s="231"/>
    </row>
    <row r="74" spans="1:45" x14ac:dyDescent="0.2">
      <c r="A74" s="276" t="s">
        <v>314</v>
      </c>
      <c r="B74" s="277">
        <f t="shared" ref="B74:AO74" si="21">B58</f>
        <v>1</v>
      </c>
      <c r="C74" s="277">
        <f t="shared" si="21"/>
        <v>2</v>
      </c>
      <c r="D74" s="277">
        <f t="shared" si="21"/>
        <v>3</v>
      </c>
      <c r="E74" s="277">
        <f t="shared" si="21"/>
        <v>4</v>
      </c>
      <c r="F74" s="277">
        <f t="shared" si="21"/>
        <v>5</v>
      </c>
      <c r="G74" s="277">
        <f t="shared" si="21"/>
        <v>6</v>
      </c>
      <c r="H74" s="277">
        <f t="shared" si="21"/>
        <v>7</v>
      </c>
      <c r="I74" s="277">
        <f t="shared" si="21"/>
        <v>8</v>
      </c>
      <c r="J74" s="277">
        <f t="shared" si="21"/>
        <v>9</v>
      </c>
      <c r="K74" s="277">
        <f t="shared" si="21"/>
        <v>10</v>
      </c>
      <c r="L74" s="277">
        <f t="shared" si="21"/>
        <v>11</v>
      </c>
      <c r="M74" s="277">
        <f t="shared" si="21"/>
        <v>12</v>
      </c>
      <c r="N74" s="277">
        <f t="shared" si="21"/>
        <v>13</v>
      </c>
      <c r="O74" s="277">
        <f t="shared" si="21"/>
        <v>14</v>
      </c>
      <c r="P74" s="277">
        <f t="shared" si="21"/>
        <v>15</v>
      </c>
      <c r="Q74" s="277">
        <f t="shared" si="21"/>
        <v>16</v>
      </c>
      <c r="R74" s="277">
        <f t="shared" si="21"/>
        <v>17</v>
      </c>
      <c r="S74" s="277">
        <f t="shared" si="21"/>
        <v>18</v>
      </c>
      <c r="T74" s="277">
        <f t="shared" si="21"/>
        <v>19</v>
      </c>
      <c r="U74" s="277">
        <f t="shared" si="21"/>
        <v>20</v>
      </c>
      <c r="V74" s="277">
        <f t="shared" si="21"/>
        <v>21</v>
      </c>
      <c r="W74" s="277">
        <f t="shared" si="21"/>
        <v>22</v>
      </c>
      <c r="X74" s="277">
        <f t="shared" si="21"/>
        <v>23</v>
      </c>
      <c r="Y74" s="277">
        <f t="shared" si="21"/>
        <v>24</v>
      </c>
      <c r="Z74" s="277">
        <f t="shared" si="21"/>
        <v>25</v>
      </c>
      <c r="AA74" s="277">
        <f t="shared" si="21"/>
        <v>26</v>
      </c>
      <c r="AB74" s="277">
        <f t="shared" si="21"/>
        <v>27</v>
      </c>
      <c r="AC74" s="277">
        <f t="shared" si="21"/>
        <v>28</v>
      </c>
      <c r="AD74" s="277">
        <f t="shared" si="21"/>
        <v>29</v>
      </c>
      <c r="AE74" s="277">
        <f t="shared" si="21"/>
        <v>30</v>
      </c>
      <c r="AF74" s="277">
        <f t="shared" si="21"/>
        <v>31</v>
      </c>
      <c r="AG74" s="277">
        <f t="shared" si="21"/>
        <v>32</v>
      </c>
      <c r="AH74" s="277">
        <f t="shared" si="21"/>
        <v>33</v>
      </c>
      <c r="AI74" s="277">
        <f t="shared" si="21"/>
        <v>34</v>
      </c>
      <c r="AJ74" s="277">
        <f t="shared" si="21"/>
        <v>35</v>
      </c>
      <c r="AK74" s="277">
        <f t="shared" si="21"/>
        <v>36</v>
      </c>
      <c r="AL74" s="277">
        <f t="shared" si="21"/>
        <v>37</v>
      </c>
      <c r="AM74" s="277">
        <f t="shared" si="21"/>
        <v>38</v>
      </c>
      <c r="AN74" s="277">
        <f t="shared" si="21"/>
        <v>39</v>
      </c>
      <c r="AO74" s="277">
        <f t="shared" si="21"/>
        <v>40</v>
      </c>
      <c r="AP74" s="277">
        <f>AP58</f>
        <v>41</v>
      </c>
    </row>
    <row r="75" spans="1:45" ht="28.5" x14ac:dyDescent="0.2">
      <c r="A75" s="285" t="s">
        <v>313</v>
      </c>
      <c r="B75" s="286">
        <f t="shared" ref="B75:AO75" si="22">B68</f>
        <v>0</v>
      </c>
      <c r="C75" s="286">
        <f t="shared" si="22"/>
        <v>-36020.816672000001</v>
      </c>
      <c r="D75" s="286">
        <f>D68</f>
        <v>-36480.750972223999</v>
      </c>
      <c r="E75" s="286">
        <f t="shared" si="22"/>
        <v>-36960.002513057407</v>
      </c>
      <c r="F75" s="286">
        <f t="shared" si="22"/>
        <v>-37459.382618605821</v>
      </c>
      <c r="G75" s="286">
        <f t="shared" si="22"/>
        <v>-37979.736688587262</v>
      </c>
      <c r="H75" s="286">
        <f t="shared" si="22"/>
        <v>-38521.945629507929</v>
      </c>
      <c r="I75" s="286">
        <f t="shared" si="22"/>
        <v>-39086.927345947261</v>
      </c>
      <c r="J75" s="286">
        <f t="shared" si="22"/>
        <v>-39675.638294477052</v>
      </c>
      <c r="K75" s="286">
        <f t="shared" si="22"/>
        <v>-40289.07510284509</v>
      </c>
      <c r="L75" s="286">
        <f t="shared" si="22"/>
        <v>-40928.27625716458</v>
      </c>
      <c r="M75" s="286">
        <f t="shared" si="22"/>
        <v>-41594.323859965494</v>
      </c>
      <c r="N75" s="286">
        <f t="shared" si="22"/>
        <v>-42288.345462084049</v>
      </c>
      <c r="O75" s="286">
        <f t="shared" si="22"/>
        <v>-43011.515971491579</v>
      </c>
      <c r="P75" s="286">
        <f t="shared" si="22"/>
        <v>-43765.059642294225</v>
      </c>
      <c r="Q75" s="286">
        <f t="shared" si="22"/>
        <v>-44550.252147270585</v>
      </c>
      <c r="R75" s="286">
        <f t="shared" si="22"/>
        <v>-45368.422737455949</v>
      </c>
      <c r="S75" s="286">
        <f t="shared" si="22"/>
        <v>-46220.956492429104</v>
      </c>
      <c r="T75" s="286">
        <f t="shared" si="22"/>
        <v>-47109.29666511112</v>
      </c>
      <c r="U75" s="286">
        <f t="shared" si="22"/>
        <v>-48034.947125045786</v>
      </c>
      <c r="V75" s="286">
        <f t="shared" si="22"/>
        <v>-48999.474904297713</v>
      </c>
      <c r="W75" s="286">
        <f t="shared" si="22"/>
        <v>-50004.512850278217</v>
      </c>
      <c r="X75" s="286">
        <f t="shared" si="22"/>
        <v>-51051.762389989904</v>
      </c>
      <c r="Y75" s="286">
        <f t="shared" si="22"/>
        <v>-52142.99641036948</v>
      </c>
      <c r="Z75" s="286">
        <f t="shared" si="22"/>
        <v>-53280.062259604994</v>
      </c>
      <c r="AA75" s="286">
        <f t="shared" si="22"/>
        <v>-54464.884874508411</v>
      </c>
      <c r="AB75" s="286">
        <f t="shared" si="22"/>
        <v>-55699.470039237771</v>
      </c>
      <c r="AC75" s="286">
        <f t="shared" si="22"/>
        <v>-56985.907780885755</v>
      </c>
      <c r="AD75" s="286">
        <f t="shared" si="22"/>
        <v>-58326.375907682959</v>
      </c>
      <c r="AE75" s="286">
        <f t="shared" si="22"/>
        <v>-59723.143695805644</v>
      </c>
      <c r="AF75" s="286">
        <f t="shared" si="22"/>
        <v>-61178.575731029487</v>
      </c>
      <c r="AG75" s="286">
        <f t="shared" si="22"/>
        <v>-62695.135911732723</v>
      </c>
      <c r="AH75" s="286">
        <f t="shared" si="22"/>
        <v>-64275.391620025504</v>
      </c>
      <c r="AI75" s="286">
        <f t="shared" si="22"/>
        <v>-65922.018068066565</v>
      </c>
      <c r="AJ75" s="286">
        <f t="shared" si="22"/>
        <v>-67637.80282692537</v>
      </c>
      <c r="AK75" s="286">
        <f t="shared" si="22"/>
        <v>-69425.65054565623</v>
      </c>
      <c r="AL75" s="286">
        <f t="shared" si="22"/>
        <v>-71288.587868573784</v>
      </c>
      <c r="AM75" s="286">
        <f t="shared" si="22"/>
        <v>-73229.768559053889</v>
      </c>
      <c r="AN75" s="286">
        <f t="shared" si="22"/>
        <v>-75252.478838534153</v>
      </c>
      <c r="AO75" s="286">
        <f t="shared" si="22"/>
        <v>-77360.142949752597</v>
      </c>
      <c r="AP75" s="286">
        <f>AP68</f>
        <v>-79556.328953642223</v>
      </c>
    </row>
    <row r="76" spans="1:45" x14ac:dyDescent="0.2">
      <c r="A76" s="287" t="s">
        <v>312</v>
      </c>
      <c r="B76" s="279">
        <f t="shared" ref="B76:AO76" si="23">-B67</f>
        <v>0</v>
      </c>
      <c r="C76" s="279">
        <f>-C67</f>
        <v>25070</v>
      </c>
      <c r="D76" s="279">
        <f t="shared" si="23"/>
        <v>25070</v>
      </c>
      <c r="E76" s="279">
        <f t="shared" si="23"/>
        <v>25070</v>
      </c>
      <c r="F76" s="279">
        <f>-C67</f>
        <v>25070</v>
      </c>
      <c r="G76" s="279">
        <f t="shared" si="23"/>
        <v>25070</v>
      </c>
      <c r="H76" s="279">
        <f t="shared" si="23"/>
        <v>25070</v>
      </c>
      <c r="I76" s="279">
        <f t="shared" si="23"/>
        <v>25070</v>
      </c>
      <c r="J76" s="279">
        <f t="shared" si="23"/>
        <v>25070</v>
      </c>
      <c r="K76" s="279">
        <f t="shared" si="23"/>
        <v>25070</v>
      </c>
      <c r="L76" s="279">
        <f>-L67</f>
        <v>25070</v>
      </c>
      <c r="M76" s="279">
        <f>-M67</f>
        <v>25070</v>
      </c>
      <c r="N76" s="279">
        <f t="shared" si="23"/>
        <v>25070</v>
      </c>
      <c r="O76" s="279">
        <f t="shared" si="23"/>
        <v>25070</v>
      </c>
      <c r="P76" s="279">
        <f t="shared" si="23"/>
        <v>25070</v>
      </c>
      <c r="Q76" s="279">
        <f t="shared" si="23"/>
        <v>25070</v>
      </c>
      <c r="R76" s="279">
        <f t="shared" si="23"/>
        <v>25070</v>
      </c>
      <c r="S76" s="279">
        <f t="shared" si="23"/>
        <v>25070</v>
      </c>
      <c r="T76" s="279">
        <f t="shared" si="23"/>
        <v>25070</v>
      </c>
      <c r="U76" s="279">
        <f t="shared" si="23"/>
        <v>25070</v>
      </c>
      <c r="V76" s="279">
        <f t="shared" si="23"/>
        <v>25070</v>
      </c>
      <c r="W76" s="279">
        <f t="shared" si="23"/>
        <v>25070</v>
      </c>
      <c r="X76" s="279">
        <f t="shared" si="23"/>
        <v>25070</v>
      </c>
      <c r="Y76" s="279">
        <f t="shared" si="23"/>
        <v>25070</v>
      </c>
      <c r="Z76" s="279">
        <f t="shared" si="23"/>
        <v>25070</v>
      </c>
      <c r="AA76" s="279">
        <f t="shared" si="23"/>
        <v>25070</v>
      </c>
      <c r="AB76" s="279">
        <f t="shared" si="23"/>
        <v>25070</v>
      </c>
      <c r="AC76" s="279">
        <f t="shared" si="23"/>
        <v>25070</v>
      </c>
      <c r="AD76" s="279">
        <f t="shared" si="23"/>
        <v>25070</v>
      </c>
      <c r="AE76" s="279">
        <f t="shared" si="23"/>
        <v>25070</v>
      </c>
      <c r="AF76" s="279">
        <f t="shared" si="23"/>
        <v>25070</v>
      </c>
      <c r="AG76" s="279">
        <f t="shared" si="23"/>
        <v>25070</v>
      </c>
      <c r="AH76" s="279">
        <f t="shared" si="23"/>
        <v>25070</v>
      </c>
      <c r="AI76" s="279">
        <f t="shared" si="23"/>
        <v>25070</v>
      </c>
      <c r="AJ76" s="279">
        <f t="shared" si="23"/>
        <v>25070</v>
      </c>
      <c r="AK76" s="279">
        <f t="shared" si="23"/>
        <v>25070</v>
      </c>
      <c r="AL76" s="279">
        <f t="shared" si="23"/>
        <v>25070</v>
      </c>
      <c r="AM76" s="279">
        <f t="shared" si="23"/>
        <v>25070</v>
      </c>
      <c r="AN76" s="279">
        <f t="shared" si="23"/>
        <v>25070</v>
      </c>
      <c r="AO76" s="279">
        <f t="shared" si="23"/>
        <v>25070</v>
      </c>
      <c r="AP76" s="279">
        <f>-AP67</f>
        <v>25070</v>
      </c>
    </row>
    <row r="77" spans="1:45" x14ac:dyDescent="0.2">
      <c r="A77" s="287" t="s">
        <v>311</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87" t="s">
        <v>310</v>
      </c>
      <c r="B78" s="279">
        <f>IF(SUM($B$71:B71)+SUM($A$78:A78)&gt;0,0,SUM($B$71:B71)-SUM($A$78:A78))</f>
        <v>0</v>
      </c>
      <c r="C78" s="279">
        <f>IF(SUM($B$71:C71)+SUM($A$78:B78)&gt;0,0,SUM($B$71:C71)-SUM($A$78:B78))</f>
        <v>0</v>
      </c>
      <c r="D78" s="279">
        <f>IF(SUM($B$71:D71)+SUM($A$78:C78)&gt;0,0,SUM($B$71:D71)-SUM($A$78:C78))</f>
        <v>0</v>
      </c>
      <c r="E78" s="279">
        <f>IF(SUM($B$71:E71)+SUM($A$78:D78)&gt;0,0,SUM($B$71:E71)-SUM($A$78:D78))</f>
        <v>0</v>
      </c>
      <c r="F78" s="279">
        <f>IF(SUM($B$71:F71)+SUM($A$78:E78)&gt;0,0,SUM($B$71:F71)-SUM($A$78:E78))</f>
        <v>0</v>
      </c>
      <c r="G78" s="279">
        <f>IF(SUM($B$71:G71)+SUM($A$78:F78)&gt;0,0,SUM($B$71:G71)-SUM($A$78:F78))</f>
        <v>0</v>
      </c>
      <c r="H78" s="279">
        <f>IF(SUM($B$71:H71)+SUM($A$78:G78)&gt;0,0,SUM($B$71:H71)-SUM($A$78:G78))</f>
        <v>0</v>
      </c>
      <c r="I78" s="279">
        <f>IF(SUM($B$71:I71)+SUM($A$78:H78)&gt;0,0,SUM($B$71:I71)-SUM($A$78:H78))</f>
        <v>0</v>
      </c>
      <c r="J78" s="279">
        <f>IF(SUM($B$71:J71)+SUM($A$78:I78)&gt;0,0,SUM($B$71:J71)-SUM($A$78:I78))</f>
        <v>0</v>
      </c>
      <c r="K78" s="279">
        <f>IF(SUM($B$71:K71)+SUM($A$78:J78)&gt;0,0,SUM($B$71:K71)-SUM($A$78:J78))</f>
        <v>0</v>
      </c>
      <c r="L78" s="279">
        <f>IF(SUM($B$71:L71)+SUM($A$78:K78)&gt;0,0,SUM($B$71:L71)-SUM($A$78:K78))</f>
        <v>0</v>
      </c>
      <c r="M78" s="279">
        <f>IF(SUM($B$71:M71)+SUM($A$78:L78)&gt;0,0,SUM($B$71:M71)-SUM($A$78:L78))</f>
        <v>0</v>
      </c>
      <c r="N78" s="279">
        <f>IF(SUM($B$71:N71)+SUM($A$78:M78)&gt;0,0,SUM($B$71:N71)-SUM($A$78:M78))</f>
        <v>0</v>
      </c>
      <c r="O78" s="279">
        <f>IF(SUM($B$71:O71)+SUM($A$78:N78)&gt;0,0,SUM($B$71:O71)-SUM($A$78:N78))</f>
        <v>0</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87" t="s">
        <v>309</v>
      </c>
      <c r="B79" s="279">
        <f>IF(((SUM($B$59:B59)+SUM($B$61:B64))+SUM($B$81:B81))&lt;0,((SUM($B$59:B59)+SUM($B$61:B64))+SUM($B$81:B81))*0.18-SUM($A$79:A79),IF(SUM(A$79:$B79)&lt;0,0-SUM(A$79:$B79),0))</f>
        <v>-180504</v>
      </c>
      <c r="C79" s="279">
        <f>IF(((SUM($B$59:C59)+SUM($B$61:C64))+SUM($B$81:C81))&lt;0,((SUM($B$59:C59)+SUM($B$61:C64))+SUM($B$81:C81))*0.18-SUM($A$79:B79),IF(SUM($B$79:B79)&lt;0,0-SUM($B$79:B79),0))</f>
        <v>-1971.1470009599871</v>
      </c>
      <c r="D79" s="279">
        <f>IF(((SUM($B$59:D59)+SUM($B$61:D64))+SUM($B$81:D81))&lt;0,((SUM($B$59:D59)+SUM($B$61:D64))+SUM($B$81:D81))*0.18-SUM($A$79:C79),IF(SUM($B$79:C79)&lt;0,0-SUM($B$79:C79),0))</f>
        <v>-2053.9351750003407</v>
      </c>
      <c r="E79" s="279">
        <f>IF(((SUM($B$59:E59)+SUM($B$61:E64))+SUM($B$81:E81))&lt;0,((SUM($B$59:E59)+SUM($B$61:E64))+SUM($B$81:E81))*0.18-SUM($A$79:D79),IF(SUM($B$79:D79)&lt;0,0-SUM($B$79:D79),0))</f>
        <v>-2140.2004523503128</v>
      </c>
      <c r="F79" s="279">
        <f>IF(((SUM($B$59:F59)+SUM($B$61:F64))+SUM($B$81:F81))&lt;0,((SUM($B$59:F59)+SUM($B$61:F64))+SUM($B$81:F81))*0.18-SUM($A$79:E79),IF(SUM($B$79:E79)&lt;0,0-SUM($B$79:E79),0))</f>
        <v>-2230.0888713490567</v>
      </c>
      <c r="G79" s="279">
        <f>IF(((SUM($B$59:G59)+SUM($B$61:G64))+SUM($B$81:G81))&lt;0,((SUM($B$59:G59)+SUM($B$61:G64))+SUM($B$81:G81))*0.18-SUM($A$79:F79),IF(SUM($B$79:F79)&lt;0,0-SUM($B$79:F79),0))</f>
        <v>-2323.7526039457298</v>
      </c>
      <c r="H79" s="279">
        <f>IF(((SUM($B$59:H59)+SUM($B$61:H64))+SUM($B$81:H81))&lt;0,((SUM($B$59:H59)+SUM($B$61:H64))+SUM($B$81:H81))*0.18-SUM($A$79:G79),IF(SUM($B$79:G79)&lt;0,0-SUM($B$79:G79),0))</f>
        <v>-2421.3502133113798</v>
      </c>
      <c r="I79" s="279">
        <f>IF(((SUM($B$59:I59)+SUM($B$61:I64))+SUM($B$81:I81))&lt;0,((SUM($B$59:I59)+SUM($B$61:I64))+SUM($B$81:I81))*0.18-SUM($A$79:H79),IF(SUM($B$79:H79)&lt;0,0-SUM($B$79:H79),0))</f>
        <v>-2523.0469222705287</v>
      </c>
      <c r="J79" s="279">
        <f>IF(((SUM($B$59:J59)+SUM($B$61:J64))+SUM($B$81:J81))&lt;0,((SUM($B$59:J59)+SUM($B$61:J64))+SUM($B$81:J81))*0.18-SUM($A$79:I79),IF(SUM($B$79:I79)&lt;0,0-SUM($B$79:I79),0))</f>
        <v>-2629.014893005864</v>
      </c>
      <c r="K79" s="279">
        <f>IF(((SUM($B$59:K59)+SUM($B$61:K64))+SUM($B$81:K81))&lt;0,((SUM($B$59:K59)+SUM($B$61:K64))+SUM($B$81:K81))*0.18-SUM($A$79:J79),IF(SUM($B$79:J79)&lt;0,0-SUM($B$79:J79),0))</f>
        <v>-2739.4335185121454</v>
      </c>
      <c r="L79" s="279">
        <f>IF(((SUM($B$59:L59)+SUM($B$61:L64))+SUM($B$81:L81))&lt;0,((SUM($B$59:L59)+SUM($B$61:L64))+SUM($B$81:L81))*0.18-SUM($A$79:K79),IF(SUM($B$79:K79)&lt;0,0-SUM($B$79:K79),0))</f>
        <v>-2854.489726289612</v>
      </c>
      <c r="M79" s="279">
        <f>IF(((SUM($B$59:M59)+SUM($B$61:M64))+SUM($B$81:M81))&lt;0,((SUM($B$59:M59)+SUM($B$61:M64))+SUM($B$81:M81))*0.18-SUM($A$79:L79),IF(SUM($B$79:L79)&lt;0,0-SUM($B$79:L79),0))</f>
        <v>-2974.3782947937725</v>
      </c>
      <c r="N79" s="279">
        <f>IF(((SUM($B$59:N59)+SUM($B$61:N64))+SUM($B$81:N81))&lt;0,((SUM($B$59:N59)+SUM($B$61:N64))+SUM($B$81:N81))*0.18-SUM($A$79:M79),IF(SUM($B$79:M79)&lt;0,0-SUM($B$79:M79),0))</f>
        <v>-3099.3021831751394</v>
      </c>
      <c r="O79" s="279">
        <f>IF(((SUM($B$59:O59)+SUM($B$61:O64))+SUM($B$81:O81))&lt;0,((SUM($B$59:O59)+SUM($B$61:O64))+SUM($B$81:O81))*0.18-SUM($A$79:N79),IF(SUM($B$79:N79)&lt;0,0-SUM($B$79:N79),0))</f>
        <v>-3229.4728748684865</v>
      </c>
      <c r="P79" s="279">
        <f>IF(((SUM($B$59:P59)+SUM($B$61:P64))+SUM($B$81:P81))&lt;0,((SUM($B$59:P59)+SUM($B$61:P64))+SUM($B$81:P81))*0.18-SUM($A$79:O79),IF(SUM($B$79:O79)&lt;0,0-SUM($B$79:O79),0))</f>
        <v>-3365.1107356129505</v>
      </c>
      <c r="Q79" s="279">
        <f>IF(((SUM($B$59:Q59)+SUM($B$61:Q64))+SUM($B$81:Q81))&lt;0,((SUM($B$59:Q59)+SUM($B$61:Q64))+SUM($B$81:Q81))*0.18-SUM($A$79:P79),IF(SUM($B$79:P79)&lt;0,0-SUM($B$79:P79),0))</f>
        <v>-3506.4453865087125</v>
      </c>
      <c r="R79" s="279">
        <f>IF(((SUM($B$59:R59)+SUM($B$61:R64))+SUM($B$81:R81))&lt;0,((SUM($B$59:R59)+SUM($B$61:R64))+SUM($B$81:R81))*0.18-SUM($A$79:Q79),IF(SUM($B$79:Q79)&lt;0,0-SUM($B$79:Q79),0))</f>
        <v>-3653.7160927420482</v>
      </c>
      <c r="S79" s="279">
        <f>IF(((SUM($B$59:S59)+SUM($B$61:S64))+SUM($B$81:S81))&lt;0,((SUM($B$59:S59)+SUM($B$61:S64))+SUM($B$81:S81))*0.18-SUM($A$79:R79),IF(SUM($B$79:R79)&lt;0,0-SUM($B$79:R79),0))</f>
        <v>-3807.1721686372475</v>
      </c>
      <c r="T79" s="279">
        <f>IF(((SUM($B$59:T59)+SUM($B$61:T64))+SUM($B$81:T81))&lt;0,((SUM($B$59:T59)+SUM($B$61:T64))+SUM($B$81:T81))*0.18-SUM($A$79:S79),IF(SUM($B$79:S79)&lt;0,0-SUM($B$79:S79),0))</f>
        <v>-3967.0733997199859</v>
      </c>
      <c r="U79" s="279">
        <f>IF(((SUM($B$59:U59)+SUM($B$61:U64))+SUM($B$81:U81))&lt;0,((SUM($B$59:U59)+SUM($B$61:U64))+SUM($B$81:U81))*0.18-SUM($A$79:T79),IF(SUM($B$79:T79)&lt;0,0-SUM($B$79:T79),0))</f>
        <v>-4133.6904825082456</v>
      </c>
      <c r="V79" s="279">
        <f>IF(((SUM($B$59:V59)+SUM($B$61:V64))+SUM($B$81:V81))&lt;0,((SUM($B$59:V59)+SUM($B$61:V64))+SUM($B$81:V81))*0.18-SUM($A$79:U79),IF(SUM($B$79:U79)&lt;0,0-SUM($B$79:U79),0))</f>
        <v>-4307.3054827735759</v>
      </c>
      <c r="W79" s="279">
        <f>IF(((SUM($B$59:W59)+SUM($B$61:W64))+SUM($B$81:W81))&lt;0,((SUM($B$59:W59)+SUM($B$61:W64))+SUM($B$81:W81))*0.18-SUM($A$79:V79),IF(SUM($B$79:V79)&lt;0,0-SUM($B$79:V79),0))</f>
        <v>-4488.2123130501132</v>
      </c>
      <c r="X79" s="279">
        <f>IF(((SUM($B$59:X59)+SUM($B$61:X64))+SUM($B$81:X81))&lt;0,((SUM($B$59:X59)+SUM($B$61:X64))+SUM($B$81:X81))*0.18-SUM($A$79:W79),IF(SUM($B$79:W79)&lt;0,0-SUM($B$79:W79),0))</f>
        <v>-4676.7172301982064</v>
      </c>
      <c r="Y79" s="279">
        <f>IF(((SUM($B$59:Y59)+SUM($B$61:Y64))+SUM($B$81:Y81))&lt;0,((SUM($B$59:Y59)+SUM($B$61:Y64))+SUM($B$81:Y81))*0.18-SUM($A$79:X79),IF(SUM($B$79:X79)&lt;0,0-SUM($B$79:X79),0))</f>
        <v>-4873.1393538664852</v>
      </c>
      <c r="Z79" s="279">
        <f>IF(((SUM($B$59:Z59)+SUM($B$61:Z64))+SUM($B$81:Z81))&lt;0,((SUM($B$59:Z59)+SUM($B$61:Z64))+SUM($B$81:Z81))*0.18-SUM($A$79:Y79),IF(SUM($B$79:Y79)&lt;0,0-SUM($B$79:Y79),0))</f>
        <v>-5077.8112067288894</v>
      </c>
      <c r="AA79" s="279">
        <f>IF(((SUM($B$59:AA59)+SUM($B$61:AA64))+SUM($B$81:AA81))&lt;0,((SUM($B$59:AA59)+SUM($B$61:AA64))+SUM($B$81:AA81))*0.18-SUM($A$79:Z79),IF(SUM($B$79:Z79)&lt;0,0-SUM($B$79:Z79),0))</f>
        <v>-5291.0792774115107</v>
      </c>
      <c r="AB79" s="279">
        <f>IF(((SUM($B$59:AB59)+SUM($B$61:AB64))+SUM($B$81:AB81))&lt;0,((SUM($B$59:AB59)+SUM($B$61:AB64))+SUM($B$81:AB81))*0.18-SUM($A$79:AA79),IF(SUM($B$79:AA79)&lt;0,0-SUM($B$79:AA79),0))</f>
        <v>-5513.3046070628334</v>
      </c>
      <c r="AC79" s="279">
        <f>IF(((SUM($B$59:AC59)+SUM($B$61:AC64))+SUM($B$81:AC81))&lt;0,((SUM($B$59:AC59)+SUM($B$61:AC64))+SUM($B$81:AC81))*0.18-SUM($A$79:AB79),IF(SUM($B$79:AB79)&lt;0,0-SUM($B$79:AB79),0))</f>
        <v>-5744.8634005594067</v>
      </c>
      <c r="AD79" s="279">
        <f>IF(((SUM($B$59:AD59)+SUM($B$61:AD64))+SUM($B$81:AD81))&lt;0,((SUM($B$59:AD59)+SUM($B$61:AD64))+SUM($B$81:AD81))*0.18-SUM($A$79:AC79),IF(SUM($B$79:AC79)&lt;0,0-SUM($B$79:AC79),0))</f>
        <v>-5986.1476633829297</v>
      </c>
      <c r="AE79" s="279">
        <f>IF(((SUM($B$59:AE59)+SUM($B$61:AE64))+SUM($B$81:AE81))&lt;0,((SUM($B$59:AE59)+SUM($B$61:AE64))+SUM($B$81:AE81))*0.18-SUM($A$79:AD79),IF(SUM($B$79:AD79)&lt;0,0-SUM($B$79:AD79),0))</f>
        <v>-6237.5658652450074</v>
      </c>
      <c r="AF79" s="279">
        <f>IF(((SUM($B$59:AF59)+SUM($B$61:AF64))+SUM($B$81:AF81))&lt;0,((SUM($B$59:AF59)+SUM($B$61:AF64))+SUM($B$81:AF81))*0.18-SUM($A$79:AE79),IF(SUM($B$79:AE79)&lt;0,0-SUM($B$79:AE79),0))</f>
        <v>-6499.5436315853149</v>
      </c>
      <c r="AG79" s="279">
        <f>IF(((SUM($B$59:AG59)+SUM($B$61:AG64))+SUM($B$81:AG81))&lt;0,((SUM($B$59:AG59)+SUM($B$61:AG64))+SUM($B$81:AG81))*0.18-SUM($A$79:AF79),IF(SUM($B$79:AF79)&lt;0,0-SUM($B$79:AF79),0))</f>
        <v>-6772.5244641118916</v>
      </c>
      <c r="AH79" s="279">
        <f>IF(((SUM($B$59:AH59)+SUM($B$61:AH64))+SUM($B$81:AH81))&lt;0,((SUM($B$59:AH59)+SUM($B$61:AH64))+SUM($B$81:AH81))*0.18-SUM($A$79:AG79),IF(SUM($B$79:AG79)&lt;0,0-SUM($B$79:AG79),0))</f>
        <v>-7056.9704916045885</v>
      </c>
      <c r="AI79" s="279">
        <f>IF(((SUM($B$59:AI59)+SUM($B$61:AI64))+SUM($B$81:AI81))&lt;0,((SUM($B$59:AI59)+SUM($B$61:AI64))+SUM($B$81:AI81))*0.18-SUM($A$79:AH79),IF(SUM($B$79:AH79)&lt;0,0-SUM($B$79:AH79),0))</f>
        <v>-7353.3632522519329</v>
      </c>
      <c r="AJ79" s="279">
        <f>IF(((SUM($B$59:AJ59)+SUM($B$61:AJ64))+SUM($B$81:AJ81))&lt;0,((SUM($B$59:AJ59)+SUM($B$61:AJ64))+SUM($B$81:AJ81))*0.18-SUM($A$79:AI79),IF(SUM($B$79:AI79)&lt;0,0-SUM($B$79:AI79),0))</f>
        <v>-7662.2045088466257</v>
      </c>
      <c r="AK79" s="279">
        <f>IF(((SUM($B$59:AK59)+SUM($B$61:AK64))+SUM($B$81:AK81))&lt;0,((SUM($B$59:AK59)+SUM($B$61:AK64))+SUM($B$81:AK81))*0.18-SUM($A$79:AJ79),IF(SUM($B$79:AJ79)&lt;0,0-SUM($B$79:AJ79),0))</f>
        <v>-7984.0170982181444</v>
      </c>
      <c r="AL79" s="279">
        <f>IF(((SUM($B$59:AL59)+SUM($B$61:AL64))+SUM($B$81:AL81))&lt;0,((SUM($B$59:AL59)+SUM($B$61:AL64))+SUM($B$81:AL81))*0.18-SUM($A$79:AK79),IF(SUM($B$79:AK79)&lt;0,0-SUM($B$79:AK79),0))</f>
        <v>-8319.3458163432078</v>
      </c>
      <c r="AM79" s="279">
        <f>IF(((SUM($B$59:AM59)+SUM($B$61:AM64))+SUM($B$81:AM81))&lt;0,((SUM($B$59:AM59)+SUM($B$61:AM64))+SUM($B$81:AM81))*0.18-SUM($A$79:AL79),IF(SUM($B$79:AL79)&lt;0,0-SUM($B$79:AL79),0))</f>
        <v>-8668.758340629749</v>
      </c>
      <c r="AN79" s="279">
        <f>IF(((SUM($B$59:AN59)+SUM($B$61:AN64))+SUM($B$81:AN81))&lt;0,((SUM($B$59:AN59)+SUM($B$61:AN64))+SUM($B$81:AN81))*0.18-SUM($A$79:AM79),IF(SUM($B$79:AM79)&lt;0,0-SUM($B$79:AM79),0))</f>
        <v>-9032.8461909361067</v>
      </c>
      <c r="AO79" s="279">
        <f>IF(((SUM($B$59:AO59)+SUM($B$61:AO64))+SUM($B$81:AO81))&lt;0,((SUM($B$59:AO59)+SUM($B$61:AO64))+SUM($B$81:AO81))*0.18-SUM($A$79:AN79),IF(SUM($B$79:AN79)&lt;0,0-SUM($B$79:AN79),0))</f>
        <v>-9412.2257309555425</v>
      </c>
      <c r="AP79" s="279">
        <f>IF(((SUM($B$59:AP59)+SUM($B$61:AP64))+SUM($B$81:AP81))&lt;0,((SUM($B$59:AP59)+SUM($B$61:AP64))+SUM($B$81:AP81))*0.18-SUM($A$79:AO79),IF(SUM($B$79:AO79)&lt;0,0-SUM($B$79:AO79),0))</f>
        <v>-9807.5392116555595</v>
      </c>
    </row>
    <row r="80" spans="1:45" x14ac:dyDescent="0.2">
      <c r="A80" s="287" t="s">
        <v>308</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87" t="s">
        <v>550</v>
      </c>
      <c r="B81" s="279">
        <f>-$B$126</f>
        <v>-1002800</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90">
        <f>SUM(B81:AP81)</f>
        <v>-1002800</v>
      </c>
      <c r="AR81" s="291"/>
    </row>
    <row r="82" spans="1:45" x14ac:dyDescent="0.2">
      <c r="A82" s="287" t="s">
        <v>307</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88" t="s">
        <v>306</v>
      </c>
      <c r="B83" s="286">
        <f>SUM(B75:B82)</f>
        <v>-1183304</v>
      </c>
      <c r="C83" s="286">
        <f t="shared" ref="C83:V83" si="27">SUM(C75:C82)</f>
        <v>-12921.963672959988</v>
      </c>
      <c r="D83" s="286">
        <f t="shared" si="27"/>
        <v>-13464.68614722434</v>
      </c>
      <c r="E83" s="286">
        <f t="shared" si="27"/>
        <v>-14030.20296540772</v>
      </c>
      <c r="F83" s="286">
        <f t="shared" si="27"/>
        <v>-14619.471489954878</v>
      </c>
      <c r="G83" s="286">
        <f t="shared" si="27"/>
        <v>-15233.489292532991</v>
      </c>
      <c r="H83" s="286">
        <f t="shared" si="27"/>
        <v>-15873.295842819309</v>
      </c>
      <c r="I83" s="286">
        <f t="shared" si="27"/>
        <v>-16539.974268217789</v>
      </c>
      <c r="J83" s="286">
        <f t="shared" si="27"/>
        <v>-17234.653187482916</v>
      </c>
      <c r="K83" s="286">
        <f t="shared" si="27"/>
        <v>-17958.508621357236</v>
      </c>
      <c r="L83" s="286">
        <f t="shared" si="27"/>
        <v>-18712.765983454192</v>
      </c>
      <c r="M83" s="286">
        <f t="shared" si="27"/>
        <v>-19498.702154759267</v>
      </c>
      <c r="N83" s="286">
        <f t="shared" si="27"/>
        <v>-20317.647645259189</v>
      </c>
      <c r="O83" s="286">
        <f t="shared" si="27"/>
        <v>-21170.988846360066</v>
      </c>
      <c r="P83" s="286">
        <f t="shared" si="27"/>
        <v>-22060.170377907176</v>
      </c>
      <c r="Q83" s="286">
        <f t="shared" si="27"/>
        <v>-22986.697533779297</v>
      </c>
      <c r="R83" s="286">
        <f t="shared" si="27"/>
        <v>-23952.138830197997</v>
      </c>
      <c r="S83" s="286">
        <f t="shared" si="27"/>
        <v>-24958.128661066352</v>
      </c>
      <c r="T83" s="286">
        <f t="shared" si="27"/>
        <v>-26006.370064831106</v>
      </c>
      <c r="U83" s="286">
        <f t="shared" si="27"/>
        <v>-27098.637607554032</v>
      </c>
      <c r="V83" s="286">
        <f t="shared" si="27"/>
        <v>-28236.780387071289</v>
      </c>
      <c r="W83" s="286">
        <f>SUM(W75:W82)</f>
        <v>-29422.72516332833</v>
      </c>
      <c r="X83" s="286">
        <f>SUM(X75:X82)</f>
        <v>-30658.479620188111</v>
      </c>
      <c r="Y83" s="286">
        <f>SUM(Y75:Y82)</f>
        <v>-31946.135764235965</v>
      </c>
      <c r="Z83" s="286">
        <f>SUM(Z75:Z82)</f>
        <v>-33287.873466333884</v>
      </c>
      <c r="AA83" s="286">
        <f t="shared" ref="AA83:AP83" si="28">SUM(AA75:AA82)</f>
        <v>-34685.964151919921</v>
      </c>
      <c r="AB83" s="286">
        <f t="shared" si="28"/>
        <v>-36142.774646300604</v>
      </c>
      <c r="AC83" s="286">
        <f t="shared" si="28"/>
        <v>-37660.771181445161</v>
      </c>
      <c r="AD83" s="286">
        <f t="shared" si="28"/>
        <v>-39242.523571065889</v>
      </c>
      <c r="AE83" s="286">
        <f t="shared" si="28"/>
        <v>-40890.709561050651</v>
      </c>
      <c r="AF83" s="286">
        <f t="shared" si="28"/>
        <v>-42608.119362614802</v>
      </c>
      <c r="AG83" s="286">
        <f t="shared" si="28"/>
        <v>-44397.660375844614</v>
      </c>
      <c r="AH83" s="286">
        <f t="shared" si="28"/>
        <v>-46262.362111630093</v>
      </c>
      <c r="AI83" s="286">
        <f t="shared" si="28"/>
        <v>-48205.381320318498</v>
      </c>
      <c r="AJ83" s="286">
        <f t="shared" si="28"/>
        <v>-50230.007335771996</v>
      </c>
      <c r="AK83" s="286">
        <f t="shared" si="28"/>
        <v>-52339.667643874374</v>
      </c>
      <c r="AL83" s="286">
        <f t="shared" si="28"/>
        <v>-54537.933684916992</v>
      </c>
      <c r="AM83" s="286">
        <f t="shared" si="28"/>
        <v>-56828.526899683638</v>
      </c>
      <c r="AN83" s="286">
        <f t="shared" si="28"/>
        <v>-59215.325029470259</v>
      </c>
      <c r="AO83" s="286">
        <f t="shared" si="28"/>
        <v>-61702.368680708139</v>
      </c>
      <c r="AP83" s="286">
        <f t="shared" si="28"/>
        <v>-64293.868165297783</v>
      </c>
    </row>
    <row r="84" spans="1:45" ht="14.25" x14ac:dyDescent="0.2">
      <c r="A84" s="288" t="s">
        <v>305</v>
      </c>
      <c r="B84" s="286">
        <f>SUM($B$83:B83)</f>
        <v>-1183304</v>
      </c>
      <c r="C84" s="286">
        <f>SUM($B$83:C83)</f>
        <v>-1196225.9636729599</v>
      </c>
      <c r="D84" s="286">
        <f>SUM($B$83:D83)</f>
        <v>-1209690.6498201843</v>
      </c>
      <c r="E84" s="286">
        <f>SUM($B$83:E83)</f>
        <v>-1223720.852785592</v>
      </c>
      <c r="F84" s="286">
        <f>SUM($B$83:F83)</f>
        <v>-1238340.3242755469</v>
      </c>
      <c r="G84" s="286">
        <f>SUM($B$83:G83)</f>
        <v>-1253573.8135680798</v>
      </c>
      <c r="H84" s="286">
        <f>SUM($B$83:H83)</f>
        <v>-1269447.1094108992</v>
      </c>
      <c r="I84" s="286">
        <f>SUM($B$83:I83)</f>
        <v>-1285987.083679117</v>
      </c>
      <c r="J84" s="286">
        <f>SUM($B$83:J83)</f>
        <v>-1303221.7368665999</v>
      </c>
      <c r="K84" s="286">
        <f>SUM($B$83:K83)</f>
        <v>-1321180.245487957</v>
      </c>
      <c r="L84" s="286">
        <f>SUM($B$83:L83)</f>
        <v>-1339893.0114714112</v>
      </c>
      <c r="M84" s="286">
        <f>SUM($B$83:M83)</f>
        <v>-1359391.7136261705</v>
      </c>
      <c r="N84" s="286">
        <f>SUM($B$83:N83)</f>
        <v>-1379709.3612714298</v>
      </c>
      <c r="O84" s="286">
        <f>SUM($B$83:O83)</f>
        <v>-1400880.3501177898</v>
      </c>
      <c r="P84" s="286">
        <f>SUM($B$83:P83)</f>
        <v>-1422940.5204956969</v>
      </c>
      <c r="Q84" s="286">
        <f>SUM($B$83:Q83)</f>
        <v>-1445927.2180294762</v>
      </c>
      <c r="R84" s="286">
        <f>SUM($B$83:R83)</f>
        <v>-1469879.3568596742</v>
      </c>
      <c r="S84" s="286">
        <f>SUM($B$83:S83)</f>
        <v>-1494837.4855207405</v>
      </c>
      <c r="T84" s="286">
        <f>SUM($B$83:T83)</f>
        <v>-1520843.8555855716</v>
      </c>
      <c r="U84" s="286">
        <f>SUM($B$83:U83)</f>
        <v>-1547942.4931931256</v>
      </c>
      <c r="V84" s="286">
        <f>SUM($B$83:V83)</f>
        <v>-1576179.2735801968</v>
      </c>
      <c r="W84" s="286">
        <f>SUM($B$83:W83)</f>
        <v>-1605601.998743525</v>
      </c>
      <c r="X84" s="286">
        <f>SUM($B$83:X83)</f>
        <v>-1636260.478363713</v>
      </c>
      <c r="Y84" s="286">
        <f>SUM($B$83:Y83)</f>
        <v>-1668206.6141279489</v>
      </c>
      <c r="Z84" s="286">
        <f>SUM($B$83:Z83)</f>
        <v>-1701494.4875942827</v>
      </c>
      <c r="AA84" s="286">
        <f>SUM($B$83:AA83)</f>
        <v>-1736180.4517462025</v>
      </c>
      <c r="AB84" s="286">
        <f>SUM($B$83:AB83)</f>
        <v>-1772323.2263925031</v>
      </c>
      <c r="AC84" s="286">
        <f>SUM($B$83:AC83)</f>
        <v>-1809983.9975739482</v>
      </c>
      <c r="AD84" s="286">
        <f>SUM($B$83:AD83)</f>
        <v>-1849226.5211450141</v>
      </c>
      <c r="AE84" s="286">
        <f>SUM($B$83:AE83)</f>
        <v>-1890117.2307060647</v>
      </c>
      <c r="AF84" s="286">
        <f>SUM($B$83:AF83)</f>
        <v>-1932725.3500686795</v>
      </c>
      <c r="AG84" s="286">
        <f>SUM($B$83:AG83)</f>
        <v>-1977123.0104445242</v>
      </c>
      <c r="AH84" s="286">
        <f>SUM($B$83:AH83)</f>
        <v>-2023385.3725561544</v>
      </c>
      <c r="AI84" s="286">
        <f>SUM($B$83:AI83)</f>
        <v>-2071590.7538764728</v>
      </c>
      <c r="AJ84" s="286">
        <f>SUM($B$83:AJ83)</f>
        <v>-2121820.7612122446</v>
      </c>
      <c r="AK84" s="286">
        <f>SUM($B$83:AK83)</f>
        <v>-2174160.428856119</v>
      </c>
      <c r="AL84" s="286">
        <f>SUM($B$83:AL83)</f>
        <v>-2228698.3625410362</v>
      </c>
      <c r="AM84" s="286">
        <f>SUM($B$83:AM83)</f>
        <v>-2285526.88944072</v>
      </c>
      <c r="AN84" s="286">
        <f>SUM($B$83:AN83)</f>
        <v>-2344742.21447019</v>
      </c>
      <c r="AO84" s="286">
        <f>SUM($B$83:AO83)</f>
        <v>-2406444.5831508981</v>
      </c>
      <c r="AP84" s="286">
        <f>SUM($B$83:AP83)</f>
        <v>-2470738.451316196</v>
      </c>
    </row>
    <row r="85" spans="1:45" x14ac:dyDescent="0.2">
      <c r="A85" s="287" t="s">
        <v>551</v>
      </c>
      <c r="B85" s="296">
        <f t="shared" ref="B85:AP85" si="29">1/POWER((1+$B$44),B73)</f>
        <v>0.9109750373485539</v>
      </c>
      <c r="C85" s="296">
        <f t="shared" si="29"/>
        <v>0.75599588161705711</v>
      </c>
      <c r="D85" s="296">
        <f t="shared" si="29"/>
        <v>0.6273824743710017</v>
      </c>
      <c r="E85" s="296">
        <f t="shared" si="29"/>
        <v>0.52064935632448273</v>
      </c>
      <c r="F85" s="296">
        <f t="shared" si="29"/>
        <v>0.43207415462612664</v>
      </c>
      <c r="G85" s="296">
        <f t="shared" si="29"/>
        <v>0.35856776317520883</v>
      </c>
      <c r="H85" s="296">
        <f t="shared" si="29"/>
        <v>0.29756660844415667</v>
      </c>
      <c r="I85" s="296">
        <f t="shared" si="29"/>
        <v>0.24694324352212174</v>
      </c>
      <c r="J85" s="296">
        <f t="shared" si="29"/>
        <v>0.20493215230051592</v>
      </c>
      <c r="K85" s="296">
        <f t="shared" si="29"/>
        <v>0.1700681761830008</v>
      </c>
      <c r="L85" s="296">
        <f t="shared" si="29"/>
        <v>0.14113541591950271</v>
      </c>
      <c r="M85" s="296">
        <f t="shared" si="29"/>
        <v>0.11712482648921385</v>
      </c>
      <c r="N85" s="296">
        <f t="shared" si="29"/>
        <v>9.719902613212765E-2</v>
      </c>
      <c r="O85" s="296">
        <f t="shared" si="29"/>
        <v>8.0663092225832109E-2</v>
      </c>
      <c r="P85" s="296">
        <f t="shared" si="29"/>
        <v>6.6940325498615838E-2</v>
      </c>
      <c r="Q85" s="296">
        <f t="shared" si="29"/>
        <v>5.5552137343249659E-2</v>
      </c>
      <c r="R85" s="296">
        <f t="shared" si="29"/>
        <v>4.6101358791078552E-2</v>
      </c>
      <c r="S85" s="296">
        <f t="shared" si="29"/>
        <v>3.825838903823945E-2</v>
      </c>
      <c r="T85" s="296">
        <f t="shared" si="29"/>
        <v>3.174970044667174E-2</v>
      </c>
      <c r="U85" s="296">
        <f t="shared" si="29"/>
        <v>2.6348299125868668E-2</v>
      </c>
      <c r="V85" s="296">
        <f t="shared" si="29"/>
        <v>2.1865808403210511E-2</v>
      </c>
      <c r="W85" s="296">
        <f t="shared" si="29"/>
        <v>1.814589908980126E-2</v>
      </c>
      <c r="X85" s="296">
        <f t="shared" si="29"/>
        <v>1.5058837418922204E-2</v>
      </c>
      <c r="Y85" s="296">
        <f t="shared" si="29"/>
        <v>1.2496960513628384E-2</v>
      </c>
      <c r="Z85" s="296">
        <f t="shared" si="29"/>
        <v>1.0370921588073345E-2</v>
      </c>
      <c r="AA85" s="296">
        <f t="shared" si="29"/>
        <v>8.6065739320110735E-3</v>
      </c>
      <c r="AB85" s="296">
        <f t="shared" si="29"/>
        <v>7.1423850058183183E-3</v>
      </c>
      <c r="AC85" s="296">
        <f t="shared" si="29"/>
        <v>5.9272904612600145E-3</v>
      </c>
      <c r="AD85" s="296">
        <f t="shared" si="29"/>
        <v>4.9189132458589318E-3</v>
      </c>
      <c r="AE85" s="296">
        <f t="shared" si="29"/>
        <v>4.082085681210732E-3</v>
      </c>
      <c r="AF85" s="296">
        <f t="shared" si="29"/>
        <v>3.3876229719591129E-3</v>
      </c>
      <c r="AG85" s="296">
        <f t="shared" si="29"/>
        <v>2.8113053709204251E-3</v>
      </c>
      <c r="AH85" s="296">
        <f t="shared" si="29"/>
        <v>2.3330335028385286E-3</v>
      </c>
      <c r="AI85" s="296">
        <f t="shared" si="29"/>
        <v>1.9361273882477412E-3</v>
      </c>
      <c r="AJ85" s="296">
        <f t="shared" si="29"/>
        <v>1.6067447205375444E-3</v>
      </c>
      <c r="AK85" s="296">
        <f t="shared" si="29"/>
        <v>1.3333981083299121E-3</v>
      </c>
      <c r="AL85" s="296">
        <f t="shared" si="29"/>
        <v>1.1065544467468149E-3</v>
      </c>
      <c r="AM85" s="296">
        <f t="shared" si="29"/>
        <v>9.1830244543304122E-4</v>
      </c>
      <c r="AN85" s="296">
        <f t="shared" si="29"/>
        <v>7.6207671820169396E-4</v>
      </c>
      <c r="AO85" s="296">
        <f t="shared" si="29"/>
        <v>6.3242881178563804E-4</v>
      </c>
      <c r="AP85" s="296">
        <f t="shared" si="29"/>
        <v>5.2483718820384888E-4</v>
      </c>
    </row>
    <row r="86" spans="1:45" ht="28.5" x14ac:dyDescent="0.2">
      <c r="A86" s="285" t="s">
        <v>304</v>
      </c>
      <c r="B86" s="286">
        <f>B83*B85</f>
        <v>-1077960.4055946933</v>
      </c>
      <c r="C86" s="286">
        <f>C83*C85</f>
        <v>-9768.9513191629721</v>
      </c>
      <c r="D86" s="286">
        <f t="shared" ref="D86:AO86" si="30">D83*D85</f>
        <v>-8447.5081116745569</v>
      </c>
      <c r="E86" s="286">
        <f t="shared" si="30"/>
        <v>-7304.8161430413784</v>
      </c>
      <c r="F86" s="286">
        <f t="shared" si="30"/>
        <v>-6316.6957851030138</v>
      </c>
      <c r="G86" s="286">
        <f t="shared" si="30"/>
        <v>-5462.2381809770495</v>
      </c>
      <c r="H86" s="286">
        <f t="shared" si="30"/>
        <v>-4723.3628087784728</v>
      </c>
      <c r="I86" s="286">
        <f t="shared" si="30"/>
        <v>-4084.4348935661328</v>
      </c>
      <c r="J86" s="286">
        <f t="shared" si="30"/>
        <v>-3531.934571863821</v>
      </c>
      <c r="K86" s="286">
        <f t="shared" si="30"/>
        <v>-3054.1708082009213</v>
      </c>
      <c r="L86" s="286">
        <f t="shared" si="30"/>
        <v>-2641.0340100791295</v>
      </c>
      <c r="M86" s="286">
        <f t="shared" si="30"/>
        <v>-2283.7821066410393</v>
      </c>
      <c r="N86" s="286">
        <f t="shared" si="30"/>
        <v>-1974.8555644149096</v>
      </c>
      <c r="O86" s="286">
        <f t="shared" si="30"/>
        <v>-1707.717425826005</v>
      </c>
      <c r="P86" s="286">
        <f t="shared" si="30"/>
        <v>-1476.7149856520296</v>
      </c>
      <c r="Q86" s="286">
        <f t="shared" si="30"/>
        <v>-1276.9601784642457</v>
      </c>
      <c r="R86" s="286">
        <f t="shared" si="30"/>
        <v>-1104.2261460246823</v>
      </c>
      <c r="S86" s="286">
        <f t="shared" si="30"/>
        <v>-954.85779598151078</v>
      </c>
      <c r="T86" s="286">
        <f t="shared" si="30"/>
        <v>-825.69445926367871</v>
      </c>
      <c r="U86" s="286">
        <f t="shared" si="30"/>
        <v>-714.00300958734772</v>
      </c>
      <c r="V86" s="286">
        <f t="shared" si="30"/>
        <v>-617.4200298672331</v>
      </c>
      <c r="W86" s="286">
        <f t="shared" si="30"/>
        <v>-533.90180176071215</v>
      </c>
      <c r="X86" s="286">
        <f t="shared" si="30"/>
        <v>-461.68106011175252</v>
      </c>
      <c r="Y86" s="286">
        <f t="shared" si="30"/>
        <v>-399.22959720866839</v>
      </c>
      <c r="Z86" s="286">
        <f t="shared" si="30"/>
        <v>-345.22592555305596</v>
      </c>
      <c r="AA86" s="286">
        <f t="shared" si="30"/>
        <v>-298.52731487658457</v>
      </c>
      <c r="AB86" s="286">
        <f t="shared" si="30"/>
        <v>-258.1456117024079</v>
      </c>
      <c r="AC86" s="286">
        <f t="shared" si="30"/>
        <v>-223.22632978747595</v>
      </c>
      <c r="AD86" s="286">
        <f t="shared" si="30"/>
        <v>-193.03056899464735</v>
      </c>
      <c r="AE86" s="286">
        <f t="shared" si="30"/>
        <v>-166.91937999371163</v>
      </c>
      <c r="AF86" s="286">
        <f t="shared" si="30"/>
        <v>-144.34024394476978</v>
      </c>
      <c r="AG86" s="286">
        <f t="shared" si="30"/>
        <v>-124.81538107091291</v>
      </c>
      <c r="AH86" s="286">
        <f t="shared" si="30"/>
        <v>-107.93164072688079</v>
      </c>
      <c r="AI86" s="286">
        <f t="shared" si="30"/>
        <v>-93.331759035194708</v>
      </c>
      <c r="AJ86" s="286">
        <f t="shared" si="30"/>
        <v>-80.706799099313784</v>
      </c>
      <c r="AK86" s="286">
        <f t="shared" si="30"/>
        <v>-69.789613826958401</v>
      </c>
      <c r="AL86" s="286">
        <f t="shared" si="30"/>
        <v>-60.349193035427803</v>
      </c>
      <c r="AM86" s="286">
        <f t="shared" si="30"/>
        <v>-52.185775222336851</v>
      </c>
      <c r="AN86" s="286">
        <f t="shared" si="30"/>
        <v>-45.126620565705323</v>
      </c>
      <c r="AO86" s="286">
        <f t="shared" si="30"/>
        <v>-39.022355709099614</v>
      </c>
      <c r="AP86" s="286">
        <f>AP83*AP85</f>
        <v>-33.743812986623844</v>
      </c>
    </row>
    <row r="87" spans="1:45" ht="14.25" x14ac:dyDescent="0.2">
      <c r="A87" s="285" t="s">
        <v>303</v>
      </c>
      <c r="B87" s="286">
        <f>SUM($B$86:B86)</f>
        <v>-1077960.4055946933</v>
      </c>
      <c r="C87" s="286">
        <f>SUM($B$86:C86)</f>
        <v>-1087729.3569138562</v>
      </c>
      <c r="D87" s="286">
        <f>SUM($B$86:D86)</f>
        <v>-1096176.8650255308</v>
      </c>
      <c r="E87" s="286">
        <f>SUM($B$86:E86)</f>
        <v>-1103481.6811685723</v>
      </c>
      <c r="F87" s="286">
        <f>SUM($B$86:F86)</f>
        <v>-1109798.3769536752</v>
      </c>
      <c r="G87" s="286">
        <f>SUM($B$86:G86)</f>
        <v>-1115260.6151346522</v>
      </c>
      <c r="H87" s="286">
        <f>SUM($B$86:H86)</f>
        <v>-1119983.9779434307</v>
      </c>
      <c r="I87" s="286">
        <f>SUM($B$86:I86)</f>
        <v>-1124068.4128369968</v>
      </c>
      <c r="J87" s="286">
        <f>SUM($B$86:J86)</f>
        <v>-1127600.3474088607</v>
      </c>
      <c r="K87" s="286">
        <f>SUM($B$86:K86)</f>
        <v>-1130654.5182170616</v>
      </c>
      <c r="L87" s="286">
        <f>SUM($B$86:L86)</f>
        <v>-1133295.5522271409</v>
      </c>
      <c r="M87" s="286">
        <f>SUM($B$86:M86)</f>
        <v>-1135579.3343337819</v>
      </c>
      <c r="N87" s="286">
        <f>SUM($B$86:N86)</f>
        <v>-1137554.1898981968</v>
      </c>
      <c r="O87" s="286">
        <f>SUM($B$86:O86)</f>
        <v>-1139261.9073240228</v>
      </c>
      <c r="P87" s="286">
        <f>SUM($B$86:P86)</f>
        <v>-1140738.622309675</v>
      </c>
      <c r="Q87" s="286">
        <f>SUM($B$86:Q86)</f>
        <v>-1142015.5824881392</v>
      </c>
      <c r="R87" s="286">
        <f>SUM($B$86:R86)</f>
        <v>-1143119.8086341638</v>
      </c>
      <c r="S87" s="286">
        <f>SUM($B$86:S86)</f>
        <v>-1144074.6664301453</v>
      </c>
      <c r="T87" s="286">
        <f>SUM($B$86:T86)</f>
        <v>-1144900.360889409</v>
      </c>
      <c r="U87" s="286">
        <f>SUM($B$86:U86)</f>
        <v>-1145614.3638989963</v>
      </c>
      <c r="V87" s="286">
        <f>SUM($B$86:V86)</f>
        <v>-1146231.7839288635</v>
      </c>
      <c r="W87" s="286">
        <f>SUM($B$86:W86)</f>
        <v>-1146765.6857306242</v>
      </c>
      <c r="X87" s="286">
        <f>SUM($B$86:X86)</f>
        <v>-1147227.3667907361</v>
      </c>
      <c r="Y87" s="286">
        <f>SUM($B$86:Y86)</f>
        <v>-1147626.5963879446</v>
      </c>
      <c r="Z87" s="286">
        <f>SUM($B$86:Z86)</f>
        <v>-1147971.8223134978</v>
      </c>
      <c r="AA87" s="286">
        <f>SUM($B$86:AA86)</f>
        <v>-1148270.3496283744</v>
      </c>
      <c r="AB87" s="286">
        <f>SUM($B$86:AB86)</f>
        <v>-1148528.4952400769</v>
      </c>
      <c r="AC87" s="286">
        <f>SUM($B$86:AC86)</f>
        <v>-1148751.7215698643</v>
      </c>
      <c r="AD87" s="286">
        <f>SUM($B$86:AD86)</f>
        <v>-1148944.7521388589</v>
      </c>
      <c r="AE87" s="286">
        <f>SUM($B$86:AE86)</f>
        <v>-1149111.6715188527</v>
      </c>
      <c r="AF87" s="286">
        <f>SUM($B$86:AF86)</f>
        <v>-1149256.0117627974</v>
      </c>
      <c r="AG87" s="286">
        <f>SUM($B$86:AG86)</f>
        <v>-1149380.8271438682</v>
      </c>
      <c r="AH87" s="286">
        <f>SUM($B$86:AH86)</f>
        <v>-1149488.7587845952</v>
      </c>
      <c r="AI87" s="286">
        <f>SUM($B$86:AI86)</f>
        <v>-1149582.0905436303</v>
      </c>
      <c r="AJ87" s="286">
        <f>SUM($B$86:AJ86)</f>
        <v>-1149662.7973427295</v>
      </c>
      <c r="AK87" s="286">
        <f>SUM($B$86:AK86)</f>
        <v>-1149732.5869565564</v>
      </c>
      <c r="AL87" s="286">
        <f>SUM($B$86:AL86)</f>
        <v>-1149792.9361495918</v>
      </c>
      <c r="AM87" s="286">
        <f>SUM($B$86:AM86)</f>
        <v>-1149845.1219248141</v>
      </c>
      <c r="AN87" s="286">
        <f>SUM($B$86:AN86)</f>
        <v>-1149890.2485453798</v>
      </c>
      <c r="AO87" s="286">
        <f>SUM($B$86:AO86)</f>
        <v>-1149929.2709010888</v>
      </c>
      <c r="AP87" s="286">
        <f>SUM($B$86:AP86)</f>
        <v>-1149963.0147140755</v>
      </c>
    </row>
    <row r="88" spans="1:45" ht="14.25" x14ac:dyDescent="0.2">
      <c r="A88" s="285" t="s">
        <v>302</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85" t="s">
        <v>301</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99" t="s">
        <v>300</v>
      </c>
      <c r="B90" s="300">
        <f t="shared" ref="B90:AP90" si="32">IF(AND(B87&gt;0,A87&lt;0),(B74-(B87/(B87-A87))),0)</f>
        <v>0</v>
      </c>
      <c r="C90" s="300">
        <f t="shared" si="32"/>
        <v>0</v>
      </c>
      <c r="D90" s="300">
        <f t="shared" si="32"/>
        <v>0</v>
      </c>
      <c r="E90" s="300">
        <f t="shared" si="32"/>
        <v>0</v>
      </c>
      <c r="F90" s="300">
        <f t="shared" si="32"/>
        <v>0</v>
      </c>
      <c r="G90" s="300">
        <f t="shared" si="32"/>
        <v>0</v>
      </c>
      <c r="H90" s="300">
        <f t="shared" si="32"/>
        <v>0</v>
      </c>
      <c r="I90" s="300">
        <f t="shared" si="32"/>
        <v>0</v>
      </c>
      <c r="J90" s="300">
        <f t="shared" si="32"/>
        <v>0</v>
      </c>
      <c r="K90" s="300">
        <f t="shared" si="32"/>
        <v>0</v>
      </c>
      <c r="L90" s="300">
        <f t="shared" si="32"/>
        <v>0</v>
      </c>
      <c r="M90" s="300">
        <f t="shared" si="32"/>
        <v>0</v>
      </c>
      <c r="N90" s="300">
        <f t="shared" si="32"/>
        <v>0</v>
      </c>
      <c r="O90" s="300">
        <f t="shared" si="32"/>
        <v>0</v>
      </c>
      <c r="P90" s="300">
        <f t="shared" si="32"/>
        <v>0</v>
      </c>
      <c r="Q90" s="300">
        <f t="shared" si="32"/>
        <v>0</v>
      </c>
      <c r="R90" s="300">
        <f t="shared" si="32"/>
        <v>0</v>
      </c>
      <c r="S90" s="300">
        <f t="shared" si="32"/>
        <v>0</v>
      </c>
      <c r="T90" s="300">
        <f t="shared" si="32"/>
        <v>0</v>
      </c>
      <c r="U90" s="300">
        <f t="shared" si="32"/>
        <v>0</v>
      </c>
      <c r="V90" s="300">
        <f t="shared" si="32"/>
        <v>0</v>
      </c>
      <c r="W90" s="300">
        <f t="shared" si="32"/>
        <v>0</v>
      </c>
      <c r="X90" s="300">
        <f t="shared" si="32"/>
        <v>0</v>
      </c>
      <c r="Y90" s="300">
        <f t="shared" si="32"/>
        <v>0</v>
      </c>
      <c r="Z90" s="300">
        <f t="shared" si="32"/>
        <v>0</v>
      </c>
      <c r="AA90" s="300">
        <f t="shared" si="32"/>
        <v>0</v>
      </c>
      <c r="AB90" s="300">
        <f t="shared" si="32"/>
        <v>0</v>
      </c>
      <c r="AC90" s="300">
        <f t="shared" si="32"/>
        <v>0</v>
      </c>
      <c r="AD90" s="300">
        <f t="shared" si="32"/>
        <v>0</v>
      </c>
      <c r="AE90" s="300">
        <f t="shared" si="32"/>
        <v>0</v>
      </c>
      <c r="AF90" s="300">
        <f t="shared" si="32"/>
        <v>0</v>
      </c>
      <c r="AG90" s="300">
        <f t="shared" si="32"/>
        <v>0</v>
      </c>
      <c r="AH90" s="300">
        <f t="shared" si="32"/>
        <v>0</v>
      </c>
      <c r="AI90" s="300">
        <f t="shared" si="32"/>
        <v>0</v>
      </c>
      <c r="AJ90" s="300">
        <f t="shared" si="32"/>
        <v>0</v>
      </c>
      <c r="AK90" s="300">
        <f t="shared" si="32"/>
        <v>0</v>
      </c>
      <c r="AL90" s="300">
        <f t="shared" si="32"/>
        <v>0</v>
      </c>
      <c r="AM90" s="300">
        <f t="shared" si="32"/>
        <v>0</v>
      </c>
      <c r="AN90" s="300">
        <f t="shared" si="32"/>
        <v>0</v>
      </c>
      <c r="AO90" s="300">
        <f t="shared" si="32"/>
        <v>0</v>
      </c>
      <c r="AP90" s="300">
        <f t="shared" si="32"/>
        <v>0</v>
      </c>
    </row>
    <row r="91" spans="1:45" s="271" customFormat="1" x14ac:dyDescent="0.2">
      <c r="A91" s="245"/>
      <c r="B91" s="301">
        <v>2018</v>
      </c>
      <c r="C91" s="301">
        <f>B91+1</f>
        <v>2019</v>
      </c>
      <c r="D91" s="230">
        <f t="shared" ref="D91:AP91" si="33">C91+1</f>
        <v>2020</v>
      </c>
      <c r="E91" s="230">
        <f t="shared" si="33"/>
        <v>2021</v>
      </c>
      <c r="F91" s="230">
        <f t="shared" si="33"/>
        <v>2022</v>
      </c>
      <c r="G91" s="230">
        <f t="shared" si="33"/>
        <v>2023</v>
      </c>
      <c r="H91" s="230">
        <f t="shared" si="33"/>
        <v>2024</v>
      </c>
      <c r="I91" s="230">
        <f t="shared" si="33"/>
        <v>2025</v>
      </c>
      <c r="J91" s="230">
        <f t="shared" si="33"/>
        <v>2026</v>
      </c>
      <c r="K91" s="230">
        <f t="shared" si="33"/>
        <v>2027</v>
      </c>
      <c r="L91" s="230">
        <f t="shared" si="33"/>
        <v>2028</v>
      </c>
      <c r="M91" s="230">
        <f t="shared" si="33"/>
        <v>2029</v>
      </c>
      <c r="N91" s="230">
        <f t="shared" si="33"/>
        <v>2030</v>
      </c>
      <c r="O91" s="230">
        <f t="shared" si="33"/>
        <v>2031</v>
      </c>
      <c r="P91" s="230">
        <f t="shared" si="33"/>
        <v>2032</v>
      </c>
      <c r="Q91" s="230">
        <f t="shared" si="33"/>
        <v>2033</v>
      </c>
      <c r="R91" s="230">
        <f t="shared" si="33"/>
        <v>2034</v>
      </c>
      <c r="S91" s="230">
        <f t="shared" si="33"/>
        <v>2035</v>
      </c>
      <c r="T91" s="230">
        <f t="shared" si="33"/>
        <v>2036</v>
      </c>
      <c r="U91" s="230">
        <f t="shared" si="33"/>
        <v>2037</v>
      </c>
      <c r="V91" s="230">
        <f t="shared" si="33"/>
        <v>2038</v>
      </c>
      <c r="W91" s="230">
        <f t="shared" si="33"/>
        <v>2039</v>
      </c>
      <c r="X91" s="230">
        <f t="shared" si="33"/>
        <v>2040</v>
      </c>
      <c r="Y91" s="230">
        <f t="shared" si="33"/>
        <v>2041</v>
      </c>
      <c r="Z91" s="230">
        <f t="shared" si="33"/>
        <v>2042</v>
      </c>
      <c r="AA91" s="230">
        <f t="shared" si="33"/>
        <v>2043</v>
      </c>
      <c r="AB91" s="230">
        <f t="shared" si="33"/>
        <v>2044</v>
      </c>
      <c r="AC91" s="230">
        <f t="shared" si="33"/>
        <v>2045</v>
      </c>
      <c r="AD91" s="230">
        <f t="shared" si="33"/>
        <v>2046</v>
      </c>
      <c r="AE91" s="230">
        <f t="shared" si="33"/>
        <v>2047</v>
      </c>
      <c r="AF91" s="230">
        <f t="shared" si="33"/>
        <v>2048</v>
      </c>
      <c r="AG91" s="230">
        <f t="shared" si="33"/>
        <v>2049</v>
      </c>
      <c r="AH91" s="230">
        <f t="shared" si="33"/>
        <v>2050</v>
      </c>
      <c r="AI91" s="230">
        <f t="shared" si="33"/>
        <v>2051</v>
      </c>
      <c r="AJ91" s="230">
        <f t="shared" si="33"/>
        <v>2052</v>
      </c>
      <c r="AK91" s="230">
        <f t="shared" si="33"/>
        <v>2053</v>
      </c>
      <c r="AL91" s="230">
        <f t="shared" si="33"/>
        <v>2054</v>
      </c>
      <c r="AM91" s="230">
        <f t="shared" si="33"/>
        <v>2055</v>
      </c>
      <c r="AN91" s="230">
        <f t="shared" si="33"/>
        <v>2056</v>
      </c>
      <c r="AO91" s="230">
        <f t="shared" si="33"/>
        <v>2057</v>
      </c>
      <c r="AP91" s="230">
        <f t="shared" si="33"/>
        <v>2058</v>
      </c>
      <c r="AQ91" s="231"/>
      <c r="AR91" s="231"/>
      <c r="AS91" s="231"/>
    </row>
    <row r="92" spans="1:45" ht="15.6" customHeight="1" x14ac:dyDescent="0.2">
      <c r="A92" s="302" t="s">
        <v>299</v>
      </c>
      <c r="B92" s="221"/>
      <c r="C92" s="221"/>
      <c r="D92" s="221"/>
      <c r="E92" s="221"/>
      <c r="F92" s="221"/>
      <c r="G92" s="221"/>
      <c r="H92" s="221"/>
      <c r="I92" s="221"/>
      <c r="J92" s="221"/>
      <c r="K92" s="221"/>
      <c r="L92" s="303">
        <v>10</v>
      </c>
      <c r="M92" s="221"/>
      <c r="N92" s="221"/>
      <c r="O92" s="221"/>
      <c r="P92" s="221"/>
      <c r="Q92" s="221"/>
      <c r="R92" s="221"/>
      <c r="S92" s="221"/>
      <c r="T92" s="221"/>
      <c r="U92" s="221"/>
      <c r="V92" s="221"/>
      <c r="W92" s="221"/>
      <c r="X92" s="221"/>
      <c r="Y92" s="221"/>
      <c r="Z92" s="221"/>
      <c r="AA92" s="221">
        <v>25</v>
      </c>
      <c r="AB92" s="221"/>
      <c r="AC92" s="221"/>
      <c r="AD92" s="221"/>
      <c r="AE92" s="221"/>
      <c r="AF92" s="221">
        <v>30</v>
      </c>
      <c r="AG92" s="221"/>
      <c r="AH92" s="221"/>
      <c r="AI92" s="221"/>
      <c r="AJ92" s="221"/>
      <c r="AK92" s="221"/>
      <c r="AL92" s="221"/>
      <c r="AM92" s="221"/>
      <c r="AN92" s="221"/>
      <c r="AO92" s="221"/>
      <c r="AP92" s="221">
        <v>40</v>
      </c>
    </row>
    <row r="93" spans="1:45" ht="12.75" x14ac:dyDescent="0.2">
      <c r="A93" s="222" t="s">
        <v>298</v>
      </c>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2"/>
    </row>
    <row r="94" spans="1:45" ht="12.75" x14ac:dyDescent="0.2">
      <c r="A94" s="222" t="s">
        <v>297</v>
      </c>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2"/>
    </row>
    <row r="95" spans="1:45" ht="12.75" x14ac:dyDescent="0.2">
      <c r="A95" s="222" t="s">
        <v>296</v>
      </c>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row>
    <row r="96" spans="1:45" ht="12.75" x14ac:dyDescent="0.2">
      <c r="A96" s="223" t="s">
        <v>295</v>
      </c>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D96" s="221"/>
      <c r="AE96" s="221"/>
      <c r="AF96" s="221"/>
      <c r="AG96" s="221"/>
      <c r="AH96" s="221"/>
      <c r="AI96" s="221"/>
      <c r="AJ96" s="221"/>
      <c r="AK96" s="221"/>
      <c r="AL96" s="221"/>
      <c r="AM96" s="221"/>
      <c r="AN96" s="221"/>
      <c r="AO96" s="221"/>
      <c r="AP96" s="221"/>
    </row>
    <row r="97" spans="1:71" ht="33" customHeight="1" x14ac:dyDescent="0.2">
      <c r="A97" s="466" t="s">
        <v>552</v>
      </c>
      <c r="B97" s="466"/>
      <c r="C97" s="466"/>
      <c r="D97" s="466"/>
      <c r="E97" s="466"/>
      <c r="F97" s="466"/>
      <c r="G97" s="466"/>
      <c r="H97" s="466"/>
      <c r="I97" s="466"/>
      <c r="J97" s="466"/>
      <c r="K97" s="466"/>
      <c r="L97" s="466"/>
      <c r="M97" s="289"/>
      <c r="N97" s="289"/>
      <c r="O97" s="289"/>
      <c r="P97" s="289"/>
      <c r="Q97" s="289"/>
      <c r="R97" s="289"/>
      <c r="S97" s="289"/>
      <c r="T97" s="289"/>
      <c r="U97" s="289"/>
      <c r="V97" s="289"/>
      <c r="W97" s="289"/>
      <c r="X97" s="289"/>
      <c r="Y97" s="289"/>
      <c r="Z97" s="289"/>
      <c r="AA97" s="289"/>
      <c r="AB97" s="289"/>
      <c r="AC97" s="289"/>
      <c r="AD97" s="289"/>
      <c r="AE97" s="289"/>
      <c r="AF97" s="289"/>
      <c r="AG97" s="289"/>
      <c r="AH97" s="289"/>
      <c r="AI97" s="289"/>
      <c r="AJ97" s="289"/>
      <c r="AK97" s="289"/>
      <c r="AL97" s="289"/>
      <c r="AM97" s="289"/>
      <c r="AN97" s="289"/>
      <c r="AO97" s="289"/>
      <c r="AP97" s="289"/>
    </row>
    <row r="98" spans="1:71" ht="16.5" thickBot="1" x14ac:dyDescent="0.25">
      <c r="C98" s="166"/>
    </row>
    <row r="99" spans="1:71" s="309" customFormat="1" ht="16.5" thickTop="1" x14ac:dyDescent="0.2">
      <c r="A99" s="304" t="s">
        <v>553</v>
      </c>
      <c r="B99" s="305">
        <f>B81*B85</f>
        <v>-913525.76745312987</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-913525.76745312987</v>
      </c>
      <c r="AR99" s="308"/>
      <c r="AS99" s="308"/>
    </row>
    <row r="100" spans="1:71" s="312" customFormat="1" x14ac:dyDescent="0.2">
      <c r="A100" s="310">
        <f>AQ99</f>
        <v>-913525.76745312987</v>
      </c>
      <c r="B100" s="311"/>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31"/>
      <c r="AR100" s="231"/>
      <c r="AS100" s="231"/>
    </row>
    <row r="101" spans="1:71" s="312" customFormat="1" x14ac:dyDescent="0.2">
      <c r="A101" s="310">
        <f>AP87</f>
        <v>-1149963.0147140755</v>
      </c>
      <c r="B101" s="311"/>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31"/>
      <c r="AR101" s="231"/>
      <c r="AS101" s="231"/>
    </row>
    <row r="102" spans="1:71" s="312" customFormat="1" x14ac:dyDescent="0.2">
      <c r="A102" s="313" t="s">
        <v>554</v>
      </c>
      <c r="B102" s="314">
        <f>(A101+-A100)/-A100</f>
        <v>-0.25881836690838222</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31"/>
      <c r="AR102" s="231"/>
      <c r="AS102" s="231"/>
    </row>
    <row r="103" spans="1:71" s="312" customFormat="1" x14ac:dyDescent="0.2">
      <c r="A103" s="315"/>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31"/>
      <c r="AR103" s="231"/>
      <c r="AS103" s="231"/>
    </row>
    <row r="104" spans="1:71" ht="12.75" x14ac:dyDescent="0.2">
      <c r="A104" s="316" t="s">
        <v>555</v>
      </c>
      <c r="B104" s="316" t="s">
        <v>556</v>
      </c>
      <c r="C104" s="316" t="s">
        <v>557</v>
      </c>
      <c r="D104" s="316" t="s">
        <v>558</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x14ac:dyDescent="0.2">
      <c r="A105" s="319">
        <f>G30/1000/1000</f>
        <v>-1.1332955522271408</v>
      </c>
      <c r="B105" s="320">
        <f>L88</f>
        <v>0</v>
      </c>
      <c r="C105" s="321" t="str">
        <f>G28</f>
        <v>не окупается</v>
      </c>
      <c r="D105" s="321" t="str">
        <f>G29</f>
        <v>не окупается</v>
      </c>
      <c r="E105" s="322" t="s">
        <v>559</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x14ac:dyDescent="0.2">
      <c r="A108" s="327" t="s">
        <v>560</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x14ac:dyDescent="0.2">
      <c r="A109" s="327" t="s">
        <v>561</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x14ac:dyDescent="0.2">
      <c r="A110" s="327" t="s">
        <v>562</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x14ac:dyDescent="0.2">
      <c r="A111" s="327" t="s">
        <v>563</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x14ac:dyDescent="0.2">
      <c r="A112" s="327" t="s">
        <v>564</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x14ac:dyDescent="0.2">
      <c r="A113" s="330" t="s">
        <v>565</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x14ac:dyDescent="0.2">
      <c r="A116" s="324"/>
      <c r="B116" s="467" t="s">
        <v>566</v>
      </c>
      <c r="C116" s="468"/>
      <c r="D116" s="467" t="s">
        <v>567</v>
      </c>
      <c r="E116" s="468"/>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x14ac:dyDescent="0.2">
      <c r="A117" s="327" t="s">
        <v>568</v>
      </c>
      <c r="B117" s="333"/>
      <c r="C117" s="324" t="s">
        <v>569</v>
      </c>
      <c r="D117" s="333"/>
      <c r="E117" s="324" t="s">
        <v>569</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x14ac:dyDescent="0.2">
      <c r="A118" s="327" t="s">
        <v>568</v>
      </c>
      <c r="B118" s="324">
        <f>$B$110*B117</f>
        <v>0</v>
      </c>
      <c r="C118" s="324" t="s">
        <v>130</v>
      </c>
      <c r="D118" s="324">
        <f>$B$110*D117</f>
        <v>0</v>
      </c>
      <c r="E118" s="324" t="s">
        <v>130</v>
      </c>
      <c r="F118" s="327" t="s">
        <v>570</v>
      </c>
      <c r="G118" s="324">
        <f>D117-B117</f>
        <v>0</v>
      </c>
      <c r="H118" s="324" t="s">
        <v>569</v>
      </c>
      <c r="I118" s="334">
        <f>$B$110*G118</f>
        <v>0</v>
      </c>
      <c r="J118" s="324" t="s">
        <v>130</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x14ac:dyDescent="0.2">
      <c r="A119" s="324"/>
      <c r="B119" s="324"/>
      <c r="C119" s="324"/>
      <c r="D119" s="324"/>
      <c r="E119" s="324"/>
      <c r="F119" s="327" t="s">
        <v>571</v>
      </c>
      <c r="G119" s="324">
        <f>I119/$B$110</f>
        <v>0</v>
      </c>
      <c r="H119" s="324" t="s">
        <v>569</v>
      </c>
      <c r="I119" s="333"/>
      <c r="J119" s="324" t="s">
        <v>130</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x14ac:dyDescent="0.2">
      <c r="A120" s="335"/>
      <c r="B120" s="336"/>
      <c r="C120" s="336"/>
      <c r="D120" s="336"/>
      <c r="E120" s="336"/>
      <c r="F120" s="337" t="s">
        <v>572</v>
      </c>
      <c r="G120" s="334">
        <f>G118</f>
        <v>0</v>
      </c>
      <c r="H120" s="324" t="s">
        <v>569</v>
      </c>
      <c r="I120" s="329">
        <f>I118</f>
        <v>0</v>
      </c>
      <c r="J120" s="324" t="s">
        <v>130</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x14ac:dyDescent="0.2">
      <c r="A122" s="339" t="s">
        <v>573</v>
      </c>
      <c r="B122" s="340">
        <v>1.0027999999999999</v>
      </c>
      <c r="C122" s="322"/>
      <c r="D122" s="456" t="s">
        <v>345</v>
      </c>
      <c r="E122" s="386" t="s">
        <v>607</v>
      </c>
      <c r="F122" s="387">
        <v>35</v>
      </c>
      <c r="G122" s="457" t="s">
        <v>608</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39" t="s">
        <v>345</v>
      </c>
      <c r="B123" s="341">
        <v>40</v>
      </c>
      <c r="C123" s="322"/>
      <c r="D123" s="456"/>
      <c r="E123" s="386" t="s">
        <v>609</v>
      </c>
      <c r="F123" s="387">
        <v>30</v>
      </c>
      <c r="G123" s="457"/>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39" t="s">
        <v>574</v>
      </c>
      <c r="B124" s="341"/>
      <c r="C124" s="342" t="s">
        <v>575</v>
      </c>
      <c r="D124" s="456"/>
      <c r="E124" s="386" t="s">
        <v>610</v>
      </c>
      <c r="F124" s="387">
        <v>30</v>
      </c>
      <c r="G124" s="457"/>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1" customFormat="1" x14ac:dyDescent="0.2">
      <c r="A125" s="343"/>
      <c r="B125" s="344"/>
      <c r="C125" s="345"/>
      <c r="D125" s="456"/>
      <c r="E125" s="386" t="s">
        <v>611</v>
      </c>
      <c r="F125" s="387">
        <v>30</v>
      </c>
      <c r="G125" s="457"/>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9" t="s">
        <v>576</v>
      </c>
      <c r="B126" s="347">
        <f>$B$122*1000*1000</f>
        <v>1002800</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39" t="s">
        <v>577</v>
      </c>
      <c r="B127" s="348">
        <v>0.01</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39" t="s">
        <v>578</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88" t="s">
        <v>612</v>
      </c>
      <c r="B131" s="389">
        <v>1.4332</v>
      </c>
      <c r="C131" s="346"/>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1"/>
      <c r="AR133" s="271"/>
      <c r="AS133" s="271"/>
      <c r="BH133" s="322"/>
      <c r="BI133" s="322"/>
      <c r="BJ133" s="322"/>
      <c r="BK133" s="322"/>
      <c r="BL133" s="322"/>
      <c r="BM133" s="322"/>
      <c r="BN133" s="322"/>
      <c r="BO133" s="322"/>
      <c r="BP133" s="322"/>
      <c r="BQ133" s="322"/>
      <c r="BR133" s="322"/>
      <c r="BS133" s="322"/>
    </row>
    <row r="134" spans="1:71" x14ac:dyDescent="0.2">
      <c r="A134" s="339" t="s">
        <v>579</v>
      </c>
      <c r="C134" s="346" t="s">
        <v>613</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1"/>
      <c r="AR134" s="271"/>
      <c r="AS134" s="271"/>
      <c r="BH134" s="346"/>
      <c r="BI134" s="346"/>
      <c r="BJ134" s="346"/>
      <c r="BK134" s="346"/>
      <c r="BL134" s="346"/>
      <c r="BM134" s="346"/>
      <c r="BN134" s="346"/>
      <c r="BO134" s="346"/>
      <c r="BP134" s="346"/>
      <c r="BQ134" s="346"/>
      <c r="BR134" s="346"/>
      <c r="BS134" s="346"/>
    </row>
    <row r="135" spans="1:71" ht="12.75"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39" t="s">
        <v>580</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71" customFormat="1" ht="15" x14ac:dyDescent="0.2">
      <c r="A137" s="339" t="s">
        <v>581</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71" customFormat="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31"/>
    </row>
    <row r="139" spans="1:71" ht="12.75" x14ac:dyDescent="0.2">
      <c r="A139" s="338"/>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38"/>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38"/>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4" t="str">
        <f>'2. паспорт  ТП'!A4:S4</f>
        <v>Год раскрытия информации: 2018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6" t="s">
        <v>9</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row>
    <row r="10" spans="1:44" x14ac:dyDescent="0.25">
      <c r="A10" s="412" t="s">
        <v>8</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1" t="str">
        <f>'1. паспорт местоположение'!A12:C12</f>
        <v>I_140-79</v>
      </c>
      <c r="B12" s="411"/>
      <c r="C12" s="411"/>
      <c r="D12" s="411"/>
      <c r="E12" s="411"/>
      <c r="F12" s="411"/>
      <c r="G12" s="411"/>
      <c r="H12" s="411"/>
      <c r="I12" s="411"/>
      <c r="J12" s="411"/>
      <c r="K12" s="411"/>
      <c r="L12" s="411"/>
    </row>
    <row r="13" spans="1:44" x14ac:dyDescent="0.25">
      <c r="A13" s="412" t="s">
        <v>7</v>
      </c>
      <c r="B13" s="412"/>
      <c r="C13" s="412"/>
      <c r="D13" s="412"/>
      <c r="E13" s="412"/>
      <c r="F13" s="412"/>
      <c r="G13" s="412"/>
      <c r="H13" s="412"/>
      <c r="I13" s="412"/>
      <c r="J13" s="412"/>
      <c r="K13" s="412"/>
      <c r="L13" s="412"/>
    </row>
    <row r="14" spans="1:44" ht="18.75" x14ac:dyDescent="0.25">
      <c r="A14" s="417"/>
      <c r="B14" s="417"/>
      <c r="C14" s="417"/>
      <c r="D14" s="417"/>
      <c r="E14" s="417"/>
      <c r="F14" s="417"/>
      <c r="G14" s="417"/>
      <c r="H14" s="417"/>
      <c r="I14" s="417"/>
      <c r="J14" s="417"/>
      <c r="K14" s="417"/>
      <c r="L14" s="417"/>
    </row>
    <row r="15" spans="1:44" x14ac:dyDescent="0.25">
      <c r="A15" s="411" t="str">
        <f>'1. паспорт местоположение'!A15</f>
        <v>Приобретение земельного участка Гурьевский р-н Калининградская обл</v>
      </c>
      <c r="B15" s="411"/>
      <c r="C15" s="411"/>
      <c r="D15" s="411"/>
      <c r="E15" s="411"/>
      <c r="F15" s="411"/>
      <c r="G15" s="411"/>
      <c r="H15" s="411"/>
      <c r="I15" s="411"/>
      <c r="J15" s="411"/>
      <c r="K15" s="411"/>
      <c r="L15" s="411"/>
    </row>
    <row r="16" spans="1:44" x14ac:dyDescent="0.25">
      <c r="A16" s="412" t="s">
        <v>6</v>
      </c>
      <c r="B16" s="412"/>
      <c r="C16" s="412"/>
      <c r="D16" s="412"/>
      <c r="E16" s="412"/>
      <c r="F16" s="412"/>
      <c r="G16" s="412"/>
      <c r="H16" s="412"/>
      <c r="I16" s="412"/>
      <c r="J16" s="412"/>
      <c r="K16" s="412"/>
      <c r="L16" s="412"/>
    </row>
    <row r="17" spans="1:12" ht="15.75" customHeight="1" x14ac:dyDescent="0.25">
      <c r="L17" s="97"/>
    </row>
    <row r="18" spans="1:12" x14ac:dyDescent="0.25">
      <c r="K18" s="96"/>
    </row>
    <row r="19" spans="1:12" ht="15.75" customHeight="1" x14ac:dyDescent="0.25">
      <c r="A19" s="472" t="s">
        <v>502</v>
      </c>
      <c r="B19" s="472"/>
      <c r="C19" s="472"/>
      <c r="D19" s="472"/>
      <c r="E19" s="472"/>
      <c r="F19" s="472"/>
      <c r="G19" s="472"/>
      <c r="H19" s="472"/>
      <c r="I19" s="472"/>
      <c r="J19" s="472"/>
      <c r="K19" s="472"/>
      <c r="L19" s="472"/>
    </row>
    <row r="20" spans="1:12" x14ac:dyDescent="0.25">
      <c r="A20" s="69"/>
      <c r="B20" s="69"/>
      <c r="C20" s="95"/>
      <c r="D20" s="95"/>
      <c r="E20" s="95"/>
      <c r="F20" s="95"/>
      <c r="G20" s="95"/>
      <c r="H20" s="95"/>
      <c r="I20" s="95"/>
      <c r="J20" s="95"/>
      <c r="K20" s="95"/>
      <c r="L20" s="95"/>
    </row>
    <row r="21" spans="1:12" ht="28.5" customHeight="1" x14ac:dyDescent="0.25">
      <c r="A21" s="473" t="s">
        <v>222</v>
      </c>
      <c r="B21" s="473" t="s">
        <v>221</v>
      </c>
      <c r="C21" s="479" t="s">
        <v>434</v>
      </c>
      <c r="D21" s="479"/>
      <c r="E21" s="479"/>
      <c r="F21" s="479"/>
      <c r="G21" s="479"/>
      <c r="H21" s="479"/>
      <c r="I21" s="474" t="s">
        <v>220</v>
      </c>
      <c r="J21" s="476" t="s">
        <v>436</v>
      </c>
      <c r="K21" s="473" t="s">
        <v>219</v>
      </c>
      <c r="L21" s="475" t="s">
        <v>435</v>
      </c>
    </row>
    <row r="22" spans="1:12" ht="58.5" customHeight="1" x14ac:dyDescent="0.25">
      <c r="A22" s="473"/>
      <c r="B22" s="473"/>
      <c r="C22" s="480" t="s">
        <v>2</v>
      </c>
      <c r="D22" s="480"/>
      <c r="E22" s="481" t="s">
        <v>592</v>
      </c>
      <c r="F22" s="482"/>
      <c r="G22" s="481" t="s">
        <v>598</v>
      </c>
      <c r="H22" s="482"/>
      <c r="I22" s="474"/>
      <c r="J22" s="477"/>
      <c r="K22" s="473"/>
      <c r="L22" s="475"/>
    </row>
    <row r="23" spans="1:12" ht="31.5" x14ac:dyDescent="0.25">
      <c r="A23" s="473"/>
      <c r="B23" s="473"/>
      <c r="C23" s="94" t="s">
        <v>218</v>
      </c>
      <c r="D23" s="94" t="s">
        <v>217</v>
      </c>
      <c r="E23" s="94" t="s">
        <v>218</v>
      </c>
      <c r="F23" s="94" t="s">
        <v>217</v>
      </c>
      <c r="G23" s="94" t="s">
        <v>218</v>
      </c>
      <c r="H23" s="94" t="s">
        <v>217</v>
      </c>
      <c r="I23" s="474"/>
      <c r="J23" s="478"/>
      <c r="K23" s="473"/>
      <c r="L23" s="475"/>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441</v>
      </c>
      <c r="C26" s="359">
        <v>0</v>
      </c>
      <c r="D26" s="360">
        <v>0</v>
      </c>
      <c r="E26" s="361" t="s">
        <v>538</v>
      </c>
      <c r="F26" s="361" t="s">
        <v>538</v>
      </c>
      <c r="G26" s="361" t="s">
        <v>538</v>
      </c>
      <c r="H26" s="361" t="s">
        <v>538</v>
      </c>
      <c r="I26" s="361"/>
      <c r="J26" s="361"/>
      <c r="K26" s="87"/>
      <c r="L26" s="87"/>
    </row>
    <row r="27" spans="1:12" s="72" customFormat="1" ht="39" customHeight="1" x14ac:dyDescent="0.25">
      <c r="A27" s="89" t="s">
        <v>214</v>
      </c>
      <c r="B27" s="93" t="s">
        <v>443</v>
      </c>
      <c r="C27" s="359">
        <v>0</v>
      </c>
      <c r="D27" s="360">
        <v>0</v>
      </c>
      <c r="E27" s="361" t="s">
        <v>538</v>
      </c>
      <c r="F27" s="361" t="s">
        <v>538</v>
      </c>
      <c r="G27" s="361" t="s">
        <v>538</v>
      </c>
      <c r="H27" s="361" t="s">
        <v>538</v>
      </c>
      <c r="I27" s="361"/>
      <c r="J27" s="361"/>
      <c r="K27" s="87"/>
      <c r="L27" s="87"/>
    </row>
    <row r="28" spans="1:12" s="72" customFormat="1" ht="70.5" customHeight="1" x14ac:dyDescent="0.25">
      <c r="A28" s="89" t="s">
        <v>442</v>
      </c>
      <c r="B28" s="93" t="s">
        <v>447</v>
      </c>
      <c r="C28" s="359">
        <v>0</v>
      </c>
      <c r="D28" s="360">
        <v>0</v>
      </c>
      <c r="E28" s="361" t="s">
        <v>538</v>
      </c>
      <c r="F28" s="361" t="s">
        <v>538</v>
      </c>
      <c r="G28" s="361" t="s">
        <v>538</v>
      </c>
      <c r="H28" s="361" t="s">
        <v>538</v>
      </c>
      <c r="I28" s="361"/>
      <c r="J28" s="361"/>
      <c r="K28" s="87"/>
      <c r="L28" s="87"/>
    </row>
    <row r="29" spans="1:12" s="72" customFormat="1" ht="54" customHeight="1" x14ac:dyDescent="0.25">
      <c r="A29" s="89" t="s">
        <v>213</v>
      </c>
      <c r="B29" s="93" t="s">
        <v>446</v>
      </c>
      <c r="C29" s="359">
        <v>0</v>
      </c>
      <c r="D29" s="360">
        <v>0</v>
      </c>
      <c r="E29" s="361" t="s">
        <v>538</v>
      </c>
      <c r="F29" s="361" t="s">
        <v>538</v>
      </c>
      <c r="G29" s="361" t="s">
        <v>538</v>
      </c>
      <c r="H29" s="361" t="s">
        <v>538</v>
      </c>
      <c r="I29" s="361"/>
      <c r="J29" s="361"/>
      <c r="K29" s="87"/>
      <c r="L29" s="87"/>
    </row>
    <row r="30" spans="1:12" s="72" customFormat="1" ht="42" customHeight="1" x14ac:dyDescent="0.25">
      <c r="A30" s="89" t="s">
        <v>212</v>
      </c>
      <c r="B30" s="93" t="s">
        <v>448</v>
      </c>
      <c r="C30" s="359">
        <v>0</v>
      </c>
      <c r="D30" s="360">
        <v>0</v>
      </c>
      <c r="E30" s="361" t="s">
        <v>538</v>
      </c>
      <c r="F30" s="361" t="s">
        <v>538</v>
      </c>
      <c r="G30" s="361" t="s">
        <v>538</v>
      </c>
      <c r="H30" s="361" t="s">
        <v>538</v>
      </c>
      <c r="I30" s="361"/>
      <c r="J30" s="361"/>
      <c r="K30" s="87"/>
      <c r="L30" s="87"/>
    </row>
    <row r="31" spans="1:12" s="72" customFormat="1" ht="37.5" customHeight="1" x14ac:dyDescent="0.25">
      <c r="A31" s="89" t="s">
        <v>211</v>
      </c>
      <c r="B31" s="88" t="s">
        <v>444</v>
      </c>
      <c r="C31" s="359">
        <v>0</v>
      </c>
      <c r="D31" s="360">
        <v>0</v>
      </c>
      <c r="E31" s="361" t="s">
        <v>538</v>
      </c>
      <c r="F31" s="361" t="s">
        <v>538</v>
      </c>
      <c r="G31" s="361" t="s">
        <v>538</v>
      </c>
      <c r="H31" s="361" t="s">
        <v>538</v>
      </c>
      <c r="I31" s="361"/>
      <c r="J31" s="361"/>
      <c r="K31" s="87"/>
      <c r="L31" s="87"/>
    </row>
    <row r="32" spans="1:12" s="72" customFormat="1" ht="31.5" x14ac:dyDescent="0.25">
      <c r="A32" s="89" t="s">
        <v>209</v>
      </c>
      <c r="B32" s="88" t="s">
        <v>449</v>
      </c>
      <c r="C32" s="359">
        <v>0</v>
      </c>
      <c r="D32" s="360">
        <v>0</v>
      </c>
      <c r="E32" s="361" t="s">
        <v>538</v>
      </c>
      <c r="F32" s="361" t="s">
        <v>538</v>
      </c>
      <c r="G32" s="361" t="s">
        <v>538</v>
      </c>
      <c r="H32" s="361" t="s">
        <v>538</v>
      </c>
      <c r="I32" s="361"/>
      <c r="J32" s="361"/>
      <c r="K32" s="87"/>
      <c r="L32" s="87"/>
    </row>
    <row r="33" spans="1:12" s="72" customFormat="1" ht="37.5" customHeight="1" x14ac:dyDescent="0.25">
      <c r="A33" s="89" t="s">
        <v>460</v>
      </c>
      <c r="B33" s="88" t="s">
        <v>374</v>
      </c>
      <c r="C33" s="359">
        <v>0</v>
      </c>
      <c r="D33" s="360">
        <v>0</v>
      </c>
      <c r="E33" s="361" t="s">
        <v>538</v>
      </c>
      <c r="F33" s="361" t="s">
        <v>538</v>
      </c>
      <c r="G33" s="361" t="s">
        <v>538</v>
      </c>
      <c r="H33" s="361" t="s">
        <v>538</v>
      </c>
      <c r="I33" s="361"/>
      <c r="J33" s="361"/>
      <c r="K33" s="87"/>
      <c r="L33" s="87"/>
    </row>
    <row r="34" spans="1:12" s="72" customFormat="1" ht="47.25" customHeight="1" x14ac:dyDescent="0.25">
      <c r="A34" s="89" t="s">
        <v>461</v>
      </c>
      <c r="B34" s="88" t="s">
        <v>453</v>
      </c>
      <c r="C34" s="359">
        <v>0</v>
      </c>
      <c r="D34" s="360">
        <v>0</v>
      </c>
      <c r="E34" s="361" t="s">
        <v>538</v>
      </c>
      <c r="F34" s="361" t="s">
        <v>538</v>
      </c>
      <c r="G34" s="361" t="s">
        <v>538</v>
      </c>
      <c r="H34" s="361" t="s">
        <v>538</v>
      </c>
      <c r="I34" s="361"/>
      <c r="J34" s="361"/>
      <c r="K34" s="91"/>
      <c r="L34" s="87"/>
    </row>
    <row r="35" spans="1:12" s="72" customFormat="1" ht="49.5" customHeight="1" x14ac:dyDescent="0.25">
      <c r="A35" s="89" t="s">
        <v>462</v>
      </c>
      <c r="B35" s="88" t="s">
        <v>210</v>
      </c>
      <c r="C35" s="359">
        <v>0</v>
      </c>
      <c r="D35" s="360">
        <v>0</v>
      </c>
      <c r="E35" s="361" t="s">
        <v>538</v>
      </c>
      <c r="F35" s="361" t="s">
        <v>538</v>
      </c>
      <c r="G35" s="361" t="s">
        <v>538</v>
      </c>
      <c r="H35" s="361" t="s">
        <v>538</v>
      </c>
      <c r="I35" s="361"/>
      <c r="J35" s="361"/>
      <c r="K35" s="91"/>
      <c r="L35" s="87"/>
    </row>
    <row r="36" spans="1:12" ht="37.5" customHeight="1" x14ac:dyDescent="0.25">
      <c r="A36" s="89" t="s">
        <v>463</v>
      </c>
      <c r="B36" s="88" t="s">
        <v>445</v>
      </c>
      <c r="C36" s="359">
        <v>0</v>
      </c>
      <c r="D36" s="363">
        <v>0</v>
      </c>
      <c r="E36" s="361" t="s">
        <v>538</v>
      </c>
      <c r="F36" s="361" t="s">
        <v>538</v>
      </c>
      <c r="G36" s="361" t="s">
        <v>538</v>
      </c>
      <c r="H36" s="361" t="s">
        <v>538</v>
      </c>
      <c r="I36" s="361"/>
      <c r="J36" s="361"/>
      <c r="K36" s="87"/>
      <c r="L36" s="87"/>
    </row>
    <row r="37" spans="1:12" x14ac:dyDescent="0.25">
      <c r="A37" s="89" t="s">
        <v>464</v>
      </c>
      <c r="B37" s="88" t="s">
        <v>208</v>
      </c>
      <c r="C37" s="359">
        <v>0</v>
      </c>
      <c r="D37" s="363">
        <v>0</v>
      </c>
      <c r="E37" s="361" t="s">
        <v>538</v>
      </c>
      <c r="F37" s="361" t="s">
        <v>538</v>
      </c>
      <c r="G37" s="361" t="s">
        <v>538</v>
      </c>
      <c r="H37" s="361" t="s">
        <v>538</v>
      </c>
      <c r="I37" s="361"/>
      <c r="J37" s="361"/>
      <c r="K37" s="87"/>
      <c r="L37" s="87"/>
    </row>
    <row r="38" spans="1:12" x14ac:dyDescent="0.25">
      <c r="A38" s="89" t="s">
        <v>465</v>
      </c>
      <c r="B38" s="90" t="s">
        <v>207</v>
      </c>
      <c r="C38" s="359"/>
      <c r="D38" s="363"/>
      <c r="E38" s="361"/>
      <c r="F38" s="365"/>
      <c r="G38" s="361"/>
      <c r="H38" s="365"/>
      <c r="I38" s="364"/>
      <c r="J38" s="364"/>
      <c r="K38" s="87"/>
      <c r="L38" s="87"/>
    </row>
    <row r="39" spans="1:12" ht="63" x14ac:dyDescent="0.25">
      <c r="A39" s="89">
        <v>2</v>
      </c>
      <c r="B39" s="88" t="s">
        <v>450</v>
      </c>
      <c r="C39" s="366">
        <v>0</v>
      </c>
      <c r="D39" s="363">
        <v>0</v>
      </c>
      <c r="E39" s="361" t="s">
        <v>538</v>
      </c>
      <c r="F39" s="361" t="s">
        <v>538</v>
      </c>
      <c r="G39" s="361" t="s">
        <v>538</v>
      </c>
      <c r="H39" s="361" t="s">
        <v>538</v>
      </c>
      <c r="I39" s="361"/>
      <c r="J39" s="361"/>
      <c r="K39" s="87"/>
      <c r="L39" s="87"/>
    </row>
    <row r="40" spans="1:12" ht="33.75" customHeight="1" x14ac:dyDescent="0.25">
      <c r="A40" s="89" t="s">
        <v>206</v>
      </c>
      <c r="B40" s="88" t="s">
        <v>452</v>
      </c>
      <c r="C40" s="359">
        <v>0</v>
      </c>
      <c r="D40" s="363">
        <v>0</v>
      </c>
      <c r="E40" s="362" t="s">
        <v>538</v>
      </c>
      <c r="F40" s="362" t="s">
        <v>538</v>
      </c>
      <c r="G40" s="362" t="s">
        <v>538</v>
      </c>
      <c r="H40" s="362" t="s">
        <v>538</v>
      </c>
      <c r="I40" s="361"/>
      <c r="J40" s="361"/>
      <c r="K40" s="87"/>
      <c r="L40" s="87"/>
    </row>
    <row r="41" spans="1:12" ht="63" customHeight="1" x14ac:dyDescent="0.25">
      <c r="A41" s="89" t="s">
        <v>205</v>
      </c>
      <c r="B41" s="90" t="s">
        <v>533</v>
      </c>
      <c r="C41" s="359"/>
      <c r="D41" s="363"/>
      <c r="E41" s="362"/>
      <c r="F41" s="362"/>
      <c r="G41" s="362"/>
      <c r="H41" s="362"/>
      <c r="I41" s="220"/>
      <c r="J41" s="220"/>
      <c r="K41" s="87"/>
      <c r="L41" s="87"/>
    </row>
    <row r="42" spans="1:12" ht="58.5" customHeight="1" x14ac:dyDescent="0.25">
      <c r="A42" s="89">
        <v>3</v>
      </c>
      <c r="B42" s="88" t="s">
        <v>451</v>
      </c>
      <c r="C42" s="366">
        <v>0</v>
      </c>
      <c r="D42" s="363">
        <v>0</v>
      </c>
      <c r="E42" s="361" t="s">
        <v>538</v>
      </c>
      <c r="F42" s="361" t="s">
        <v>538</v>
      </c>
      <c r="G42" s="361" t="s">
        <v>538</v>
      </c>
      <c r="H42" s="361" t="s">
        <v>538</v>
      </c>
      <c r="I42" s="361"/>
      <c r="J42" s="361"/>
      <c r="K42" s="87"/>
      <c r="L42" s="87"/>
    </row>
    <row r="43" spans="1:12" ht="34.5" customHeight="1" x14ac:dyDescent="0.25">
      <c r="A43" s="89" t="s">
        <v>204</v>
      </c>
      <c r="B43" s="88" t="s">
        <v>202</v>
      </c>
      <c r="C43" s="359">
        <v>0</v>
      </c>
      <c r="D43" s="363">
        <v>0</v>
      </c>
      <c r="E43" s="361" t="s">
        <v>538</v>
      </c>
      <c r="F43" s="361" t="s">
        <v>538</v>
      </c>
      <c r="G43" s="361" t="s">
        <v>538</v>
      </c>
      <c r="H43" s="361" t="s">
        <v>538</v>
      </c>
      <c r="I43" s="361"/>
      <c r="J43" s="361"/>
      <c r="K43" s="87"/>
      <c r="L43" s="87"/>
    </row>
    <row r="44" spans="1:12" ht="24.75" customHeight="1" x14ac:dyDescent="0.25">
      <c r="A44" s="89" t="s">
        <v>203</v>
      </c>
      <c r="B44" s="88" t="s">
        <v>200</v>
      </c>
      <c r="C44" s="359">
        <v>0</v>
      </c>
      <c r="D44" s="363">
        <v>0</v>
      </c>
      <c r="E44" s="361" t="s">
        <v>538</v>
      </c>
      <c r="F44" s="361" t="s">
        <v>538</v>
      </c>
      <c r="G44" s="361" t="s">
        <v>538</v>
      </c>
      <c r="H44" s="361" t="s">
        <v>538</v>
      </c>
      <c r="I44" s="361"/>
      <c r="J44" s="361"/>
      <c r="K44" s="87"/>
      <c r="L44" s="87"/>
    </row>
    <row r="45" spans="1:12" ht="90.75" customHeight="1" x14ac:dyDescent="0.25">
      <c r="A45" s="89" t="s">
        <v>201</v>
      </c>
      <c r="B45" s="88" t="s">
        <v>456</v>
      </c>
      <c r="C45" s="359">
        <v>0</v>
      </c>
      <c r="D45" s="363">
        <v>0</v>
      </c>
      <c r="E45" s="362" t="s">
        <v>538</v>
      </c>
      <c r="F45" s="362" t="s">
        <v>538</v>
      </c>
      <c r="G45" s="362" t="s">
        <v>538</v>
      </c>
      <c r="H45" s="362" t="s">
        <v>538</v>
      </c>
      <c r="I45" s="361"/>
      <c r="J45" s="361"/>
      <c r="K45" s="87"/>
      <c r="L45" s="87"/>
    </row>
    <row r="46" spans="1:12" ht="167.25" customHeight="1" x14ac:dyDescent="0.25">
      <c r="A46" s="89" t="s">
        <v>199</v>
      </c>
      <c r="B46" s="88" t="s">
        <v>454</v>
      </c>
      <c r="C46" s="359">
        <v>0</v>
      </c>
      <c r="D46" s="363">
        <v>0</v>
      </c>
      <c r="E46" s="362" t="s">
        <v>538</v>
      </c>
      <c r="F46" s="362" t="s">
        <v>538</v>
      </c>
      <c r="G46" s="362" t="s">
        <v>538</v>
      </c>
      <c r="H46" s="362" t="s">
        <v>538</v>
      </c>
      <c r="I46" s="361"/>
      <c r="J46" s="361"/>
      <c r="K46" s="87"/>
      <c r="L46" s="87"/>
    </row>
    <row r="47" spans="1:12" ht="30.75" customHeight="1" x14ac:dyDescent="0.25">
      <c r="A47" s="89" t="s">
        <v>197</v>
      </c>
      <c r="B47" s="88" t="s">
        <v>198</v>
      </c>
      <c r="C47" s="359">
        <v>0</v>
      </c>
      <c r="D47" s="363">
        <v>0</v>
      </c>
      <c r="E47" s="361" t="s">
        <v>538</v>
      </c>
      <c r="F47" s="361" t="s">
        <v>538</v>
      </c>
      <c r="G47" s="361" t="s">
        <v>538</v>
      </c>
      <c r="H47" s="361" t="s">
        <v>538</v>
      </c>
      <c r="I47" s="361"/>
      <c r="J47" s="361"/>
      <c r="K47" s="87"/>
      <c r="L47" s="87"/>
    </row>
    <row r="48" spans="1:12" ht="37.5" customHeight="1" x14ac:dyDescent="0.25">
      <c r="A48" s="89" t="s">
        <v>466</v>
      </c>
      <c r="B48" s="90" t="s">
        <v>196</v>
      </c>
      <c r="C48" s="359"/>
      <c r="D48" s="363"/>
      <c r="E48" s="362"/>
      <c r="F48" s="367"/>
      <c r="G48" s="362"/>
      <c r="H48" s="367"/>
      <c r="I48" s="220"/>
      <c r="J48" s="220"/>
      <c r="K48" s="87"/>
      <c r="L48" s="87"/>
    </row>
    <row r="49" spans="1:12" ht="35.25" customHeight="1" x14ac:dyDescent="0.25">
      <c r="A49" s="89">
        <v>4</v>
      </c>
      <c r="B49" s="88" t="s">
        <v>194</v>
      </c>
      <c r="C49" s="366">
        <v>0</v>
      </c>
      <c r="D49" s="363">
        <v>0</v>
      </c>
      <c r="E49" s="361" t="s">
        <v>538</v>
      </c>
      <c r="F49" s="361" t="s">
        <v>538</v>
      </c>
      <c r="G49" s="361" t="s">
        <v>538</v>
      </c>
      <c r="H49" s="361" t="s">
        <v>538</v>
      </c>
      <c r="I49" s="361"/>
      <c r="J49" s="361"/>
      <c r="K49" s="87"/>
      <c r="L49" s="87"/>
    </row>
    <row r="50" spans="1:12" ht="86.25" customHeight="1" x14ac:dyDescent="0.25">
      <c r="A50" s="89" t="s">
        <v>195</v>
      </c>
      <c r="B50" s="88" t="s">
        <v>455</v>
      </c>
      <c r="C50" s="366">
        <v>0</v>
      </c>
      <c r="D50" s="363">
        <v>0</v>
      </c>
      <c r="E50" s="361" t="s">
        <v>538</v>
      </c>
      <c r="F50" s="361" t="s">
        <v>538</v>
      </c>
      <c r="G50" s="361" t="s">
        <v>538</v>
      </c>
      <c r="H50" s="361" t="s">
        <v>538</v>
      </c>
      <c r="I50" s="361"/>
      <c r="J50" s="361"/>
      <c r="K50" s="87"/>
      <c r="L50" s="87"/>
    </row>
    <row r="51" spans="1:12" ht="77.25" customHeight="1" x14ac:dyDescent="0.25">
      <c r="A51" s="89" t="s">
        <v>193</v>
      </c>
      <c r="B51" s="88" t="s">
        <v>457</v>
      </c>
      <c r="C51" s="359">
        <v>0</v>
      </c>
      <c r="D51" s="363">
        <v>0</v>
      </c>
      <c r="E51" s="361" t="s">
        <v>538</v>
      </c>
      <c r="F51" s="361" t="s">
        <v>538</v>
      </c>
      <c r="G51" s="361" t="s">
        <v>538</v>
      </c>
      <c r="H51" s="361" t="s">
        <v>538</v>
      </c>
      <c r="I51" s="361"/>
      <c r="J51" s="361"/>
      <c r="K51" s="87"/>
      <c r="L51" s="87"/>
    </row>
    <row r="52" spans="1:12" ht="71.25" customHeight="1" x14ac:dyDescent="0.25">
      <c r="A52" s="89" t="s">
        <v>191</v>
      </c>
      <c r="B52" s="88" t="s">
        <v>192</v>
      </c>
      <c r="C52" s="359">
        <v>0</v>
      </c>
      <c r="D52" s="363">
        <v>0</v>
      </c>
      <c r="E52" s="361" t="s">
        <v>538</v>
      </c>
      <c r="F52" s="361" t="s">
        <v>538</v>
      </c>
      <c r="G52" s="361" t="s">
        <v>538</v>
      </c>
      <c r="H52" s="361" t="s">
        <v>538</v>
      </c>
      <c r="I52" s="361"/>
      <c r="J52" s="361"/>
      <c r="K52" s="87"/>
      <c r="L52" s="87"/>
    </row>
    <row r="53" spans="1:12" ht="48" customHeight="1" x14ac:dyDescent="0.25">
      <c r="A53" s="89" t="s">
        <v>189</v>
      </c>
      <c r="B53" s="149" t="s">
        <v>458</v>
      </c>
      <c r="C53" s="359">
        <v>0</v>
      </c>
      <c r="D53" s="363">
        <v>0</v>
      </c>
      <c r="E53" s="362">
        <v>43190</v>
      </c>
      <c r="F53" s="362">
        <v>43190</v>
      </c>
      <c r="G53" s="362"/>
      <c r="H53" s="362"/>
      <c r="I53" s="363">
        <v>100</v>
      </c>
      <c r="J53" s="363">
        <v>100</v>
      </c>
      <c r="K53" s="87"/>
      <c r="L53" s="87"/>
    </row>
    <row r="54" spans="1:12" ht="46.5" customHeight="1" x14ac:dyDescent="0.25">
      <c r="A54" s="89" t="s">
        <v>459</v>
      </c>
      <c r="B54" s="88" t="s">
        <v>190</v>
      </c>
      <c r="C54" s="359">
        <v>0</v>
      </c>
      <c r="D54" s="363">
        <v>0</v>
      </c>
      <c r="E54" s="361" t="s">
        <v>538</v>
      </c>
      <c r="F54" s="361" t="s">
        <v>538</v>
      </c>
      <c r="G54" s="361" t="s">
        <v>538</v>
      </c>
      <c r="H54" s="361" t="s">
        <v>538</v>
      </c>
      <c r="I54" s="361"/>
      <c r="J54" s="361"/>
      <c r="K54" s="87"/>
      <c r="L54" s="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2018-04-27T08:36:54Z</dcterms:modified>
</cp:coreProperties>
</file>