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23"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3" l="1"/>
  <c r="S30" i="23"/>
  <c r="O24" i="23"/>
  <c r="M24" i="23"/>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D24" i="27"/>
  <c r="E24" i="27"/>
  <c r="F24" i="27"/>
  <c r="G24" i="27"/>
  <c r="H24" i="27"/>
  <c r="I24" i="27"/>
  <c r="J24" i="27"/>
  <c r="K24" i="27"/>
  <c r="L24" i="27"/>
  <c r="M24" i="27"/>
  <c r="P64" i="27"/>
  <c r="L64" i="27"/>
  <c r="J64" i="27"/>
  <c r="I64" i="27"/>
  <c r="H64" i="27"/>
  <c r="G64" i="27"/>
  <c r="C64" i="27"/>
  <c r="D64" i="27"/>
  <c r="E64" i="27"/>
  <c r="F64" i="27"/>
  <c r="P63" i="27"/>
  <c r="L63" i="27"/>
  <c r="J63" i="27"/>
  <c r="I63" i="27"/>
  <c r="H63" i="27"/>
  <c r="G63" i="27"/>
  <c r="C63" i="27"/>
  <c r="P62" i="27"/>
  <c r="AF62" i="27"/>
  <c r="L62" i="27"/>
  <c r="J62" i="27"/>
  <c r="I62" i="27"/>
  <c r="H62" i="27"/>
  <c r="G62" i="27"/>
  <c r="C62" i="27"/>
  <c r="P61" i="27"/>
  <c r="L61" i="27"/>
  <c r="AF61" i="27"/>
  <c r="J61" i="27"/>
  <c r="I61" i="27"/>
  <c r="H61" i="27"/>
  <c r="G61" i="27"/>
  <c r="C61" i="27"/>
  <c r="P60" i="27"/>
  <c r="L60" i="27"/>
  <c r="J60" i="27"/>
  <c r="I60" i="27"/>
  <c r="H60" i="27"/>
  <c r="G60" i="27"/>
  <c r="C60" i="27"/>
  <c r="D60" i="27"/>
  <c r="E60" i="27"/>
  <c r="F60" i="27"/>
  <c r="P59" i="27"/>
  <c r="L59" i="27"/>
  <c r="J59" i="27"/>
  <c r="I59" i="27"/>
  <c r="H59" i="27"/>
  <c r="G59" i="27"/>
  <c r="C59" i="27"/>
  <c r="P58" i="27"/>
  <c r="AF58" i="27"/>
  <c r="L58" i="27"/>
  <c r="J58" i="27"/>
  <c r="I58" i="27"/>
  <c r="H58" i="27"/>
  <c r="G58" i="27"/>
  <c r="C58" i="27"/>
  <c r="P57" i="27"/>
  <c r="L57" i="27"/>
  <c r="AF57" i="27"/>
  <c r="J57" i="27"/>
  <c r="I57" i="27"/>
  <c r="H57" i="27"/>
  <c r="G57" i="27"/>
  <c r="C57" i="27"/>
  <c r="P56" i="27"/>
  <c r="L56" i="27"/>
  <c r="J56" i="27"/>
  <c r="I56" i="27"/>
  <c r="H56" i="27"/>
  <c r="G56" i="27"/>
  <c r="C56" i="27"/>
  <c r="D56" i="27"/>
  <c r="E56" i="27"/>
  <c r="F56" i="27"/>
  <c r="P55" i="27"/>
  <c r="L55" i="27"/>
  <c r="J55" i="27"/>
  <c r="I55" i="27"/>
  <c r="H55" i="27"/>
  <c r="G55" i="27"/>
  <c r="C55" i="27"/>
  <c r="P54" i="27"/>
  <c r="AF54" i="27"/>
  <c r="L54" i="27"/>
  <c r="J54" i="27"/>
  <c r="I54" i="27"/>
  <c r="H54" i="27"/>
  <c r="G54" i="27"/>
  <c r="C54" i="27"/>
  <c r="P53" i="27"/>
  <c r="L53" i="27"/>
  <c r="AF53" i="27"/>
  <c r="J53" i="27"/>
  <c r="I53" i="27"/>
  <c r="H53" i="27"/>
  <c r="G53" i="27"/>
  <c r="C53" i="27"/>
  <c r="P52" i="27"/>
  <c r="L52" i="27"/>
  <c r="J52" i="27"/>
  <c r="I52" i="27"/>
  <c r="H52" i="27"/>
  <c r="G52" i="27"/>
  <c r="C52" i="27"/>
  <c r="D52" i="27"/>
  <c r="E52" i="27"/>
  <c r="F52" i="27"/>
  <c r="P51" i="27"/>
  <c r="L51" i="27"/>
  <c r="J51" i="27"/>
  <c r="I51" i="27"/>
  <c r="H51" i="27"/>
  <c r="G51" i="27"/>
  <c r="C51" i="27"/>
  <c r="P50" i="27"/>
  <c r="AF50" i="27"/>
  <c r="L50" i="27"/>
  <c r="J50" i="27"/>
  <c r="I50" i="27"/>
  <c r="H50" i="27"/>
  <c r="G50" i="27"/>
  <c r="C50" i="27"/>
  <c r="P49" i="27"/>
  <c r="L49" i="27"/>
  <c r="J49" i="27"/>
  <c r="I49" i="27"/>
  <c r="H49" i="27"/>
  <c r="G49" i="27"/>
  <c r="C49" i="27"/>
  <c r="P48" i="27"/>
  <c r="L48" i="27"/>
  <c r="J48" i="27"/>
  <c r="I48" i="27"/>
  <c r="H48" i="27"/>
  <c r="G48" i="27"/>
  <c r="C48" i="27"/>
  <c r="D48" i="27"/>
  <c r="E48" i="27"/>
  <c r="F48" i="27"/>
  <c r="P47" i="27"/>
  <c r="L47" i="27"/>
  <c r="J47" i="27"/>
  <c r="I47" i="27"/>
  <c r="H47" i="27"/>
  <c r="G47" i="27"/>
  <c r="C47" i="27"/>
  <c r="P46" i="27"/>
  <c r="L46" i="27"/>
  <c r="J46" i="27"/>
  <c r="I46" i="27"/>
  <c r="H46" i="27"/>
  <c r="G46" i="27"/>
  <c r="C46" i="27"/>
  <c r="P45" i="27"/>
  <c r="L45" i="27"/>
  <c r="J45" i="27"/>
  <c r="I45" i="27"/>
  <c r="H45" i="27"/>
  <c r="G45" i="27"/>
  <c r="C45" i="27"/>
  <c r="P44" i="27"/>
  <c r="L44" i="27"/>
  <c r="J44" i="27"/>
  <c r="I44" i="27"/>
  <c r="H44" i="27"/>
  <c r="G44" i="27"/>
  <c r="C44" i="27"/>
  <c r="P43" i="27"/>
  <c r="L43" i="27"/>
  <c r="J43" i="27"/>
  <c r="I43" i="27"/>
  <c r="H43" i="27"/>
  <c r="G43" i="27"/>
  <c r="C43" i="27"/>
  <c r="P42" i="27"/>
  <c r="L42" i="27"/>
  <c r="J42" i="27"/>
  <c r="I42" i="27"/>
  <c r="H42" i="27"/>
  <c r="G42" i="27"/>
  <c r="C42" i="27"/>
  <c r="P41" i="27"/>
  <c r="L41" i="27"/>
  <c r="J41" i="27"/>
  <c r="I41" i="27"/>
  <c r="H41" i="27"/>
  <c r="G41" i="27"/>
  <c r="C41" i="27"/>
  <c r="P40" i="27"/>
  <c r="L40" i="27"/>
  <c r="J40" i="27"/>
  <c r="I40" i="27"/>
  <c r="H40" i="27"/>
  <c r="G40" i="27"/>
  <c r="C40" i="27"/>
  <c r="D40" i="27"/>
  <c r="E40" i="27"/>
  <c r="F40" i="27"/>
  <c r="P39" i="27"/>
  <c r="L39" i="27"/>
  <c r="J39" i="27"/>
  <c r="I39" i="27"/>
  <c r="H39" i="27"/>
  <c r="G39" i="27"/>
  <c r="C39" i="27"/>
  <c r="P38" i="27"/>
  <c r="L38" i="27"/>
  <c r="J38" i="27"/>
  <c r="I38" i="27"/>
  <c r="H38" i="27"/>
  <c r="G38" i="27"/>
  <c r="C38" i="27"/>
  <c r="P37" i="27"/>
  <c r="L37" i="27"/>
  <c r="J37" i="27"/>
  <c r="I37" i="27"/>
  <c r="H37" i="27"/>
  <c r="G37" i="27"/>
  <c r="C37" i="27"/>
  <c r="P36" i="27"/>
  <c r="L36" i="27"/>
  <c r="J36" i="27"/>
  <c r="I36" i="27"/>
  <c r="H36" i="27"/>
  <c r="G36" i="27"/>
  <c r="C36" i="27"/>
  <c r="P35" i="27"/>
  <c r="L35" i="27"/>
  <c r="J35" i="27"/>
  <c r="I35" i="27"/>
  <c r="H35" i="27"/>
  <c r="G35" i="27"/>
  <c r="C35" i="27"/>
  <c r="P34" i="27"/>
  <c r="L34" i="27"/>
  <c r="J34" i="27"/>
  <c r="I34" i="27"/>
  <c r="H34" i="27"/>
  <c r="G34" i="27"/>
  <c r="C34" i="27"/>
  <c r="P33" i="27"/>
  <c r="L33" i="27"/>
  <c r="J33" i="27"/>
  <c r="I33" i="27"/>
  <c r="H33" i="27"/>
  <c r="G33" i="27"/>
  <c r="C33" i="27"/>
  <c r="P32" i="27"/>
  <c r="L32" i="27"/>
  <c r="J32" i="27"/>
  <c r="I32" i="27"/>
  <c r="H32" i="27"/>
  <c r="G32" i="27"/>
  <c r="C32" i="27"/>
  <c r="D32" i="27"/>
  <c r="E32" i="27"/>
  <c r="F32" i="27"/>
  <c r="P31" i="27"/>
  <c r="L31" i="27"/>
  <c r="J31" i="27"/>
  <c r="I31" i="27"/>
  <c r="H31" i="27"/>
  <c r="G31" i="27"/>
  <c r="C31" i="27"/>
  <c r="P30" i="27"/>
  <c r="L30" i="27"/>
  <c r="J30" i="27"/>
  <c r="I30" i="27"/>
  <c r="H30" i="27"/>
  <c r="G30" i="27"/>
  <c r="C30" i="27"/>
  <c r="P29" i="27"/>
  <c r="L29" i="27"/>
  <c r="J29" i="27"/>
  <c r="I29" i="27"/>
  <c r="H29" i="27"/>
  <c r="G29" i="27"/>
  <c r="C29" i="27"/>
  <c r="P28" i="27"/>
  <c r="L28" i="27"/>
  <c r="J28" i="27"/>
  <c r="I28" i="27"/>
  <c r="H28" i="27"/>
  <c r="G28" i="27"/>
  <c r="C28" i="27"/>
  <c r="P27" i="27"/>
  <c r="L27" i="27"/>
  <c r="J27" i="27"/>
  <c r="I27" i="27"/>
  <c r="H27" i="27"/>
  <c r="G27" i="27"/>
  <c r="C27" i="27"/>
  <c r="P26" i="27"/>
  <c r="L26" i="27"/>
  <c r="J26" i="27"/>
  <c r="I26" i="27"/>
  <c r="H26" i="27"/>
  <c r="G26" i="27"/>
  <c r="C26" i="27"/>
  <c r="P25" i="27"/>
  <c r="L25" i="27"/>
  <c r="J25" i="27"/>
  <c r="I25" i="27"/>
  <c r="H25" i="27"/>
  <c r="G25" i="27"/>
  <c r="C25" i="27"/>
  <c r="P24" i="27"/>
  <c r="C24" i="27"/>
  <c r="A14" i="27"/>
  <c r="A11" i="27"/>
  <c r="A8" i="27"/>
  <c r="A4" i="27"/>
  <c r="AF63" i="27"/>
  <c r="D63" i="27"/>
  <c r="D62" i="27"/>
  <c r="D61" i="27"/>
  <c r="E61" i="27"/>
  <c r="F61" i="27"/>
  <c r="AF59" i="27"/>
  <c r="D59" i="27"/>
  <c r="D58" i="27"/>
  <c r="D57" i="27"/>
  <c r="E57" i="27"/>
  <c r="F57" i="27"/>
  <c r="AF55" i="27"/>
  <c r="D55" i="27"/>
  <c r="D54" i="27"/>
  <c r="D53" i="27"/>
  <c r="E53" i="27"/>
  <c r="F53" i="27"/>
  <c r="AF51" i="27"/>
  <c r="D51" i="27"/>
  <c r="D50" i="27"/>
  <c r="D49" i="27"/>
  <c r="AF48" i="27"/>
  <c r="D47" i="27"/>
  <c r="E47" i="27"/>
  <c r="F47" i="27"/>
  <c r="D46" i="27"/>
  <c r="D45" i="27"/>
  <c r="E45" i="27"/>
  <c r="F45" i="27"/>
  <c r="D44" i="27"/>
  <c r="E44" i="27"/>
  <c r="F44" i="27"/>
  <c r="D43" i="27"/>
  <c r="D42" i="27"/>
  <c r="E42" i="27"/>
  <c r="F42" i="27"/>
  <c r="D41" i="27"/>
  <c r="AF40" i="27"/>
  <c r="D39" i="27"/>
  <c r="E39" i="27"/>
  <c r="F39" i="27"/>
  <c r="D38" i="27"/>
  <c r="D37" i="27"/>
  <c r="E37" i="27"/>
  <c r="F37" i="27"/>
  <c r="D36" i="27"/>
  <c r="E36" i="27"/>
  <c r="F36" i="27"/>
  <c r="K35" i="27"/>
  <c r="D35" i="27"/>
  <c r="D34" i="27"/>
  <c r="D33" i="27"/>
  <c r="AF32" i="27"/>
  <c r="D31" i="27"/>
  <c r="E31" i="27"/>
  <c r="F31" i="27"/>
  <c r="D30" i="27"/>
  <c r="D29" i="27"/>
  <c r="E29" i="27"/>
  <c r="F29" i="27"/>
  <c r="D28" i="27"/>
  <c r="E28" i="27"/>
  <c r="F28" i="27"/>
  <c r="D27" i="27"/>
  <c r="D26" i="27"/>
  <c r="E26" i="27"/>
  <c r="F26" i="27"/>
  <c r="D25" i="27"/>
  <c r="AC24" i="27"/>
  <c r="AB24" i="27"/>
  <c r="Y24" i="27"/>
  <c r="X24" i="27"/>
  <c r="U24" i="27"/>
  <c r="T24" i="27"/>
  <c r="S24" i="27"/>
  <c r="R24" i="27"/>
  <c r="Q24" i="27"/>
  <c r="O24" i="27"/>
  <c r="N24" i="27"/>
  <c r="AF24" i="27"/>
  <c r="E34" i="27"/>
  <c r="F34" i="27"/>
  <c r="AF28" i="27"/>
  <c r="AF36" i="27"/>
  <c r="AF44" i="27"/>
  <c r="E51" i="27"/>
  <c r="F51" i="27"/>
  <c r="E55" i="27"/>
  <c r="F55" i="27"/>
  <c r="E59" i="27"/>
  <c r="F59" i="27"/>
  <c r="E63" i="27"/>
  <c r="F63" i="27"/>
  <c r="E25" i="27"/>
  <c r="F25" i="27"/>
  <c r="E33" i="27"/>
  <c r="F33" i="27"/>
  <c r="E41" i="27"/>
  <c r="F41" i="27"/>
  <c r="E49" i="27"/>
  <c r="F49" i="27"/>
  <c r="E27" i="27"/>
  <c r="F27" i="27"/>
  <c r="E30" i="27"/>
  <c r="F30" i="27"/>
  <c r="E35" i="27"/>
  <c r="F35" i="27"/>
  <c r="E38" i="27"/>
  <c r="F38" i="27"/>
  <c r="E43" i="27"/>
  <c r="F43" i="27"/>
  <c r="E46" i="27"/>
  <c r="F46"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A24" i="23"/>
  <c r="Z24" i="23"/>
  <c r="N24" i="23"/>
  <c r="J24" i="23"/>
  <c r="C37" i="5"/>
  <c r="L37" i="5"/>
  <c r="B37" i="5"/>
  <c r="L41" i="5"/>
  <c r="C41" i="5"/>
  <c r="B41" i="5"/>
  <c r="K26" i="5"/>
  <c r="D26" i="5"/>
  <c r="D41" i="5"/>
  <c r="D37" i="5"/>
  <c r="K41" i="5"/>
  <c r="K37" i="5"/>
  <c r="C23" i="6"/>
  <c r="C40" i="7"/>
  <c r="AB64" i="23"/>
  <c r="F64" i="23"/>
  <c r="AB63" i="23"/>
  <c r="F63" i="23"/>
  <c r="AB62" i="23"/>
  <c r="AB61" i="23"/>
  <c r="F61" i="23"/>
  <c r="AB60" i="23"/>
  <c r="F60" i="23"/>
  <c r="AB59" i="23"/>
  <c r="F59" i="23"/>
  <c r="AB58" i="23"/>
  <c r="AB57" i="23"/>
  <c r="AB56" i="23"/>
  <c r="F56" i="23"/>
  <c r="AB55" i="23"/>
  <c r="F55" i="23"/>
  <c r="AB54" i="23"/>
  <c r="F54" i="23"/>
  <c r="AB53" i="23"/>
  <c r="F53" i="23"/>
  <c r="AB51" i="23"/>
  <c r="F51" i="23"/>
  <c r="AB50" i="23"/>
  <c r="AB49" i="23"/>
  <c r="E49" i="23"/>
  <c r="AB48" i="23"/>
  <c r="AB47" i="23"/>
  <c r="E47" i="23"/>
  <c r="AB46" i="23"/>
  <c r="AB45" i="23"/>
  <c r="E45" i="23"/>
  <c r="AB44" i="23"/>
  <c r="AB43" i="23"/>
  <c r="AB42" i="23"/>
  <c r="F42" i="23"/>
  <c r="AB41" i="23"/>
  <c r="F41" i="23"/>
  <c r="AB40" i="23"/>
  <c r="AB39" i="23"/>
  <c r="F39" i="23"/>
  <c r="AB38" i="23"/>
  <c r="AB37" i="23"/>
  <c r="F37" i="23"/>
  <c r="AB36" i="23"/>
  <c r="AB35" i="23"/>
  <c r="F35" i="23"/>
  <c r="AB30" i="23"/>
  <c r="F30" i="23"/>
  <c r="AB29" i="23"/>
  <c r="F29" i="23"/>
  <c r="AB28" i="23"/>
  <c r="F28" i="23"/>
  <c r="AB27" i="23"/>
  <c r="F27" i="23"/>
  <c r="AB26" i="23"/>
  <c r="AB25" i="23"/>
  <c r="F25" i="23"/>
  <c r="Y24" i="23"/>
  <c r="X24" i="23"/>
  <c r="W24" i="23"/>
  <c r="V24" i="23"/>
  <c r="U24" i="23"/>
  <c r="T24" i="23"/>
  <c r="S24" i="23"/>
  <c r="R24" i="23"/>
  <c r="AC24" i="23" s="1"/>
  <c r="Q24" i="23"/>
  <c r="P24" i="23"/>
  <c r="L24" i="23"/>
  <c r="K24" i="23"/>
  <c r="I24" i="23"/>
  <c r="H24" i="23"/>
  <c r="F62" i="23"/>
  <c r="F58" i="23"/>
  <c r="E56" i="23"/>
  <c r="E54" i="23"/>
  <c r="C52" i="23"/>
  <c r="E52" i="23"/>
  <c r="F48" i="23"/>
  <c r="E48" i="23"/>
  <c r="F46" i="23"/>
  <c r="E46" i="23"/>
  <c r="F44" i="23"/>
  <c r="E44" i="23"/>
  <c r="F43" i="23"/>
  <c r="E42" i="23"/>
  <c r="F40" i="23"/>
  <c r="E40" i="23"/>
  <c r="F38" i="23"/>
  <c r="E38" i="23"/>
  <c r="F36" i="23"/>
  <c r="E36" i="23"/>
  <c r="E30" i="23"/>
  <c r="E27" i="23"/>
  <c r="F26" i="23"/>
  <c r="E26" i="23"/>
  <c r="E25" i="23"/>
  <c r="C24" i="23"/>
  <c r="AB24" i="23"/>
  <c r="E57" i="23"/>
  <c r="F57" i="23"/>
  <c r="F50" i="23"/>
  <c r="E50" i="23"/>
  <c r="E41" i="23"/>
  <c r="F49" i="23"/>
  <c r="E39" i="23"/>
  <c r="F47" i="23"/>
  <c r="L52" i="23"/>
  <c r="AB52" i="23"/>
  <c r="F52" i="23"/>
  <c r="E37" i="23"/>
  <c r="F45" i="23"/>
  <c r="F24" i="23"/>
  <c r="E53" i="23"/>
  <c r="E55" i="23"/>
  <c r="C49" i="7"/>
  <c r="C48" i="7"/>
  <c r="A15" i="26"/>
  <c r="A12" i="26"/>
  <c r="A9" i="26"/>
  <c r="B83" i="26"/>
  <c r="B82" i="26"/>
  <c r="B81" i="26"/>
  <c r="B80" i="26"/>
  <c r="B58" i="26"/>
  <c r="B41" i="26"/>
  <c r="B32" i="26"/>
  <c r="B30" i="26"/>
  <c r="B64" i="26"/>
  <c r="B21" i="26"/>
  <c r="B38" i="26"/>
  <c r="B72" i="26"/>
  <c r="B34" i="26"/>
  <c r="B47" i="26"/>
  <c r="B55" i="26"/>
  <c r="B60" i="26"/>
  <c r="B68" i="26"/>
  <c r="B43" i="26"/>
  <c r="B51" i="26"/>
  <c r="H23" i="12"/>
  <c r="A14" i="23"/>
  <c r="A11" i="23"/>
  <c r="A8" i="23"/>
  <c r="A15" i="24"/>
  <c r="A12" i="24"/>
  <c r="A9" i="24"/>
  <c r="B140" i="24"/>
  <c r="C140" i="24"/>
  <c r="C141" i="24"/>
  <c r="C73" i="24"/>
  <c r="C139" i="24"/>
  <c r="D139" i="24"/>
  <c r="E139" i="24"/>
  <c r="F139" i="24"/>
  <c r="G139" i="24"/>
  <c r="H139" i="24"/>
  <c r="I139" i="24"/>
  <c r="J139" i="24"/>
  <c r="K139" i="24"/>
  <c r="L139" i="24"/>
  <c r="M139" i="24"/>
  <c r="N139" i="24"/>
  <c r="O139" i="24"/>
  <c r="P139" i="24"/>
  <c r="Q139" i="24"/>
  <c r="R139" i="24"/>
  <c r="S139" i="24"/>
  <c r="T139" i="24"/>
  <c r="U139" i="24"/>
  <c r="V139" i="24"/>
  <c r="W139" i="24"/>
  <c r="X139" i="24"/>
  <c r="Y139" i="24"/>
  <c r="Z139" i="24"/>
  <c r="AA139" i="24"/>
  <c r="AB139" i="24"/>
  <c r="AC139" i="24"/>
  <c r="AD139" i="24"/>
  <c r="AE139" i="24"/>
  <c r="AF139" i="24"/>
  <c r="AG139" i="24"/>
  <c r="AH139" i="24"/>
  <c r="AI139" i="24"/>
  <c r="AJ139" i="24"/>
  <c r="AK139" i="24"/>
  <c r="AL139" i="24"/>
  <c r="AM139" i="24"/>
  <c r="AN139" i="24"/>
  <c r="AO139" i="24"/>
  <c r="AP139" i="24"/>
  <c r="AQ139" i="24"/>
  <c r="AR139" i="24"/>
  <c r="AS139" i="24"/>
  <c r="AT139" i="24"/>
  <c r="AU139" i="24"/>
  <c r="AV139" i="24"/>
  <c r="AW139" i="24"/>
  <c r="AX139" i="24"/>
  <c r="AY139" i="24"/>
  <c r="C137" i="24"/>
  <c r="D137" i="24"/>
  <c r="D49" i="24"/>
  <c r="E136" i="24"/>
  <c r="F136" i="24"/>
  <c r="G136" i="24"/>
  <c r="H136" i="24"/>
  <c r="I136" i="24"/>
  <c r="J136" i="24"/>
  <c r="C135" i="24"/>
  <c r="D135" i="24"/>
  <c r="E135" i="24"/>
  <c r="F135" i="24"/>
  <c r="G135" i="24"/>
  <c r="H135" i="24"/>
  <c r="I135" i="24"/>
  <c r="J135" i="24"/>
  <c r="K135" i="24"/>
  <c r="L135" i="24"/>
  <c r="M135" i="24"/>
  <c r="N135" i="24"/>
  <c r="O135" i="24"/>
  <c r="P135" i="24"/>
  <c r="Q135" i="24"/>
  <c r="R135" i="24"/>
  <c r="S135" i="24"/>
  <c r="T135" i="24"/>
  <c r="U135" i="24"/>
  <c r="V135" i="24"/>
  <c r="W135" i="24"/>
  <c r="X135" i="24"/>
  <c r="Y135" i="24"/>
  <c r="Z135" i="24"/>
  <c r="AA135" i="24"/>
  <c r="AB135" i="24"/>
  <c r="AC135" i="24"/>
  <c r="AD135" i="24"/>
  <c r="AE135" i="24"/>
  <c r="AF135" i="24"/>
  <c r="AG135" i="24"/>
  <c r="AH135" i="24"/>
  <c r="AI135" i="24"/>
  <c r="AJ135" i="24"/>
  <c r="AK135" i="24"/>
  <c r="AL135" i="24"/>
  <c r="AM135" i="24"/>
  <c r="AN135" i="24"/>
  <c r="AO135" i="24"/>
  <c r="AP135" i="24"/>
  <c r="AQ135" i="24"/>
  <c r="AR135" i="24"/>
  <c r="AS135" i="24"/>
  <c r="AT135" i="24"/>
  <c r="AU135" i="24"/>
  <c r="AV135" i="24"/>
  <c r="AW135" i="24"/>
  <c r="AX135" i="24"/>
  <c r="AY135" i="24"/>
  <c r="B126" i="24"/>
  <c r="G119" i="24"/>
  <c r="G118" i="24"/>
  <c r="G120" i="24"/>
  <c r="D118" i="24"/>
  <c r="B118" i="24"/>
  <c r="B112" i="24"/>
  <c r="D107" i="24"/>
  <c r="E107" i="24"/>
  <c r="F107" i="24"/>
  <c r="G107" i="24"/>
  <c r="H107" i="24"/>
  <c r="I107" i="24"/>
  <c r="J107" i="24"/>
  <c r="K107" i="24"/>
  <c r="L107" i="24"/>
  <c r="M107" i="24"/>
  <c r="N107" i="24"/>
  <c r="O107" i="24"/>
  <c r="P107" i="24"/>
  <c r="Q107" i="24"/>
  <c r="R107" i="24"/>
  <c r="S107" i="24"/>
  <c r="T107" i="24"/>
  <c r="U107" i="24"/>
  <c r="V107" i="24"/>
  <c r="W107" i="24"/>
  <c r="X107" i="24"/>
  <c r="Y107" i="24"/>
  <c r="Z107" i="24"/>
  <c r="AA107" i="24"/>
  <c r="AB107" i="24"/>
  <c r="AC107" i="24"/>
  <c r="AD107" i="24"/>
  <c r="AE107" i="24"/>
  <c r="AF107" i="24"/>
  <c r="AG107" i="24"/>
  <c r="AH107" i="24"/>
  <c r="AI107" i="24"/>
  <c r="AJ107" i="24"/>
  <c r="AK107" i="24"/>
  <c r="AL107" i="24"/>
  <c r="AM107" i="24"/>
  <c r="AN107" i="24"/>
  <c r="AO107" i="24"/>
  <c r="AP107" i="24"/>
  <c r="C91" i="24"/>
  <c r="D91" i="24"/>
  <c r="E91" i="24"/>
  <c r="F91" i="24"/>
  <c r="G91" i="24"/>
  <c r="H91" i="24"/>
  <c r="I91" i="24"/>
  <c r="J91" i="24"/>
  <c r="K91" i="24"/>
  <c r="L91" i="24"/>
  <c r="M91" i="24"/>
  <c r="N91" i="24"/>
  <c r="O91" i="24"/>
  <c r="P91" i="24"/>
  <c r="Q91" i="24"/>
  <c r="R91" i="24"/>
  <c r="S91" i="24"/>
  <c r="T91" i="24"/>
  <c r="U91" i="24"/>
  <c r="V91" i="24"/>
  <c r="W91" i="24"/>
  <c r="X91" i="24"/>
  <c r="Y91" i="24"/>
  <c r="Z91" i="24"/>
  <c r="AA91" i="24"/>
  <c r="AB91" i="24"/>
  <c r="AC91" i="24"/>
  <c r="AD91" i="24"/>
  <c r="AE91" i="24"/>
  <c r="AF91" i="24"/>
  <c r="AG91" i="24"/>
  <c r="AH91" i="24"/>
  <c r="AI91" i="24"/>
  <c r="AJ91" i="24"/>
  <c r="AK91" i="24"/>
  <c r="AL91" i="24"/>
  <c r="AM91" i="24"/>
  <c r="AN91" i="24"/>
  <c r="AO91" i="24"/>
  <c r="AP91" i="24"/>
  <c r="B76" i="24"/>
  <c r="B74" i="24"/>
  <c r="B73" i="24"/>
  <c r="A62" i="24"/>
  <c r="B60" i="24"/>
  <c r="C58" i="24"/>
  <c r="C74" i="24"/>
  <c r="B52" i="24"/>
  <c r="B49" i="24"/>
  <c r="D48" i="24"/>
  <c r="C48" i="24"/>
  <c r="B48" i="24"/>
  <c r="B47" i="24"/>
  <c r="B45" i="24"/>
  <c r="B44" i="24"/>
  <c r="B27" i="24"/>
  <c r="A7" i="24"/>
  <c r="B81" i="24"/>
  <c r="B25" i="24"/>
  <c r="B54" i="24"/>
  <c r="B55" i="24"/>
  <c r="B56" i="24"/>
  <c r="B69" i="24"/>
  <c r="B77" i="24"/>
  <c r="E48" i="24"/>
  <c r="G48" i="24"/>
  <c r="B46" i="24"/>
  <c r="F48" i="24"/>
  <c r="H48" i="24"/>
  <c r="B29" i="24"/>
  <c r="C49" i="24"/>
  <c r="B50" i="24"/>
  <c r="B59" i="24"/>
  <c r="B80" i="24"/>
  <c r="I118" i="24"/>
  <c r="I120" i="24"/>
  <c r="C109" i="24"/>
  <c r="D140" i="24"/>
  <c r="E140" i="24"/>
  <c r="E141" i="24"/>
  <c r="E73" i="24"/>
  <c r="E85" i="24"/>
  <c r="E99" i="24"/>
  <c r="AQ81" i="24"/>
  <c r="K136" i="24"/>
  <c r="J48" i="24"/>
  <c r="I48" i="24"/>
  <c r="D58" i="24"/>
  <c r="C52" i="24"/>
  <c r="C47" i="24"/>
  <c r="B85" i="24"/>
  <c r="B99" i="24"/>
  <c r="C85" i="24"/>
  <c r="C99" i="24"/>
  <c r="E137" i="24"/>
  <c r="C53" i="24"/>
  <c r="B82" i="24"/>
  <c r="C67" i="24"/>
  <c r="F76" i="24"/>
  <c r="D141" i="24"/>
  <c r="D73" i="24"/>
  <c r="D85" i="24"/>
  <c r="D99" i="24"/>
  <c r="B79" i="24"/>
  <c r="B66" i="24"/>
  <c r="B68" i="24"/>
  <c r="B70" i="24"/>
  <c r="C61" i="24"/>
  <c r="C60" i="24"/>
  <c r="D109" i="24"/>
  <c r="C108" i="24"/>
  <c r="C50" i="24"/>
  <c r="C59" i="24"/>
  <c r="C80" i="24"/>
  <c r="F137" i="24"/>
  <c r="E49" i="24"/>
  <c r="D74" i="24"/>
  <c r="E58" i="24"/>
  <c r="D52" i="24"/>
  <c r="D47" i="24"/>
  <c r="D61" i="24"/>
  <c r="D60" i="24"/>
  <c r="C55" i="24"/>
  <c r="D53" i="24"/>
  <c r="F140" i="24"/>
  <c r="F141" i="24"/>
  <c r="F73" i="24"/>
  <c r="F85" i="24"/>
  <c r="F99" i="24"/>
  <c r="L136" i="24"/>
  <c r="K48" i="24"/>
  <c r="C76" i="24"/>
  <c r="B75" i="24"/>
  <c r="D67" i="24"/>
  <c r="C79" i="24"/>
  <c r="D79" i="24"/>
  <c r="D108" i="24"/>
  <c r="D50" i="24"/>
  <c r="D59" i="24"/>
  <c r="D80" i="24"/>
  <c r="E109" i="24"/>
  <c r="C66" i="24"/>
  <c r="C68" i="24"/>
  <c r="C75" i="24"/>
  <c r="M136" i="24"/>
  <c r="L48" i="24"/>
  <c r="D55" i="24"/>
  <c r="E53" i="24"/>
  <c r="F58" i="24"/>
  <c r="E52" i="24"/>
  <c r="E47" i="24"/>
  <c r="E61" i="24"/>
  <c r="E60" i="24"/>
  <c r="E74" i="24"/>
  <c r="G140" i="24"/>
  <c r="C82" i="24"/>
  <c r="C56" i="24"/>
  <c r="C69" i="24"/>
  <c r="B71" i="24"/>
  <c r="G137" i="24"/>
  <c r="F49" i="24"/>
  <c r="D66" i="24"/>
  <c r="D68" i="24"/>
  <c r="D75" i="24"/>
  <c r="E67" i="24"/>
  <c r="D76" i="24"/>
  <c r="E108" i="24"/>
  <c r="E50" i="24"/>
  <c r="E59" i="24"/>
  <c r="E80" i="24"/>
  <c r="F109" i="24"/>
  <c r="B78" i="24"/>
  <c r="B83" i="24"/>
  <c r="H140" i="24"/>
  <c r="H141" i="24"/>
  <c r="H73" i="24"/>
  <c r="H85" i="24"/>
  <c r="H99" i="24"/>
  <c r="F74" i="24"/>
  <c r="G58" i="24"/>
  <c r="F52" i="24"/>
  <c r="F47" i="24"/>
  <c r="F61" i="24"/>
  <c r="F60" i="24"/>
  <c r="E55" i="24"/>
  <c r="N136" i="24"/>
  <c r="M48" i="24"/>
  <c r="H137" i="24"/>
  <c r="G49" i="24"/>
  <c r="B72" i="24"/>
  <c r="C77" i="24"/>
  <c r="C70" i="24"/>
  <c r="G141" i="24"/>
  <c r="G73" i="24"/>
  <c r="G85" i="24"/>
  <c r="G99" i="24"/>
  <c r="D56" i="24"/>
  <c r="D69" i="24"/>
  <c r="D82" i="24"/>
  <c r="E79" i="24"/>
  <c r="E76" i="24"/>
  <c r="F67" i="24"/>
  <c r="G67" i="24"/>
  <c r="H67" i="24"/>
  <c r="F108" i="24"/>
  <c r="F50" i="24"/>
  <c r="F59" i="24"/>
  <c r="F80" i="24"/>
  <c r="G109" i="24"/>
  <c r="E66" i="24"/>
  <c r="E68" i="24"/>
  <c r="E75" i="24"/>
  <c r="C71" i="24"/>
  <c r="I137" i="24"/>
  <c r="H49" i="24"/>
  <c r="E82" i="24"/>
  <c r="E56" i="24"/>
  <c r="E69" i="24"/>
  <c r="D77" i="24"/>
  <c r="D70" i="24"/>
  <c r="O136" i="24"/>
  <c r="N48" i="24"/>
  <c r="F53" i="24"/>
  <c r="H58" i="24"/>
  <c r="G52" i="24"/>
  <c r="G47" i="24"/>
  <c r="G61" i="24"/>
  <c r="G60" i="24"/>
  <c r="G74" i="24"/>
  <c r="I140" i="24"/>
  <c r="B86" i="24"/>
  <c r="B84" i="24"/>
  <c r="B89" i="24"/>
  <c r="B88" i="24"/>
  <c r="F79" i="24"/>
  <c r="G76" i="24"/>
  <c r="F66" i="24"/>
  <c r="F68" i="24"/>
  <c r="F75" i="24"/>
  <c r="H109" i="24"/>
  <c r="G108" i="24"/>
  <c r="G50" i="24"/>
  <c r="G59" i="24"/>
  <c r="G80" i="24"/>
  <c r="B87" i="24"/>
  <c r="B90" i="24"/>
  <c r="J140" i="24"/>
  <c r="H74" i="24"/>
  <c r="I58" i="24"/>
  <c r="H52" i="24"/>
  <c r="H47" i="24"/>
  <c r="H61" i="24"/>
  <c r="H60" i="24"/>
  <c r="P136" i="24"/>
  <c r="O48" i="24"/>
  <c r="D71" i="24"/>
  <c r="D72" i="24"/>
  <c r="H76" i="24"/>
  <c r="I67" i="24"/>
  <c r="I49" i="24"/>
  <c r="J137" i="24"/>
  <c r="C78" i="24"/>
  <c r="C83" i="24"/>
  <c r="I141" i="24"/>
  <c r="I73" i="24"/>
  <c r="I85" i="24"/>
  <c r="I99" i="24"/>
  <c r="F55" i="24"/>
  <c r="G53" i="24"/>
  <c r="E77" i="24"/>
  <c r="E70" i="24"/>
  <c r="C72" i="24"/>
  <c r="I109" i="24"/>
  <c r="H108" i="24"/>
  <c r="H50" i="24"/>
  <c r="H59" i="24"/>
  <c r="H80" i="24"/>
  <c r="G66" i="24"/>
  <c r="G68" i="24"/>
  <c r="G75" i="24"/>
  <c r="G79" i="24"/>
  <c r="E71" i="24"/>
  <c r="G55" i="24"/>
  <c r="C86" i="24"/>
  <c r="C88" i="24"/>
  <c r="C84" i="24"/>
  <c r="C89" i="24"/>
  <c r="J67" i="24"/>
  <c r="I76" i="24"/>
  <c r="J58" i="24"/>
  <c r="I52" i="24"/>
  <c r="I47" i="24"/>
  <c r="I61" i="24"/>
  <c r="I60" i="24"/>
  <c r="I74" i="24"/>
  <c r="K140" i="24"/>
  <c r="F82" i="24"/>
  <c r="F56" i="24"/>
  <c r="F69" i="24"/>
  <c r="D78" i="24"/>
  <c r="D83" i="24"/>
  <c r="D86" i="24"/>
  <c r="K137" i="24"/>
  <c r="J49" i="24"/>
  <c r="P48" i="24"/>
  <c r="Q136" i="24"/>
  <c r="J141" i="24"/>
  <c r="J73" i="24"/>
  <c r="J85" i="24"/>
  <c r="J99" i="24"/>
  <c r="H79" i="24"/>
  <c r="I108" i="24"/>
  <c r="I50" i="24"/>
  <c r="I59" i="24"/>
  <c r="I80" i="24"/>
  <c r="J109" i="24"/>
  <c r="H66" i="24"/>
  <c r="H68" i="24"/>
  <c r="H75" i="24"/>
  <c r="F77" i="24"/>
  <c r="F70" i="24"/>
  <c r="L140" i="24"/>
  <c r="L141" i="24"/>
  <c r="L73" i="24"/>
  <c r="L85" i="24"/>
  <c r="L99" i="24"/>
  <c r="J74" i="24"/>
  <c r="K58" i="24"/>
  <c r="J52" i="24"/>
  <c r="J47" i="24"/>
  <c r="J61" i="24"/>
  <c r="J60" i="24"/>
  <c r="D87" i="24"/>
  <c r="C87" i="24"/>
  <c r="C90" i="24"/>
  <c r="G82" i="24"/>
  <c r="G56" i="24"/>
  <c r="G69" i="24"/>
  <c r="R136" i="24"/>
  <c r="Q48" i="24"/>
  <c r="L137" i="24"/>
  <c r="K49" i="24"/>
  <c r="E78" i="24"/>
  <c r="E83" i="24"/>
  <c r="E86" i="24"/>
  <c r="K141" i="24"/>
  <c r="K73" i="24"/>
  <c r="K85" i="24"/>
  <c r="K99" i="24"/>
  <c r="J76" i="24"/>
  <c r="K67" i="24"/>
  <c r="D84" i="24"/>
  <c r="D89" i="24"/>
  <c r="D88" i="24"/>
  <c r="H53" i="24"/>
  <c r="E72" i="24"/>
  <c r="I79" i="24"/>
  <c r="I66" i="24"/>
  <c r="I68" i="24"/>
  <c r="I75" i="24"/>
  <c r="E84" i="24"/>
  <c r="E89" i="24"/>
  <c r="J108" i="24"/>
  <c r="J50" i="24"/>
  <c r="J59" i="24"/>
  <c r="J80" i="24"/>
  <c r="K109" i="24"/>
  <c r="E88" i="24"/>
  <c r="H55" i="24"/>
  <c r="I53" i="24"/>
  <c r="G77" i="24"/>
  <c r="G70" i="24"/>
  <c r="D90" i="24"/>
  <c r="L67" i="24"/>
  <c r="K76" i="24"/>
  <c r="M137" i="24"/>
  <c r="L49" i="24"/>
  <c r="S136" i="24"/>
  <c r="R48" i="24"/>
  <c r="E87" i="24"/>
  <c r="E90" i="24"/>
  <c r="L58" i="24"/>
  <c r="K52" i="24"/>
  <c r="K47" i="24"/>
  <c r="K61" i="24"/>
  <c r="K60" i="24"/>
  <c r="K74" i="24"/>
  <c r="M140" i="24"/>
  <c r="F71" i="24"/>
  <c r="F72" i="24"/>
  <c r="J79" i="24"/>
  <c r="L109" i="24"/>
  <c r="K108" i="24"/>
  <c r="K50" i="24"/>
  <c r="K59" i="24"/>
  <c r="K80" i="24"/>
  <c r="J66" i="24"/>
  <c r="J68" i="24"/>
  <c r="J75" i="24"/>
  <c r="N141" i="24"/>
  <c r="N73" i="24"/>
  <c r="N85" i="24"/>
  <c r="N99" i="24"/>
  <c r="N140" i="24"/>
  <c r="L74" i="24"/>
  <c r="M58" i="24"/>
  <c r="L52" i="24"/>
  <c r="L47" i="24"/>
  <c r="L61" i="24"/>
  <c r="L60" i="24"/>
  <c r="T136" i="24"/>
  <c r="S48" i="24"/>
  <c r="N137" i="24"/>
  <c r="M49" i="24"/>
  <c r="L76" i="24"/>
  <c r="M67" i="24"/>
  <c r="G71" i="24"/>
  <c r="G72" i="24"/>
  <c r="I55" i="24"/>
  <c r="J53" i="24"/>
  <c r="F78" i="24"/>
  <c r="F83" i="24"/>
  <c r="M141" i="24"/>
  <c r="M73" i="24"/>
  <c r="M85" i="24"/>
  <c r="M99" i="24"/>
  <c r="H56" i="24"/>
  <c r="H69" i="24"/>
  <c r="H82" i="24"/>
  <c r="K79" i="24"/>
  <c r="L108" i="24"/>
  <c r="L50" i="24"/>
  <c r="L59" i="24"/>
  <c r="L80" i="24"/>
  <c r="M109" i="24"/>
  <c r="K66" i="24"/>
  <c r="K68" i="24"/>
  <c r="K75" i="24"/>
  <c r="G78" i="24"/>
  <c r="G83" i="24"/>
  <c r="G86" i="24"/>
  <c r="J55" i="24"/>
  <c r="K53" i="24"/>
  <c r="O137" i="24"/>
  <c r="N49" i="24"/>
  <c r="U136" i="24"/>
  <c r="T48" i="24"/>
  <c r="H77" i="24"/>
  <c r="H70" i="24"/>
  <c r="F86" i="24"/>
  <c r="F88" i="24"/>
  <c r="F84" i="24"/>
  <c r="F89" i="24"/>
  <c r="I82" i="24"/>
  <c r="I56" i="24"/>
  <c r="I69" i="24"/>
  <c r="N67" i="24"/>
  <c r="M76" i="24"/>
  <c r="N58" i="24"/>
  <c r="M52" i="24"/>
  <c r="M47" i="24"/>
  <c r="M61" i="24"/>
  <c r="M60" i="24"/>
  <c r="M74" i="24"/>
  <c r="O140" i="24"/>
  <c r="O141" i="24"/>
  <c r="O73" i="24"/>
  <c r="O85" i="24"/>
  <c r="O99" i="24"/>
  <c r="N109" i="24"/>
  <c r="M108" i="24"/>
  <c r="M50" i="24"/>
  <c r="M59" i="24"/>
  <c r="M80" i="24"/>
  <c r="L66" i="24"/>
  <c r="L68" i="24"/>
  <c r="L75" i="24"/>
  <c r="L79" i="24"/>
  <c r="G84" i="24"/>
  <c r="G89" i="24"/>
  <c r="G88" i="24"/>
  <c r="I77" i="24"/>
  <c r="I70" i="24"/>
  <c r="V136" i="24"/>
  <c r="U48" i="24"/>
  <c r="P137" i="24"/>
  <c r="O49" i="24"/>
  <c r="K55" i="24"/>
  <c r="L53" i="24"/>
  <c r="P140" i="24"/>
  <c r="N74" i="24"/>
  <c r="O58" i="24"/>
  <c r="N52" i="24"/>
  <c r="N47" i="24"/>
  <c r="N61" i="24"/>
  <c r="N60" i="24"/>
  <c r="N76" i="24"/>
  <c r="O67" i="24"/>
  <c r="G87" i="24"/>
  <c r="F87" i="24"/>
  <c r="F90" i="24"/>
  <c r="H71" i="24"/>
  <c r="H72" i="24"/>
  <c r="J82" i="24"/>
  <c r="J56" i="24"/>
  <c r="J69" i="24"/>
  <c r="M79" i="24"/>
  <c r="O109" i="24"/>
  <c r="N108" i="24"/>
  <c r="N50" i="24"/>
  <c r="N59" i="24"/>
  <c r="N80" i="24"/>
  <c r="M66" i="24"/>
  <c r="M68" i="24"/>
  <c r="M75" i="24"/>
  <c r="G90" i="24"/>
  <c r="P67" i="24"/>
  <c r="O76" i="24"/>
  <c r="P58" i="24"/>
  <c r="O52" i="24"/>
  <c r="O47" i="24"/>
  <c r="O61" i="24"/>
  <c r="O60" i="24"/>
  <c r="O74" i="24"/>
  <c r="Q140" i="24"/>
  <c r="L55" i="24"/>
  <c r="M53" i="24"/>
  <c r="I71" i="24"/>
  <c r="I72" i="24"/>
  <c r="J77" i="24"/>
  <c r="J70" i="24"/>
  <c r="H78" i="24"/>
  <c r="H83" i="24"/>
  <c r="P141" i="24"/>
  <c r="P73" i="24"/>
  <c r="P85" i="24"/>
  <c r="P99" i="24"/>
  <c r="K82" i="24"/>
  <c r="K56" i="24"/>
  <c r="K69" i="24"/>
  <c r="Q137" i="24"/>
  <c r="P49" i="24"/>
  <c r="W136" i="24"/>
  <c r="V48" i="24"/>
  <c r="N79" i="24"/>
  <c r="N66" i="24"/>
  <c r="N68" i="24"/>
  <c r="N75" i="24"/>
  <c r="O108" i="24"/>
  <c r="O50" i="24"/>
  <c r="O59" i="24"/>
  <c r="O80" i="24"/>
  <c r="P109" i="24"/>
  <c r="K77" i="24"/>
  <c r="K70" i="24"/>
  <c r="M55" i="24"/>
  <c r="R140" i="24"/>
  <c r="R141" i="24"/>
  <c r="R73" i="24"/>
  <c r="R85" i="24"/>
  <c r="R99" i="24"/>
  <c r="P74" i="24"/>
  <c r="Q58" i="24"/>
  <c r="P52" i="24"/>
  <c r="P47" i="24"/>
  <c r="P61" i="24"/>
  <c r="P60" i="24"/>
  <c r="P76" i="24"/>
  <c r="Q67" i="24"/>
  <c r="X136" i="24"/>
  <c r="W48" i="24"/>
  <c r="Q49" i="24"/>
  <c r="R137" i="24"/>
  <c r="H86" i="24"/>
  <c r="H88" i="24"/>
  <c r="H84" i="24"/>
  <c r="H89" i="24"/>
  <c r="J71" i="24"/>
  <c r="J72" i="24"/>
  <c r="I78" i="24"/>
  <c r="I83" i="24"/>
  <c r="L56" i="24"/>
  <c r="L69" i="24"/>
  <c r="L82" i="24"/>
  <c r="Q141" i="24"/>
  <c r="Q73" i="24"/>
  <c r="Q85" i="24"/>
  <c r="Q99" i="24"/>
  <c r="O79" i="24"/>
  <c r="Q109" i="24"/>
  <c r="P108" i="24"/>
  <c r="P50" i="24"/>
  <c r="P59" i="24"/>
  <c r="P80" i="24"/>
  <c r="O66" i="24"/>
  <c r="O68" i="24"/>
  <c r="O75" i="24"/>
  <c r="I86" i="24"/>
  <c r="I84" i="24"/>
  <c r="I89" i="24"/>
  <c r="I88" i="24"/>
  <c r="S137" i="24"/>
  <c r="R49" i="24"/>
  <c r="M82" i="24"/>
  <c r="M56" i="24"/>
  <c r="M69" i="24"/>
  <c r="K71" i="24"/>
  <c r="K72" i="24"/>
  <c r="L77" i="24"/>
  <c r="L70" i="24"/>
  <c r="J78" i="24"/>
  <c r="J83" i="24"/>
  <c r="H87" i="24"/>
  <c r="H90" i="24"/>
  <c r="I87" i="24"/>
  <c r="X48" i="24"/>
  <c r="Y136" i="24"/>
  <c r="R67" i="24"/>
  <c r="Q76" i="24"/>
  <c r="R58" i="24"/>
  <c r="Q52" i="24"/>
  <c r="Q47" i="24"/>
  <c r="Q61" i="24"/>
  <c r="Q60" i="24"/>
  <c r="Q74" i="24"/>
  <c r="S140" i="24"/>
  <c r="N53" i="24"/>
  <c r="P66" i="24"/>
  <c r="P68" i="24"/>
  <c r="P75" i="24"/>
  <c r="P79" i="24"/>
  <c r="R109" i="24"/>
  <c r="Q108" i="24"/>
  <c r="Q50" i="24"/>
  <c r="Q59" i="24"/>
  <c r="Q80" i="24"/>
  <c r="I90" i="24"/>
  <c r="N55" i="24"/>
  <c r="O53" i="24"/>
  <c r="T140" i="24"/>
  <c r="T141" i="24"/>
  <c r="T73" i="24"/>
  <c r="T85" i="24"/>
  <c r="T99" i="24"/>
  <c r="R74" i="24"/>
  <c r="S58" i="24"/>
  <c r="R52" i="24"/>
  <c r="R47" i="24"/>
  <c r="R61" i="24"/>
  <c r="R60" i="24"/>
  <c r="R76" i="24"/>
  <c r="S67" i="24"/>
  <c r="L71" i="24"/>
  <c r="L72" i="24"/>
  <c r="M77" i="24"/>
  <c r="M70" i="24"/>
  <c r="T137" i="24"/>
  <c r="S49" i="24"/>
  <c r="S141" i="24"/>
  <c r="S73" i="24"/>
  <c r="S85" i="24"/>
  <c r="S99" i="24"/>
  <c r="Z136" i="24"/>
  <c r="Y48" i="24"/>
  <c r="J86" i="24"/>
  <c r="J84" i="24"/>
  <c r="J89" i="24"/>
  <c r="J88" i="24"/>
  <c r="K78" i="24"/>
  <c r="K83" i="24"/>
  <c r="Q79" i="24"/>
  <c r="S109" i="24"/>
  <c r="R108" i="24"/>
  <c r="R50" i="24"/>
  <c r="R59" i="24"/>
  <c r="Q66" i="24"/>
  <c r="Q68" i="24"/>
  <c r="Q75" i="24"/>
  <c r="K86" i="24"/>
  <c r="K87" i="24"/>
  <c r="K88" i="24"/>
  <c r="K84" i="24"/>
  <c r="K89" i="24"/>
  <c r="J87" i="24"/>
  <c r="J90" i="24"/>
  <c r="AA136" i="24"/>
  <c r="Z48" i="24"/>
  <c r="O55" i="24"/>
  <c r="P53" i="24"/>
  <c r="U137" i="24"/>
  <c r="T49" i="24"/>
  <c r="M71" i="24"/>
  <c r="L78" i="24"/>
  <c r="L83" i="24"/>
  <c r="T67" i="24"/>
  <c r="S76" i="24"/>
  <c r="T58" i="24"/>
  <c r="S52" i="24"/>
  <c r="S47" i="24"/>
  <c r="S61" i="24"/>
  <c r="S60" i="24"/>
  <c r="S74" i="24"/>
  <c r="U140" i="24"/>
  <c r="U141" i="24"/>
  <c r="U73" i="24"/>
  <c r="U85" i="24"/>
  <c r="U99" i="24"/>
  <c r="N82" i="24"/>
  <c r="N56" i="24"/>
  <c r="N69" i="24"/>
  <c r="R79" i="24"/>
  <c r="S108" i="24"/>
  <c r="S50" i="24"/>
  <c r="S59" i="24"/>
  <c r="S80" i="24"/>
  <c r="T109" i="24"/>
  <c r="S66" i="24"/>
  <c r="S68" i="24"/>
  <c r="S75" i="24"/>
  <c r="R80" i="24"/>
  <c r="R66" i="24"/>
  <c r="R68" i="24"/>
  <c r="R75" i="24"/>
  <c r="N77" i="24"/>
  <c r="N70" i="24"/>
  <c r="L86" i="24"/>
  <c r="L87" i="24"/>
  <c r="L88" i="24"/>
  <c r="B105" i="24"/>
  <c r="L84" i="24"/>
  <c r="L89" i="24"/>
  <c r="G28" i="24"/>
  <c r="C105" i="24"/>
  <c r="M78" i="24"/>
  <c r="M83" i="24"/>
  <c r="V137" i="24"/>
  <c r="U49" i="24"/>
  <c r="P55" i="24"/>
  <c r="V140" i="24"/>
  <c r="V141" i="24"/>
  <c r="V73" i="24"/>
  <c r="V85" i="24"/>
  <c r="V99" i="24"/>
  <c r="T74" i="24"/>
  <c r="U58" i="24"/>
  <c r="T52" i="24"/>
  <c r="T47" i="24"/>
  <c r="T61" i="24"/>
  <c r="T60" i="24"/>
  <c r="T76" i="24"/>
  <c r="U67" i="24"/>
  <c r="M72" i="24"/>
  <c r="O82" i="24"/>
  <c r="O56" i="24"/>
  <c r="O69" i="24"/>
  <c r="AB136" i="24"/>
  <c r="AA48" i="24"/>
  <c r="K90" i="24"/>
  <c r="S79" i="24"/>
  <c r="U109" i="24"/>
  <c r="T108" i="24"/>
  <c r="T50" i="24"/>
  <c r="T59" i="24"/>
  <c r="T80" i="24"/>
  <c r="AC136" i="24"/>
  <c r="AB48" i="24"/>
  <c r="P56" i="24"/>
  <c r="P69" i="24"/>
  <c r="P82" i="24"/>
  <c r="M86" i="24"/>
  <c r="M87" i="24"/>
  <c r="M90" i="24"/>
  <c r="M88" i="24"/>
  <c r="M84" i="24"/>
  <c r="M89" i="24"/>
  <c r="O77" i="24"/>
  <c r="O70" i="24"/>
  <c r="V67" i="24"/>
  <c r="U76" i="24"/>
  <c r="V58" i="24"/>
  <c r="U52" i="24"/>
  <c r="U47" i="24"/>
  <c r="U61" i="24"/>
  <c r="U60" i="24"/>
  <c r="U74" i="24"/>
  <c r="W140" i="24"/>
  <c r="W141" i="24"/>
  <c r="W73" i="24"/>
  <c r="W85" i="24"/>
  <c r="W99" i="24"/>
  <c r="Q53" i="24"/>
  <c r="W137" i="24"/>
  <c r="V49" i="24"/>
  <c r="L90" i="24"/>
  <c r="G29" i="24"/>
  <c r="D105" i="24"/>
  <c r="G30" i="24"/>
  <c r="A105" i="24"/>
  <c r="N71" i="24"/>
  <c r="N78" i="24"/>
  <c r="N83" i="24"/>
  <c r="T79" i="24"/>
  <c r="U108" i="24"/>
  <c r="U50" i="24"/>
  <c r="U59" i="24"/>
  <c r="U80" i="24"/>
  <c r="V109" i="24"/>
  <c r="T66" i="24"/>
  <c r="T68" i="24"/>
  <c r="T75" i="24"/>
  <c r="N86" i="24"/>
  <c r="N87" i="24"/>
  <c r="N90" i="24"/>
  <c r="N88" i="24"/>
  <c r="N84" i="24"/>
  <c r="N89" i="24"/>
  <c r="Q55" i="24"/>
  <c r="R53" i="24"/>
  <c r="O71" i="24"/>
  <c r="O78" i="24"/>
  <c r="O83" i="24"/>
  <c r="P77" i="24"/>
  <c r="P70" i="24"/>
  <c r="N72" i="24"/>
  <c r="X137" i="24"/>
  <c r="W49" i="24"/>
  <c r="X140" i="24"/>
  <c r="V74" i="24"/>
  <c r="W58" i="24"/>
  <c r="V52" i="24"/>
  <c r="V47" i="24"/>
  <c r="V61" i="24"/>
  <c r="V60" i="24"/>
  <c r="V76" i="24"/>
  <c r="W67" i="24"/>
  <c r="AD136" i="24"/>
  <c r="AC48" i="24"/>
  <c r="U79" i="24"/>
  <c r="V108" i="24"/>
  <c r="V50" i="24"/>
  <c r="V59" i="24"/>
  <c r="V80" i="24"/>
  <c r="W109" i="24"/>
  <c r="U66" i="24"/>
  <c r="U68" i="24"/>
  <c r="U75" i="24"/>
  <c r="O86" i="24"/>
  <c r="O87" i="24"/>
  <c r="O90" i="24"/>
  <c r="O84" i="24"/>
  <c r="O89" i="24"/>
  <c r="O88" i="24"/>
  <c r="X67" i="24"/>
  <c r="W76" i="24"/>
  <c r="X58" i="24"/>
  <c r="W52" i="24"/>
  <c r="W47" i="24"/>
  <c r="W61" i="24"/>
  <c r="W60" i="24"/>
  <c r="W74" i="24"/>
  <c r="Y140" i="24"/>
  <c r="Y141" i="24"/>
  <c r="Y73" i="24"/>
  <c r="Y85" i="24"/>
  <c r="Y99" i="24"/>
  <c r="R55" i="24"/>
  <c r="S53" i="24"/>
  <c r="AE136" i="24"/>
  <c r="AD48" i="24"/>
  <c r="X141" i="24"/>
  <c r="X73" i="24"/>
  <c r="X85" i="24"/>
  <c r="X99" i="24"/>
  <c r="Y137" i="24"/>
  <c r="X49" i="24"/>
  <c r="P71" i="24"/>
  <c r="P78" i="24"/>
  <c r="P83" i="24"/>
  <c r="O72" i="24"/>
  <c r="Q82" i="24"/>
  <c r="Q56" i="24"/>
  <c r="Q69" i="24"/>
  <c r="V66" i="24"/>
  <c r="V68" i="24"/>
  <c r="V75" i="24"/>
  <c r="V79" i="24"/>
  <c r="P72" i="24"/>
  <c r="W108" i="24"/>
  <c r="W50" i="24"/>
  <c r="W59" i="24"/>
  <c r="W80" i="24"/>
  <c r="X109" i="24"/>
  <c r="P86" i="24"/>
  <c r="P87" i="24"/>
  <c r="P90" i="24"/>
  <c r="P84" i="24"/>
  <c r="P89" i="24"/>
  <c r="P88" i="24"/>
  <c r="Q77" i="24"/>
  <c r="Q70" i="24"/>
  <c r="Y49" i="24"/>
  <c r="Z137" i="24"/>
  <c r="AF136" i="24"/>
  <c r="AE48" i="24"/>
  <c r="S55" i="24"/>
  <c r="R82" i="24"/>
  <c r="R56" i="24"/>
  <c r="R69" i="24"/>
  <c r="Z140" i="24"/>
  <c r="Z141" i="24"/>
  <c r="Z73" i="24"/>
  <c r="Z85" i="24"/>
  <c r="Z99" i="24"/>
  <c r="X74" i="24"/>
  <c r="Y58" i="24"/>
  <c r="X52" i="24"/>
  <c r="X47" i="24"/>
  <c r="X61" i="24"/>
  <c r="X60" i="24"/>
  <c r="X76" i="24"/>
  <c r="Y67" i="24"/>
  <c r="W79" i="24"/>
  <c r="Y109" i="24"/>
  <c r="X108" i="24"/>
  <c r="X50" i="24"/>
  <c r="X59" i="24"/>
  <c r="X80" i="24"/>
  <c r="W66" i="24"/>
  <c r="W68" i="24"/>
  <c r="W75" i="24"/>
  <c r="S82" i="24"/>
  <c r="S56" i="24"/>
  <c r="S69" i="24"/>
  <c r="AF48" i="24"/>
  <c r="AG136" i="24"/>
  <c r="AA137" i="24"/>
  <c r="Z49" i="24"/>
  <c r="Q71" i="24"/>
  <c r="Q78" i="24"/>
  <c r="Q83" i="24"/>
  <c r="Z67" i="24"/>
  <c r="Y76" i="24"/>
  <c r="Z58" i="24"/>
  <c r="Y52" i="24"/>
  <c r="Y47" i="24"/>
  <c r="Y61" i="24"/>
  <c r="Y60" i="24"/>
  <c r="Y74" i="24"/>
  <c r="AA140" i="24"/>
  <c r="AA141" i="24"/>
  <c r="AA73" i="24"/>
  <c r="AA85" i="24"/>
  <c r="AA99" i="24"/>
  <c r="R77" i="24"/>
  <c r="R70" i="24"/>
  <c r="T53" i="24"/>
  <c r="X79" i="24"/>
  <c r="Y108" i="24"/>
  <c r="Y50" i="24"/>
  <c r="Y59" i="24"/>
  <c r="Y80" i="24"/>
  <c r="Z109" i="24"/>
  <c r="X66" i="24"/>
  <c r="X68" i="24"/>
  <c r="X75" i="24"/>
  <c r="Q72" i="24"/>
  <c r="R71" i="24"/>
  <c r="R78" i="24"/>
  <c r="R83" i="24"/>
  <c r="AH136" i="24"/>
  <c r="AG48" i="24"/>
  <c r="S77" i="24"/>
  <c r="S70" i="24"/>
  <c r="Y79" i="24"/>
  <c r="Q86" i="24"/>
  <c r="Q87" i="24"/>
  <c r="Q90" i="24"/>
  <c r="Q88" i="24"/>
  <c r="Q84" i="24"/>
  <c r="Q89" i="24"/>
  <c r="T55" i="24"/>
  <c r="U53" i="24"/>
  <c r="AB140" i="24"/>
  <c r="Z74" i="24"/>
  <c r="AA58" i="24"/>
  <c r="Z52" i="24"/>
  <c r="Z47" i="24"/>
  <c r="Z61" i="24"/>
  <c r="Z60" i="24"/>
  <c r="Z76" i="24"/>
  <c r="AA67" i="24"/>
  <c r="AB137" i="24"/>
  <c r="AA49" i="24"/>
  <c r="Z108" i="24"/>
  <c r="Z50" i="24"/>
  <c r="Z59" i="24"/>
  <c r="Z80" i="24"/>
  <c r="AA109" i="24"/>
  <c r="Y66" i="24"/>
  <c r="Y68" i="24"/>
  <c r="Y75" i="24"/>
  <c r="AI136" i="24"/>
  <c r="AH48" i="24"/>
  <c r="R72" i="24"/>
  <c r="AB67" i="24"/>
  <c r="AA76" i="24"/>
  <c r="AQ67" i="24"/>
  <c r="AB58" i="24"/>
  <c r="AA52" i="24"/>
  <c r="AA47" i="24"/>
  <c r="AA61" i="24"/>
  <c r="AA60" i="24"/>
  <c r="AA74" i="24"/>
  <c r="AC140" i="24"/>
  <c r="AC141" i="24"/>
  <c r="AC73" i="24"/>
  <c r="AC85" i="24"/>
  <c r="AC99" i="24"/>
  <c r="R86" i="24"/>
  <c r="R87" i="24"/>
  <c r="R90" i="24"/>
  <c r="R88" i="24"/>
  <c r="R84" i="24"/>
  <c r="R89" i="24"/>
  <c r="U55" i="24"/>
  <c r="AC137" i="24"/>
  <c r="AB49" i="24"/>
  <c r="AB141" i="24"/>
  <c r="AB73" i="24"/>
  <c r="AB85" i="24"/>
  <c r="AB99" i="24"/>
  <c r="T56" i="24"/>
  <c r="T69" i="24"/>
  <c r="T82" i="24"/>
  <c r="S71" i="24"/>
  <c r="S78" i="24"/>
  <c r="S83" i="24"/>
  <c r="Z66" i="24"/>
  <c r="Z68" i="24"/>
  <c r="Z75" i="24"/>
  <c r="Z79" i="24"/>
  <c r="AA108" i="24"/>
  <c r="AA50" i="24"/>
  <c r="AA59" i="24"/>
  <c r="AA80" i="24"/>
  <c r="AB109" i="24"/>
  <c r="S86" i="24"/>
  <c r="S87" i="24"/>
  <c r="S90" i="24"/>
  <c r="S88" i="24"/>
  <c r="S84" i="24"/>
  <c r="S89" i="24"/>
  <c r="T77" i="24"/>
  <c r="T70" i="24"/>
  <c r="AD137" i="24"/>
  <c r="AC49" i="24"/>
  <c r="U82" i="24"/>
  <c r="U56" i="24"/>
  <c r="U69" i="24"/>
  <c r="S72" i="24"/>
  <c r="V53" i="24"/>
  <c r="AD140" i="24"/>
  <c r="AB74" i="24"/>
  <c r="AC58" i="24"/>
  <c r="AB52" i="24"/>
  <c r="AB47" i="24"/>
  <c r="AB61" i="24"/>
  <c r="AB60" i="24"/>
  <c r="AB76" i="24"/>
  <c r="AC67" i="24"/>
  <c r="AJ136" i="24"/>
  <c r="AI48" i="24"/>
  <c r="AA79" i="24"/>
  <c r="AB108" i="24"/>
  <c r="AB50" i="24"/>
  <c r="AB59" i="24"/>
  <c r="AB80" i="24"/>
  <c r="AC109" i="24"/>
  <c r="AA66" i="24"/>
  <c r="AA68" i="24"/>
  <c r="AA75" i="24"/>
  <c r="AK136" i="24"/>
  <c r="AJ48" i="24"/>
  <c r="AD58" i="24"/>
  <c r="AC52" i="24"/>
  <c r="AC47" i="24"/>
  <c r="AC61" i="24"/>
  <c r="AC60" i="24"/>
  <c r="AC74" i="24"/>
  <c r="AE140" i="24"/>
  <c r="AE141" i="24"/>
  <c r="AE73" i="24"/>
  <c r="AE85" i="24"/>
  <c r="AE99" i="24"/>
  <c r="V55" i="24"/>
  <c r="W53" i="24"/>
  <c r="U77" i="24"/>
  <c r="U70" i="24"/>
  <c r="AD67" i="24"/>
  <c r="AC76" i="24"/>
  <c r="AD141" i="24"/>
  <c r="AD73" i="24"/>
  <c r="AD85" i="24"/>
  <c r="AD99" i="24"/>
  <c r="AE137" i="24"/>
  <c r="AD49" i="24"/>
  <c r="T71" i="24"/>
  <c r="T78" i="24"/>
  <c r="T83" i="24"/>
  <c r="AB79" i="24"/>
  <c r="AC108" i="24"/>
  <c r="AC50" i="24"/>
  <c r="AC59" i="24"/>
  <c r="AC80" i="24"/>
  <c r="AD109" i="24"/>
  <c r="AB66" i="24"/>
  <c r="AB68" i="24"/>
  <c r="AB75" i="24"/>
  <c r="T86" i="24"/>
  <c r="T87" i="24"/>
  <c r="T90" i="24"/>
  <c r="T84" i="24"/>
  <c r="T89" i="24"/>
  <c r="T88" i="24"/>
  <c r="W55" i="24"/>
  <c r="X53" i="24"/>
  <c r="AF140" i="24"/>
  <c r="AF141" i="24"/>
  <c r="AF73" i="24"/>
  <c r="AF85" i="24"/>
  <c r="AF99" i="24"/>
  <c r="AD74" i="24"/>
  <c r="AE58" i="24"/>
  <c r="AD52" i="24"/>
  <c r="AD47" i="24"/>
  <c r="AD61" i="24"/>
  <c r="AD60" i="24"/>
  <c r="AL136" i="24"/>
  <c r="AK48" i="24"/>
  <c r="T72" i="24"/>
  <c r="AF137" i="24"/>
  <c r="AE49" i="24"/>
  <c r="AD76" i="24"/>
  <c r="AE67" i="24"/>
  <c r="U71" i="24"/>
  <c r="U78" i="24"/>
  <c r="U83" i="24"/>
  <c r="V82" i="24"/>
  <c r="V56" i="24"/>
  <c r="V69" i="24"/>
  <c r="AC79" i="24"/>
  <c r="AD108" i="24"/>
  <c r="AD50" i="24"/>
  <c r="AD59" i="24"/>
  <c r="AD80" i="24"/>
  <c r="AE109" i="24"/>
  <c r="AC66" i="24"/>
  <c r="AC68" i="24"/>
  <c r="AC75" i="24"/>
  <c r="U86" i="24"/>
  <c r="U87" i="24"/>
  <c r="U90" i="24"/>
  <c r="U84" i="24"/>
  <c r="U89" i="24"/>
  <c r="U88" i="24"/>
  <c r="AG137" i="24"/>
  <c r="AF49" i="24"/>
  <c r="AM136" i="24"/>
  <c r="AL48" i="24"/>
  <c r="X55" i="24"/>
  <c r="V77" i="24"/>
  <c r="V70" i="24"/>
  <c r="U72" i="24"/>
  <c r="AF67" i="24"/>
  <c r="AE76" i="24"/>
  <c r="AF58" i="24"/>
  <c r="AE52" i="24"/>
  <c r="AE47" i="24"/>
  <c r="AE61" i="24"/>
  <c r="AE60" i="24"/>
  <c r="AE74" i="24"/>
  <c r="AG140" i="24"/>
  <c r="W82" i="24"/>
  <c r="W56" i="24"/>
  <c r="W69" i="24"/>
  <c r="AD79" i="24"/>
  <c r="AE108" i="24"/>
  <c r="AE50" i="24"/>
  <c r="AE59" i="24"/>
  <c r="AE80" i="24"/>
  <c r="AF109" i="24"/>
  <c r="AD66" i="24"/>
  <c r="AD68" i="24"/>
  <c r="AD75" i="24"/>
  <c r="W77" i="24"/>
  <c r="W70" i="24"/>
  <c r="AH140" i="24"/>
  <c r="AH141" i="24"/>
  <c r="AH73" i="24"/>
  <c r="AH85" i="24"/>
  <c r="AH99" i="24"/>
  <c r="AF74" i="24"/>
  <c r="AG58" i="24"/>
  <c r="AF52" i="24"/>
  <c r="AF47" i="24"/>
  <c r="AF61" i="24"/>
  <c r="AF60" i="24"/>
  <c r="AF76" i="24"/>
  <c r="AG67" i="24"/>
  <c r="AR67" i="24"/>
  <c r="V71" i="24"/>
  <c r="V78" i="24"/>
  <c r="V83" i="24"/>
  <c r="X56" i="24"/>
  <c r="X69" i="24"/>
  <c r="X82" i="24"/>
  <c r="AN136" i="24"/>
  <c r="AM48" i="24"/>
  <c r="AH137" i="24"/>
  <c r="AG49" i="24"/>
  <c r="AG141" i="24"/>
  <c r="AG73" i="24"/>
  <c r="AG85" i="24"/>
  <c r="AG99" i="24"/>
  <c r="Y53" i="24"/>
  <c r="AE79" i="24"/>
  <c r="AG109" i="24"/>
  <c r="AF108" i="24"/>
  <c r="AF50" i="24"/>
  <c r="AF59" i="24"/>
  <c r="AE66" i="24"/>
  <c r="AE68" i="24"/>
  <c r="AE75" i="24"/>
  <c r="V86" i="24"/>
  <c r="V87" i="24"/>
  <c r="V90" i="24"/>
  <c r="V88" i="24"/>
  <c r="V84" i="24"/>
  <c r="V89" i="24"/>
  <c r="Y55" i="24"/>
  <c r="AI137" i="24"/>
  <c r="AH49" i="24"/>
  <c r="AN48" i="24"/>
  <c r="AO136" i="24"/>
  <c r="X77" i="24"/>
  <c r="X70" i="24"/>
  <c r="V72" i="24"/>
  <c r="AH67" i="24"/>
  <c r="AG76" i="24"/>
  <c r="AH58" i="24"/>
  <c r="AG52" i="24"/>
  <c r="AG47" i="24"/>
  <c r="AG61" i="24"/>
  <c r="AG60" i="24"/>
  <c r="AG74" i="24"/>
  <c r="AI140" i="24"/>
  <c r="AI141" i="24"/>
  <c r="AI73" i="24"/>
  <c r="AI85" i="24"/>
  <c r="AI99" i="24"/>
  <c r="W71" i="24"/>
  <c r="W78" i="24"/>
  <c r="W83" i="24"/>
  <c r="AG108" i="24"/>
  <c r="AG50" i="24"/>
  <c r="AG59" i="24"/>
  <c r="AG80" i="24"/>
  <c r="AH109" i="24"/>
  <c r="AF66" i="24"/>
  <c r="AF68" i="24"/>
  <c r="AF75" i="24"/>
  <c r="AF80" i="24"/>
  <c r="AF79" i="24"/>
  <c r="AG79" i="24"/>
  <c r="W72" i="24"/>
  <c r="W86" i="24"/>
  <c r="W87" i="24"/>
  <c r="W90" i="24"/>
  <c r="W84" i="24"/>
  <c r="W89" i="24"/>
  <c r="W88" i="24"/>
  <c r="AP136" i="24"/>
  <c r="AO48" i="24"/>
  <c r="Y82" i="24"/>
  <c r="Y56" i="24"/>
  <c r="Y69" i="24"/>
  <c r="AJ140" i="24"/>
  <c r="AJ141" i="24"/>
  <c r="AJ73" i="24"/>
  <c r="AJ85" i="24"/>
  <c r="AJ99" i="24"/>
  <c r="AH74" i="24"/>
  <c r="AI58" i="24"/>
  <c r="AH52" i="24"/>
  <c r="AH47" i="24"/>
  <c r="AH61" i="24"/>
  <c r="AH60" i="24"/>
  <c r="AH76" i="24"/>
  <c r="AI67" i="24"/>
  <c r="X71" i="24"/>
  <c r="X78" i="24"/>
  <c r="X83" i="24"/>
  <c r="AJ137" i="24"/>
  <c r="AI49" i="24"/>
  <c r="Z53" i="24"/>
  <c r="AG66" i="24"/>
  <c r="AG68" i="24"/>
  <c r="AG75" i="24"/>
  <c r="AI109" i="24"/>
  <c r="AH108" i="24"/>
  <c r="AH50" i="24"/>
  <c r="AH59" i="24"/>
  <c r="AH80" i="24"/>
  <c r="X72" i="24"/>
  <c r="X86" i="24"/>
  <c r="X87" i="24"/>
  <c r="X90" i="24"/>
  <c r="X88" i="24"/>
  <c r="X84" i="24"/>
  <c r="X89" i="24"/>
  <c r="Z55" i="24"/>
  <c r="AA53" i="24"/>
  <c r="AK137" i="24"/>
  <c r="AJ49" i="24"/>
  <c r="AQ136" i="24"/>
  <c r="AR136" i="24"/>
  <c r="AS136" i="24"/>
  <c r="AT136" i="24"/>
  <c r="AU136" i="24"/>
  <c r="AV136" i="24"/>
  <c r="AW136" i="24"/>
  <c r="AX136" i="24"/>
  <c r="AY136" i="24"/>
  <c r="AP48" i="24"/>
  <c r="AJ67" i="24"/>
  <c r="AI76" i="24"/>
  <c r="AJ58" i="24"/>
  <c r="AI52" i="24"/>
  <c r="AI47" i="24"/>
  <c r="AI61" i="24"/>
  <c r="AI60" i="24"/>
  <c r="AI74" i="24"/>
  <c r="AK140" i="24"/>
  <c r="Y77" i="24"/>
  <c r="Y70" i="24"/>
  <c r="AH79" i="24"/>
  <c r="AI79" i="24"/>
  <c r="AI108" i="24"/>
  <c r="AI50" i="24"/>
  <c r="AI59" i="24"/>
  <c r="AI80" i="24"/>
  <c r="AJ109" i="24"/>
  <c r="AH66" i="24"/>
  <c r="AH68" i="24"/>
  <c r="AH75" i="24"/>
  <c r="AL140" i="24"/>
  <c r="AL141" i="24"/>
  <c r="AL73" i="24"/>
  <c r="AL85" i="24"/>
  <c r="AL99" i="24"/>
  <c r="AJ74" i="24"/>
  <c r="AK58" i="24"/>
  <c r="AJ52" i="24"/>
  <c r="AJ47" i="24"/>
  <c r="AJ61" i="24"/>
  <c r="AJ60" i="24"/>
  <c r="AJ76" i="24"/>
  <c r="AK67" i="24"/>
  <c r="AL137" i="24"/>
  <c r="AK49" i="24"/>
  <c r="AA55" i="24"/>
  <c r="AB53" i="24"/>
  <c r="Y71" i="24"/>
  <c r="Y78" i="24"/>
  <c r="Y83" i="24"/>
  <c r="AK141" i="24"/>
  <c r="AK73" i="24"/>
  <c r="AK85" i="24"/>
  <c r="AK99" i="24"/>
  <c r="Z82" i="24"/>
  <c r="Z56" i="24"/>
  <c r="Z69" i="24"/>
  <c r="AI66" i="24"/>
  <c r="AI68" i="24"/>
  <c r="AI75" i="24"/>
  <c r="AJ108" i="24"/>
  <c r="AJ50" i="24"/>
  <c r="AJ59" i="24"/>
  <c r="AK109" i="24"/>
  <c r="Y72" i="24"/>
  <c r="Y86" i="24"/>
  <c r="Y87" i="24"/>
  <c r="Y90" i="24"/>
  <c r="Y84" i="24"/>
  <c r="Y89" i="24"/>
  <c r="Y88" i="24"/>
  <c r="Z77" i="24"/>
  <c r="Z70" i="24"/>
  <c r="AB55" i="24"/>
  <c r="AC53" i="24"/>
  <c r="AA82" i="24"/>
  <c r="AA56" i="24"/>
  <c r="AA69" i="24"/>
  <c r="AM137" i="24"/>
  <c r="AL49" i="24"/>
  <c r="AL67" i="24"/>
  <c r="AK76" i="24"/>
  <c r="AL58" i="24"/>
  <c r="AK52" i="24"/>
  <c r="AK47" i="24"/>
  <c r="AK61" i="24"/>
  <c r="AK60" i="24"/>
  <c r="AK74" i="24"/>
  <c r="AM140" i="24"/>
  <c r="AM141" i="24"/>
  <c r="AM73" i="24"/>
  <c r="AM85" i="24"/>
  <c r="AM99" i="24"/>
  <c r="AJ66" i="24"/>
  <c r="AJ68" i="24"/>
  <c r="AJ75" i="24"/>
  <c r="AJ80" i="24"/>
  <c r="AL109" i="24"/>
  <c r="AK108" i="24"/>
  <c r="AK50" i="24"/>
  <c r="AK59" i="24"/>
  <c r="AK80" i="24"/>
  <c r="AJ79" i="24"/>
  <c r="AA77" i="24"/>
  <c r="AA70" i="24"/>
  <c r="AC55" i="24"/>
  <c r="Z71" i="24"/>
  <c r="Z78" i="24"/>
  <c r="Z83" i="24"/>
  <c r="AN140" i="24"/>
  <c r="AL74" i="24"/>
  <c r="AM58" i="24"/>
  <c r="AL52" i="24"/>
  <c r="AL47" i="24"/>
  <c r="AL61" i="24"/>
  <c r="AL60" i="24"/>
  <c r="AL76" i="24"/>
  <c r="AM67" i="24"/>
  <c r="AN137" i="24"/>
  <c r="AM49" i="24"/>
  <c r="AB56" i="24"/>
  <c r="AB69" i="24"/>
  <c r="AB82" i="24"/>
  <c r="AK79" i="24"/>
  <c r="AM109" i="24"/>
  <c r="AL108" i="24"/>
  <c r="AL50" i="24"/>
  <c r="AL59" i="24"/>
  <c r="AL80" i="24"/>
  <c r="AK66" i="24"/>
  <c r="AK68" i="24"/>
  <c r="AK75" i="24"/>
  <c r="AN58" i="24"/>
  <c r="AM52" i="24"/>
  <c r="AM47" i="24"/>
  <c r="AM61" i="24"/>
  <c r="AM60" i="24"/>
  <c r="AM74" i="24"/>
  <c r="AO140" i="24"/>
  <c r="AB77" i="24"/>
  <c r="AB70" i="24"/>
  <c r="AO137" i="24"/>
  <c r="AN49" i="24"/>
  <c r="AN141" i="24"/>
  <c r="AN73" i="24"/>
  <c r="AN85" i="24"/>
  <c r="AN99" i="24"/>
  <c r="Z72" i="24"/>
  <c r="AC82" i="24"/>
  <c r="AC56" i="24"/>
  <c r="AC69" i="24"/>
  <c r="Z86" i="24"/>
  <c r="Z87" i="24"/>
  <c r="Z90" i="24"/>
  <c r="Z88" i="24"/>
  <c r="Z84" i="24"/>
  <c r="Z89" i="24"/>
  <c r="AN67" i="24"/>
  <c r="AM76" i="24"/>
  <c r="AD53" i="24"/>
  <c r="AA71" i="24"/>
  <c r="AA78" i="24"/>
  <c r="AA83" i="24"/>
  <c r="AL79" i="24"/>
  <c r="AL66" i="24"/>
  <c r="AL68" i="24"/>
  <c r="AL75" i="24"/>
  <c r="AM108" i="24"/>
  <c r="AM50" i="24"/>
  <c r="AM59" i="24"/>
  <c r="AM80" i="24"/>
  <c r="AN109" i="24"/>
  <c r="AA72" i="24"/>
  <c r="AD55" i="24"/>
  <c r="AN76" i="24"/>
  <c r="AO67" i="24"/>
  <c r="AA86" i="24"/>
  <c r="AA87" i="24"/>
  <c r="AA90" i="24"/>
  <c r="AA88" i="24"/>
  <c r="AA84" i="24"/>
  <c r="AA89" i="24"/>
  <c r="AP137" i="24"/>
  <c r="AO49" i="24"/>
  <c r="AP140" i="24"/>
  <c r="AP141" i="24"/>
  <c r="AP73" i="24"/>
  <c r="AP85" i="24"/>
  <c r="AP99" i="24"/>
  <c r="AN74" i="24"/>
  <c r="AO58" i="24"/>
  <c r="AN52" i="24"/>
  <c r="AN47" i="24"/>
  <c r="AN61" i="24"/>
  <c r="AN60" i="24"/>
  <c r="AC77" i="24"/>
  <c r="AC70" i="24"/>
  <c r="AB71" i="24"/>
  <c r="AB78" i="24"/>
  <c r="AB83" i="24"/>
  <c r="AO141" i="24"/>
  <c r="AO73" i="24"/>
  <c r="AO85" i="24"/>
  <c r="AO99" i="24"/>
  <c r="AM79" i="24"/>
  <c r="AQ99" i="24"/>
  <c r="A100" i="24"/>
  <c r="AO109" i="24"/>
  <c r="AN108" i="24"/>
  <c r="AN50" i="24"/>
  <c r="AN59" i="24"/>
  <c r="AN80" i="24"/>
  <c r="AM66" i="24"/>
  <c r="AM68" i="24"/>
  <c r="AM75" i="24"/>
  <c r="AB86" i="24"/>
  <c r="AB87" i="24"/>
  <c r="AB90" i="24"/>
  <c r="AB88" i="24"/>
  <c r="AB84" i="24"/>
  <c r="AB89" i="24"/>
  <c r="AP67" i="24"/>
  <c r="AO76" i="24"/>
  <c r="AD82" i="24"/>
  <c r="AD56" i="24"/>
  <c r="AD69" i="24"/>
  <c r="AC71" i="24"/>
  <c r="AC78" i="24"/>
  <c r="AC83" i="24"/>
  <c r="AP58" i="24"/>
  <c r="AO52" i="24"/>
  <c r="AO47" i="24"/>
  <c r="AO61" i="24"/>
  <c r="AO60" i="24"/>
  <c r="AO74" i="24"/>
  <c r="AB72" i="24"/>
  <c r="AQ140" i="24"/>
  <c r="AQ137" i="24"/>
  <c r="AR137" i="24"/>
  <c r="AS137" i="24"/>
  <c r="AT137" i="24"/>
  <c r="AU137" i="24"/>
  <c r="AV137" i="24"/>
  <c r="AW137" i="24"/>
  <c r="AX137" i="24"/>
  <c r="AY137" i="24"/>
  <c r="AP49" i="24"/>
  <c r="AE53" i="24"/>
  <c r="AN79" i="24"/>
  <c r="AO108" i="24"/>
  <c r="AO50" i="24"/>
  <c r="AO59" i="24"/>
  <c r="AO80" i="24"/>
  <c r="AP109" i="24"/>
  <c r="AP108" i="24"/>
  <c r="AP50" i="24"/>
  <c r="AP59" i="24"/>
  <c r="AN66" i="24"/>
  <c r="AN68" i="24"/>
  <c r="AN75" i="24"/>
  <c r="AC72" i="24"/>
  <c r="AE55" i="24"/>
  <c r="AR140" i="24"/>
  <c r="AR141" i="24"/>
  <c r="AP76" i="24"/>
  <c r="AS67" i="24"/>
  <c r="AQ141" i="24"/>
  <c r="AC86" i="24"/>
  <c r="AC87" i="24"/>
  <c r="AC90" i="24"/>
  <c r="AC84" i="24"/>
  <c r="AC89" i="24"/>
  <c r="AC88" i="24"/>
  <c r="AP74" i="24"/>
  <c r="AP52" i="24"/>
  <c r="AP47" i="24"/>
  <c r="AP61" i="24"/>
  <c r="AP60" i="24"/>
  <c r="AD77" i="24"/>
  <c r="AD70" i="24"/>
  <c r="AP80" i="24"/>
  <c r="AO79" i="24"/>
  <c r="AP79" i="24"/>
  <c r="AP66" i="24"/>
  <c r="AP68" i="24"/>
  <c r="AP75" i="24"/>
  <c r="AO66" i="24"/>
  <c r="AO68" i="24"/>
  <c r="AO75" i="24"/>
  <c r="AE82" i="24"/>
  <c r="AE56" i="24"/>
  <c r="AE69" i="24"/>
  <c r="AD71" i="24"/>
  <c r="AD78" i="24"/>
  <c r="AD83" i="24"/>
  <c r="AS140" i="24"/>
  <c r="AS141" i="24"/>
  <c r="AF53" i="24"/>
  <c r="AD86" i="24"/>
  <c r="AD87" i="24"/>
  <c r="AD90" i="24"/>
  <c r="AD84" i="24"/>
  <c r="AD89" i="24"/>
  <c r="AD88" i="24"/>
  <c r="AE77" i="24"/>
  <c r="AE70" i="24"/>
  <c r="AF55" i="24"/>
  <c r="AT140" i="24"/>
  <c r="AD72" i="24"/>
  <c r="AU140" i="24"/>
  <c r="AF56" i="24"/>
  <c r="AF69" i="24"/>
  <c r="AF82" i="24"/>
  <c r="AE71" i="24"/>
  <c r="AE78" i="24"/>
  <c r="AE83" i="24"/>
  <c r="AT141" i="24"/>
  <c r="AG53" i="24"/>
  <c r="AE86" i="24"/>
  <c r="AE87" i="24"/>
  <c r="AE90" i="24"/>
  <c r="AE84" i="24"/>
  <c r="AE89" i="24"/>
  <c r="AE88" i="24"/>
  <c r="AF77" i="24"/>
  <c r="AF70" i="24"/>
  <c r="AV140" i="24"/>
  <c r="AG55" i="24"/>
  <c r="AH53" i="24"/>
  <c r="AE72" i="24"/>
  <c r="AU141" i="24"/>
  <c r="AH55" i="24"/>
  <c r="AI53" i="24"/>
  <c r="AW140" i="24"/>
  <c r="AF71" i="24"/>
  <c r="AF78" i="24"/>
  <c r="AF83" i="24"/>
  <c r="AG82" i="24"/>
  <c r="AG56" i="24"/>
  <c r="AG69" i="24"/>
  <c r="AV141" i="24"/>
  <c r="AF72" i="24"/>
  <c r="AX140" i="24"/>
  <c r="AX141" i="24"/>
  <c r="AI55" i="24"/>
  <c r="AF86" i="24"/>
  <c r="AF87" i="24"/>
  <c r="AF90" i="24"/>
  <c r="AF88" i="24"/>
  <c r="AF84" i="24"/>
  <c r="AF89" i="24"/>
  <c r="AG77" i="24"/>
  <c r="AG70" i="24"/>
  <c r="AW141" i="24"/>
  <c r="AH82" i="24"/>
  <c r="AH56" i="24"/>
  <c r="AH69" i="24"/>
  <c r="AG71" i="24"/>
  <c r="AG78" i="24"/>
  <c r="AG83" i="24"/>
  <c r="AI82" i="24"/>
  <c r="AI56" i="24"/>
  <c r="AI69" i="24"/>
  <c r="AH77" i="24"/>
  <c r="AH70" i="24"/>
  <c r="AJ53" i="24"/>
  <c r="AY140" i="24"/>
  <c r="AY141" i="24"/>
  <c r="AG86" i="24"/>
  <c r="AG87" i="24"/>
  <c r="AG90" i="24"/>
  <c r="AG88" i="24"/>
  <c r="AG84" i="24"/>
  <c r="AG89" i="24"/>
  <c r="AJ55" i="24"/>
  <c r="AH71" i="24"/>
  <c r="AH78" i="24"/>
  <c r="AH83" i="24"/>
  <c r="AI77" i="24"/>
  <c r="AI70" i="24"/>
  <c r="AG72" i="24"/>
  <c r="AH86" i="24"/>
  <c r="AH87" i="24"/>
  <c r="AH90" i="24"/>
  <c r="AH84" i="24"/>
  <c r="AH89" i="24"/>
  <c r="AH88" i="24"/>
  <c r="AI71" i="24"/>
  <c r="AI78" i="24"/>
  <c r="AI83" i="24"/>
  <c r="AJ56" i="24"/>
  <c r="AJ69" i="24"/>
  <c r="AJ82" i="24"/>
  <c r="AH72" i="24"/>
  <c r="AK53" i="24"/>
  <c r="AI72" i="24"/>
  <c r="AK55" i="24"/>
  <c r="AL53" i="24"/>
  <c r="AI86" i="24"/>
  <c r="AI87" i="24"/>
  <c r="AI90" i="24"/>
  <c r="AI88" i="24"/>
  <c r="AI84" i="24"/>
  <c r="AI89" i="24"/>
  <c r="AJ77" i="24"/>
  <c r="AJ70" i="24"/>
  <c r="AL55" i="24"/>
  <c r="AJ71" i="24"/>
  <c r="AJ78" i="24"/>
  <c r="AJ83" i="24"/>
  <c r="AK82" i="24"/>
  <c r="AK56" i="24"/>
  <c r="AK69" i="24"/>
  <c r="AJ86" i="24"/>
  <c r="AJ87" i="24"/>
  <c r="AJ90" i="24"/>
  <c r="AJ88" i="24"/>
  <c r="AJ84" i="24"/>
  <c r="AJ89" i="24"/>
  <c r="AJ72" i="24"/>
  <c r="AL82" i="24"/>
  <c r="AL56" i="24"/>
  <c r="AL69" i="24"/>
  <c r="AK77" i="24"/>
  <c r="AK70" i="24"/>
  <c r="AM53" i="24"/>
  <c r="AK71" i="24"/>
  <c r="AK78" i="24"/>
  <c r="AK83" i="24"/>
  <c r="AL77" i="24"/>
  <c r="AL70" i="24"/>
  <c r="AM55" i="24"/>
  <c r="AK86" i="24"/>
  <c r="AK87" i="24"/>
  <c r="AK90" i="24"/>
  <c r="AK88" i="24"/>
  <c r="AK84" i="24"/>
  <c r="AK89" i="24"/>
  <c r="AM82" i="24"/>
  <c r="AM56" i="24"/>
  <c r="AM69" i="24"/>
  <c r="AN53" i="24"/>
  <c r="AL71" i="24"/>
  <c r="AL78" i="24"/>
  <c r="AL83" i="24"/>
  <c r="AK72" i="24"/>
  <c r="AL72" i="24"/>
  <c r="AL86" i="24"/>
  <c r="AL87" i="24"/>
  <c r="AL90" i="24"/>
  <c r="AL84" i="24"/>
  <c r="AL89" i="24"/>
  <c r="AL88" i="24"/>
  <c r="AN55" i="24"/>
  <c r="AM77" i="24"/>
  <c r="AM70" i="24"/>
  <c r="AM71" i="24"/>
  <c r="AM78" i="24"/>
  <c r="AM83" i="24"/>
  <c r="AN56" i="24"/>
  <c r="AN69" i="24"/>
  <c r="AN82" i="24"/>
  <c r="AO53" i="24"/>
  <c r="AM86" i="24"/>
  <c r="AM87" i="24"/>
  <c r="AM90" i="24"/>
  <c r="AM84" i="24"/>
  <c r="AM89" i="24"/>
  <c r="AM88" i="24"/>
  <c r="AN77" i="24"/>
  <c r="AN70" i="24"/>
  <c r="AO55" i="24"/>
  <c r="AP53" i="24"/>
  <c r="AP55" i="24"/>
  <c r="AM72" i="24"/>
  <c r="AP82" i="24"/>
  <c r="AP56" i="24"/>
  <c r="AP69" i="24"/>
  <c r="AN71" i="24"/>
  <c r="AN78" i="24"/>
  <c r="AN83" i="24"/>
  <c r="AO82" i="24"/>
  <c r="AO56" i="24"/>
  <c r="AO69" i="24"/>
  <c r="AN72" i="24"/>
  <c r="AN86" i="24"/>
  <c r="AN87" i="24"/>
  <c r="AN90" i="24"/>
  <c r="AN84" i="24"/>
  <c r="AN89" i="24"/>
  <c r="AN88" i="24"/>
  <c r="AO77" i="24"/>
  <c r="AO70" i="24"/>
  <c r="AP77" i="24"/>
  <c r="AP70" i="24"/>
  <c r="AP71" i="24"/>
  <c r="AP72" i="24"/>
  <c r="AO71" i="24"/>
  <c r="AO78" i="24"/>
  <c r="AO83" i="24"/>
  <c r="AO86" i="24"/>
  <c r="AO87" i="24"/>
  <c r="AO90" i="24"/>
  <c r="AO84" i="24"/>
  <c r="AO89" i="24"/>
  <c r="AO88" i="24"/>
  <c r="AO72" i="24"/>
  <c r="AP78" i="24"/>
  <c r="AP83" i="24"/>
  <c r="AP86" i="24"/>
  <c r="AP87" i="24"/>
  <c r="AP84" i="24"/>
  <c r="AP89" i="24"/>
  <c r="AP88" i="24"/>
  <c r="A101" i="24"/>
  <c r="B102" i="24"/>
  <c r="AP90" i="24"/>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S23" i="12"/>
  <c r="J23" i="12"/>
  <c r="A14" i="17"/>
  <c r="A11" i="17"/>
  <c r="A8" i="17"/>
  <c r="A4" i="17"/>
  <c r="A15" i="10"/>
  <c r="A12" i="10"/>
  <c r="A9" i="10"/>
  <c r="A5" i="10"/>
  <c r="A5" i="24"/>
  <c r="A15" i="16"/>
  <c r="A12" i="16"/>
  <c r="A9" i="16"/>
  <c r="A5" i="16"/>
  <c r="A15" i="5"/>
  <c r="A12" i="5"/>
  <c r="A9" i="5"/>
  <c r="A5" i="5"/>
  <c r="A5" i="26"/>
  <c r="A15" i="6"/>
  <c r="A12" i="6"/>
  <c r="A9" i="6"/>
  <c r="A5" i="6"/>
  <c r="E15" i="14"/>
  <c r="E12" i="14"/>
  <c r="E9" i="14"/>
  <c r="A5" i="14"/>
  <c r="A6" i="13"/>
  <c r="A4" i="12"/>
  <c r="A16" i="13"/>
  <c r="A13" i="13"/>
  <c r="A10" i="13"/>
  <c r="A14" i="12"/>
  <c r="A11" i="12"/>
  <c r="A8" i="12"/>
  <c r="A4"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28" i="23"/>
  <c r="E24" i="23"/>
  <c r="G24" i="23"/>
  <c r="L31" i="23"/>
  <c r="AB31" i="23"/>
  <c r="F31" i="23"/>
  <c r="AB34" i="23"/>
  <c r="F34" i="23"/>
  <c r="AB33" i="23"/>
  <c r="F33" i="23"/>
  <c r="AB32" i="23"/>
  <c r="F32" i="23"/>
</calcChain>
</file>

<file path=xl/sharedStrings.xml><?xml version="1.0" encoding="utf-8"?>
<sst xmlns="http://schemas.openxmlformats.org/spreadsheetml/2006/main" count="1517" uniqueCount="697">
  <si>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</si>
  <si>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</si>
  <si>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</si>
  <si>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</si>
  <si>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</si>
  <si>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</si>
  <si>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</si>
  <si>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</si>
  <si>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</si>
  <si>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</si>
  <si>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</si>
  <si>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</si>
  <si>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</si>
  <si>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</si>
  <si>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</si>
  <si>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</si>
  <si>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</si>
  <si>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</si>
  <si>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</si>
  <si>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</si>
  <si>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</si>
  <si>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</si>
  <si>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</si>
  <si>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</si>
  <si>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</si>
  <si>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</si>
  <si>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</si>
  <si>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</si>
  <si>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</si>
  <si>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</si>
  <si>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</si>
  <si>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</si>
  <si>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</si>
  <si>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</si>
  <si>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</si>
  <si>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</si>
  <si>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</si>
  <si>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</si>
  <si>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</si>
  <si>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</si>
  <si>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</si>
  <si>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</si>
  <si>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</si>
  <si>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</si>
  <si>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</si>
  <si>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</si>
  <si>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</si>
  <si>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</si>
  <si>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</si>
  <si>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</si>
  <si>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</si>
  <si>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</si>
  <si>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</si>
  <si>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</si>
  <si>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</si>
  <si>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</si>
  <si>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</si>
  <si>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</si>
  <si>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</si>
  <si>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</si>
  <si>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</si>
  <si>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</si>
  <si>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</si>
  <si>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</si>
  <si>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</si>
  <si>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</si>
  <si>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</si>
  <si>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</si>
  <si>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</si>
  <si>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</si>
  <si>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</si>
  <si>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</si>
  <si>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</si>
  <si>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</si>
  <si>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</si>
  <si>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</si>
  <si>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</si>
  <si>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</si>
  <si>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</si>
  <si>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</si>
  <si>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</si>
  <si>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</si>
  <si>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</si>
  <si>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</si>
  <si>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</si>
  <si>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</si>
  <si>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</si>
  <si>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</si>
  <si>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</si>
  <si>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</si>
  <si>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</si>
  <si>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</si>
  <si>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</si>
  <si>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</si>
  <si>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</si>
  <si>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</si>
  <si>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</si>
  <si>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</si>
  <si>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</si>
  <si>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</si>
  <si>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</si>
  <si>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</si>
  <si>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</si>
  <si>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</si>
  <si>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</si>
  <si>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</si>
  <si>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</si>
  <si>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</si>
  <si>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</si>
  <si>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</si>
  <si>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</si>
  <si>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</si>
  <si>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</si>
  <si>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</si>
  <si>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</si>
  <si>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</si>
  <si>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</si>
  <si>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</si>
  <si>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</si>
  <si>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</si>
  <si>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</si>
  <si>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</si>
  <si>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</si>
  <si>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</si>
  <si>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</si>
  <si>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</si>
  <si>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</si>
  <si>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</si>
  <si>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</si>
  <si>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</si>
  <si>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</si>
  <si>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</si>
  <si>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</si>
  <si>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</si>
  <si>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</si>
  <si>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</si>
  <si>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</si>
  <si>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</si>
  <si>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</si>
  <si>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</si>
  <si>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</si>
  <si>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</si>
  <si>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</si>
  <si>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</si>
  <si>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</si>
  <si>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</si>
  <si>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</si>
  <si>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</si>
  <si>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</si>
  <si>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</si>
  <si>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</si>
  <si>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</si>
  <si>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</si>
  <si>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</si>
  <si>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</si>
  <si>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</si>
  <si>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</si>
  <si>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</si>
  <si>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</si>
  <si>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</si>
  <si>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</si>
  <si>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</si>
  <si>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</si>
  <si>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</si>
  <si>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</si>
  <si>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</si>
  <si>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</si>
  <si>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</si>
  <si>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</si>
  <si>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</si>
  <si>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</si>
  <si>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</si>
  <si>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</si>
  <si>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</si>
  <si>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</si>
  <si>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</si>
  <si>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</si>
  <si>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</si>
  <si>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</si>
  <si>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</si>
  <si>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</si>
  <si>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</si>
  <si>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</si>
  <si>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</si>
  <si>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</si>
  <si>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</si>
  <si>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</si>
  <si>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</si>
  <si>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</si>
  <si>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</si>
  <si>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</si>
  <si>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</si>
  <si>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</si>
  <si>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</si>
  <si>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</si>
  <si>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</si>
  <si>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</si>
  <si>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</si>
  <si>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</si>
  <si>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</si>
  <si>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</si>
  <si>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</si>
  <si>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</si>
  <si>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</si>
  <si>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</si>
  <si>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</si>
  <si>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</si>
  <si>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</si>
  <si>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</si>
  <si>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</si>
  <si>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</si>
  <si>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</si>
  <si>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</si>
  <si>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</si>
  <si>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</si>
  <si>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</si>
  <si>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</si>
  <si>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</si>
  <si>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</si>
  <si>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</si>
  <si>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</si>
  <si>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</si>
  <si>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</si>
  <si>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</si>
  <si>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</si>
  <si>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</si>
  <si>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</si>
  <si>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</si>
  <si>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</si>
  <si>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</si>
  <si>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</si>
  <si>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</si>
  <si>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</si>
  <si>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</si>
  <si>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</si>
  <si>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</si>
  <si>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</si>
  <si>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</si>
  <si>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</si>
  <si>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</si>
  <si>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</si>
  <si>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</si>
  <si>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</si>
  <si>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</si>
  <si>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</si>
  <si>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</si>
  <si>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</si>
  <si>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</si>
  <si>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</si>
  <si>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</si>
  <si>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</si>
  <si>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</si>
  <si>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</si>
  <si>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</si>
  <si>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</si>
  <si>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</si>
  <si>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</si>
  <si>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</si>
  <si>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</si>
  <si>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</si>
  <si>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</si>
  <si>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</si>
  <si>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</si>
  <si>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</si>
  <si>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</si>
  <si>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</si>
  <si>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</si>
  <si>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</si>
  <si>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</si>
  <si>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</si>
  <si>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</si>
  <si>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</si>
  <si>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</si>
  <si>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</si>
  <si>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</si>
  <si>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</si>
  <si>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</si>
  <si>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</si>
  <si>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</si>
  <si>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</si>
  <si>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</si>
  <si>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</si>
  <si>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</si>
  <si>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</si>
  <si>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</si>
  <si>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</si>
  <si>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</si>
  <si>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</si>
  <si>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</si>
  <si>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</si>
  <si>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</si>
  <si>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</si>
  <si>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</si>
  <si>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</si>
  <si>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</si>
  <si>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</si>
  <si>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</si>
  <si>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</si>
  <si>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</si>
  <si>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</si>
  <si>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</si>
  <si>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</si>
  <si>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</si>
  <si>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</si>
  <si>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</si>
  <si>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</si>
  <si>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</si>
  <si>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</si>
  <si>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</si>
  <si>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</si>
  <si>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</si>
  <si>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</si>
  <si>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</si>
  <si>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</si>
  <si>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</si>
  <si>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</si>
  <si>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</si>
  <si>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</si>
  <si>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</si>
  <si>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</si>
  <si>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</si>
  <si>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</si>
  <si>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</si>
  <si>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</si>
  <si>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</si>
  <si>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</si>
  <si>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</si>
  <si>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</si>
  <si>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</si>
  <si>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</si>
  <si>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</si>
  <si>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</si>
  <si>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</si>
  <si>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</si>
  <si>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</si>
  <si>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</si>
  <si>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</si>
  <si>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</si>
  <si>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</si>
  <si>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</si>
  <si>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</si>
  <si>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</si>
  <si>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</si>
  <si>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</si>
  <si>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</si>
  <si>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</si>
  <si>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</si>
  <si>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</si>
  <si>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</si>
  <si>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</si>
  <si>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</si>
  <si>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</si>
  <si>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</si>
  <si>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</si>
  <si>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</si>
  <si>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</si>
  <si>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</si>
  <si>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</si>
  <si>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</si>
  <si>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</si>
  <si>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</si>
  <si>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</si>
  <si>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</si>
  <si>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</si>
  <si>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</si>
  <si>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</si>
  <si>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</si>
  <si>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</si>
  <si>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</si>
  <si>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</si>
  <si>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</si>
  <si>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</si>
  <si>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</si>
  <si>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</si>
  <si>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</si>
  <si>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</si>
  <si>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</si>
  <si>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</si>
  <si>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</si>
  <si>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</si>
  <si>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</si>
  <si>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</si>
  <si>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</si>
  <si>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</si>
  <si>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</si>
  <si>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</si>
  <si>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</si>
  <si>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</si>
  <si>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</si>
  <si>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</si>
  <si>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</si>
  <si>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</si>
  <si>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</si>
  <si>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</si>
  <si>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</si>
  <si>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</si>
  <si>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</si>
  <si>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</si>
  <si>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</si>
  <si>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</si>
  <si>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</si>
  <si>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</si>
  <si>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</si>
  <si>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</si>
  <si>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</si>
  <si>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</si>
  <si>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</si>
  <si>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</si>
  <si>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</si>
  <si>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</si>
  <si>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</si>
  <si>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</si>
  <si>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</si>
  <si>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</si>
  <si>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</si>
  <si>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</si>
  <si>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</si>
  <si>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</si>
  <si>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</si>
  <si>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</si>
  <si>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</si>
  <si>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</si>
  <si>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</si>
  <si>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</si>
  <si>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</si>
  <si>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</si>
  <si>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</si>
  <si>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</si>
  <si>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</si>
  <si>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</si>
  <si>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</si>
  <si>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</si>
  <si>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</si>
  <si>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</si>
  <si>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</si>
  <si>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</si>
  <si>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</si>
  <si>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</si>
  <si>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</si>
  <si>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</si>
  <si>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</si>
  <si>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</si>
  <si>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</si>
  <si>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</si>
  <si>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</si>
  <si>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</si>
  <si>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</si>
  <si>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</si>
  <si>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</si>
  <si>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</si>
  <si>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</si>
  <si>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</si>
  <si>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</si>
  <si>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</si>
  <si>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</si>
  <si>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</si>
  <si>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</si>
  <si>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</si>
  <si>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</si>
  <si>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</si>
  <si>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</si>
  <si>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</si>
  <si>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</si>
  <si>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</si>
  <si>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</si>
  <si>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</si>
  <si>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</si>
  <si>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</si>
  <si>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</si>
  <si>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</si>
  <si>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</si>
  <si>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</si>
  <si>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</si>
  <si>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</si>
  <si>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</si>
  <si>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</si>
  <si>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</si>
  <si>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</si>
  <si>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</si>
  <si>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</si>
  <si>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</si>
  <si>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</si>
  <si>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</si>
  <si>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</si>
  <si>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</si>
  <si>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</si>
  <si>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</si>
  <si>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</si>
  <si>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</si>
  <si>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</si>
  <si>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</si>
  <si>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</si>
  <si>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</si>
  <si>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</si>
  <si>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</si>
  <si>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</si>
  <si>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</si>
  <si>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</si>
  <si>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</si>
  <si>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</si>
  <si>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</si>
  <si>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</si>
  <si>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</si>
  <si>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</si>
  <si>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</si>
  <si>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</si>
  <si>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</si>
  <si>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</si>
  <si>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</si>
  <si>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</si>
  <si>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</si>
  <si>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</si>
  <si>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</si>
  <si>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</si>
  <si>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</si>
  <si>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</si>
  <si>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</si>
  <si>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</si>
  <si>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</si>
  <si>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</si>
  <si>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</si>
  <si>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</si>
  <si>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</si>
  <si>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</si>
  <si>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</si>
  <si>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</si>
  <si>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</si>
  <si>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</si>
  <si>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</si>
  <si>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</si>
  <si>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</si>
  <si>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</si>
  <si>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</si>
  <si>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</si>
  <si>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</si>
  <si>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</si>
  <si>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РП 10 кВ, двух КЛ 10 кВ от РП 10 кВ (по ТЗ № 7.СЭРС.2013/ЗЭС-20) в Гурьевском районе, п.Кутузово - п.Дорожный</t>
  </si>
  <si>
    <t>Гурьевский р-н, ул. Орловка</t>
  </si>
  <si>
    <t>АО "Янтарьэнерго"</t>
  </si>
  <si>
    <t>Калининградская область</t>
  </si>
  <si>
    <t>Не требуется</t>
  </si>
  <si>
    <t>Да</t>
  </si>
  <si>
    <t>Гурьевский муниципальный район</t>
  </si>
  <si>
    <t>договоры на технологическое присоединение</t>
  </si>
  <si>
    <t>строительство</t>
  </si>
  <si>
    <t>2015 г.</t>
  </si>
  <si>
    <t>КЛ</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</si>
  <si>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</si>
  <si>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</si>
  <si>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</si>
  <si>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</si>
  <si>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</si>
  <si>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</si>
  <si>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</si>
  <si>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</si>
  <si>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</si>
  <si>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</si>
  <si>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</si>
  <si>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</si>
  <si>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</si>
  <si>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</si>
  <si>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</si>
  <si>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</si>
  <si>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</si>
  <si>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</si>
  <si>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</si>
  <si>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</si>
  <si>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</si>
  <si>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</si>
  <si>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</si>
  <si>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</si>
  <si>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</si>
  <si>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</si>
  <si>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</si>
  <si>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</si>
  <si>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</si>
  <si>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</si>
  <si>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</si>
  <si>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</si>
  <si>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</si>
  <si>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</si>
  <si>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</si>
  <si>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</si>
  <si>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</si>
  <si>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</si>
  <si>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</si>
  <si>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</si>
  <si>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</si>
  <si>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</si>
  <si>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</si>
  <si>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</si>
  <si>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</si>
  <si>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</si>
  <si>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</si>
  <si>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</si>
  <si>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</si>
  <si>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</si>
  <si>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</si>
  <si>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</si>
  <si>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</si>
  <si>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ЭнергоКомплект (Гурьевский р-он)   договор  № 480  от  02/09/2014-   в ценах 2014 года с НДС, млн. руб.</t>
  </si>
  <si>
    <t>Вита-Строй        договор  № 673  от  05/08/15-   в ценах 2015 года с НДС, млн. руб.</t>
  </si>
  <si>
    <t>КОНТАКТНЫЕ СОЕДИНЕНИЯ ВЫКЛЮЧАТЕЛЯ (В) В ЯЧЕЙКЕ  ЛЭП-10кВ (РПновый(п.10.1)-ТПНОВЫЕ(п.11.1))  В РУ-10к</t>
  </si>
  <si>
    <t>F_prj_111001_14118</t>
  </si>
  <si>
    <t>не требуется</t>
  </si>
  <si>
    <t>Технологическое присоединение энергопринимающих устройств потребителей свыше 150 кВт</t>
  </si>
  <si>
    <t>нд</t>
  </si>
  <si>
    <t>КалининградПромСтройПроект    договор  № 274  от  17/04/2014-   в ценах 2014 года с НДС, млн. руб.</t>
  </si>
  <si>
    <t>Национальная энергетическая корпорация   договор  № 24/09/15   от  17/09/2015-   в ценах 2015 года с НДС, млн. руб.</t>
  </si>
  <si>
    <t>РП 10 кВ новый</t>
  </si>
  <si>
    <t>Трансформатор собственных нужд 2 шт.</t>
  </si>
  <si>
    <t>Вакуумный выключатель 5 шт.</t>
  </si>
  <si>
    <t>BB/TEL-10-20/1000</t>
  </si>
  <si>
    <t>ТМГ 40 кВА 2 шт.</t>
  </si>
  <si>
    <t>ТСН-1, ТСН-2</t>
  </si>
  <si>
    <t>5 шт.</t>
  </si>
  <si>
    <t>2016</t>
  </si>
  <si>
    <t xml:space="preserve">В траншеи </t>
  </si>
  <si>
    <t xml:space="preserve">КЛ 10 кВ КЛ101-10, КЛ101-20 от РП 10 кВ нового </t>
  </si>
  <si>
    <t>МТРиО</t>
  </si>
  <si>
    <t>Поставка оборудования АСКУЭ по объекту «Строительство РП 10 кВ, двух КЛ 10 кВ от РП 10 кВ (по ТЗ № 7.СЭРС.2013/ЗЭС-20) в Гурьевском районе, п. Кутузово - п. Дорожный».</t>
  </si>
  <si>
    <t>АО "Янтарьэнерго"/ДКС</t>
  </si>
  <si>
    <t>ПСД</t>
  </si>
  <si>
    <t>ОЗП</t>
  </si>
  <si>
    <t>0</t>
  </si>
  <si>
    <t>31603669652</t>
  </si>
  <si>
    <t>etp.rosseti.ru</t>
  </si>
  <si>
    <t>18.05.2016</t>
  </si>
  <si>
    <t>17.06.2016</t>
  </si>
  <si>
    <t>Признана несостоявшейся</t>
  </si>
  <si>
    <t>1127/10/13 от 27.01.2014</t>
  </si>
  <si>
    <t>В КС...</t>
  </si>
  <si>
    <t xml:space="preserve">10.1. На границе земельного участка заявителя, в доступном для эксплуатационно-технического  обслуживания персоналом филиала ОАО "Янтарьэнерго" "Западные электрические сети"  месте, построить распределительный пункт с двумя секциями шин 10кВ с АВР на секционном  выключателе, в РУ 10 кВ которого предусмотреть установку двух вводных, двух линейных ячеек,  ячеек с ТН 10 кВ и ТСН 10 кВ по одной на каждой секции и одной секционной ячейки (схему  комплект ации, тип оборудования РП определить в процессе проектирования, проектом  предусмотреть монтаж РЗА, телемеханизацию и АИИС КУЭ).
10.2. Выполнить установку и наладку по одной линейной ячейке на III и IV секциях  ЗРУ-10 кВ ПС О-42 </t>
  </si>
  <si>
    <t>С</t>
  </si>
  <si>
    <t>4.478 км (4.478 км)</t>
  </si>
  <si>
    <t>отсутствуют</t>
  </si>
  <si>
    <t>05.08.2015
17.09.2015</t>
  </si>
  <si>
    <t>20.07.2015
27.08.2015</t>
  </si>
  <si>
    <t xml:space="preserve">Факт </t>
  </si>
  <si>
    <t>по состоянию на 01.01.2017</t>
  </si>
  <si>
    <t>выбрать строки и скрыть столбец</t>
  </si>
  <si>
    <t>Акционерное общество "Янтарьэнерго" ДЗО  ПАО "Россети"</t>
  </si>
  <si>
    <t>Увеличение объема услуг по договорам технологического присоединения</t>
  </si>
  <si>
    <t xml:space="preserve">КЛ 10 кВ 4,089 млн.руб./км </t>
  </si>
  <si>
    <t>1127/10/13 д/с № 7 от 23.12.2016, 1127/10/13 д/с № 8 от 16.03.2017</t>
  </si>
  <si>
    <t>система "Комплекс по по производству и отгрузке сжиженного природного газа производительностью 21 т/час"</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</si>
  <si>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</si>
  <si>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2017 года с НДС, млн. руб.</t>
  </si>
  <si>
    <t>ПИР ООО "КалининградПромСтройПроект" дог.274 от 17.04.14</t>
  </si>
  <si>
    <t>СМР: ООО "Вита-Строй" дог.673 от 05.08.15  устройство фундаментов, ООО "Национальная энергетическая корпорация" дог.24/09/15 от 17.09.15 поставка кабеля для ПРП</t>
  </si>
  <si>
    <t>Оборудование ООО "ЭнергоКомплект" дог.480 от 02.09.14</t>
  </si>
  <si>
    <t>2018 г.</t>
  </si>
  <si>
    <t>Строительство РП 10 кВ с установкой 11 ячеек КРУ 10 кВ, 5 ВВ 10 кВ, двух КЛ 10 кВ от РП 10 кВ протяженностью 2х2,239 км в Гурьевском районе, п.Кутузово - п.Дорожный</t>
  </si>
  <si>
    <t>РП 10 кВ 11 яч.</t>
  </si>
  <si>
    <t>ПИР</t>
  </si>
  <si>
    <t>ПИР по объекту: Строительство РП 10 кВ, двух КЛ 10 кВ от РП 10 кВ (по ТЗ № 7.СЭРС.2013/ЗЭС-20) в Гурьевском районе, п. Кутузово-п. Дорожный</t>
  </si>
  <si>
    <t>ОАО "Янтарьэнерго"</t>
  </si>
  <si>
    <t>УР</t>
  </si>
  <si>
    <t>ВЗ</t>
  </si>
  <si>
    <t>"КПСП" ООО</t>
  </si>
  <si>
    <t>b2b-mrsk</t>
  </si>
  <si>
    <t>Протокол ЦЗО №02-3 от 25.02.2014г.</t>
  </si>
  <si>
    <t>"Азимут-Электропроект" ООО</t>
  </si>
  <si>
    <t>"Р-Проект" ООО</t>
  </si>
  <si>
    <t>"Промтехэнергопроект" ООО</t>
  </si>
  <si>
    <t>"Проектные системы" ООО</t>
  </si>
  <si>
    <t>"Профессионал" ООО</t>
  </si>
  <si>
    <t>"Факел-Проект" ООО</t>
  </si>
  <si>
    <t>"Орбита" ООО</t>
  </si>
  <si>
    <t>"Проектный Центр "ЭКРА" ООО</t>
  </si>
  <si>
    <t>НПО "Санкт-Петербургская электротехническая компания"</t>
  </si>
  <si>
    <t>"Таврида Электрик СПБ" ООО</t>
  </si>
  <si>
    <t>Поставка комплектного каркасного модульного   РП 10кВ для установки на объекте: «Строительство РП 10 кВ  двух КЛ 10 кВ от РП 10 кВ (по ТЗ № 7 СЭРС.2013./ЗЭС-20) в Гурьевском районе, п. Кутузово – п. Дорожный.</t>
  </si>
  <si>
    <t>ООК</t>
  </si>
  <si>
    <t>"ЭнергоКомплект" ООО</t>
  </si>
  <si>
    <t>"Профи-Строй" ООО</t>
  </si>
  <si>
    <t>"МАРТ" ООО</t>
  </si>
  <si>
    <t>"Московский завод "Электрощит" ОАО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</si>
  <si>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</si>
  <si>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</si>
  <si>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</si>
  <si>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</si>
  <si>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</si>
  <si>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</si>
  <si>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</si>
  <si>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</si>
  <si>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</si>
  <si>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</si>
  <si>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</si>
  <si>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</si>
  <si>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</si>
  <si>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</si>
  <si>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</si>
  <si>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</si>
  <si>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</si>
  <si>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ПСД, утв. Приказом 33 от 28.01.2015</t>
  </si>
  <si>
    <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</si>
</sst>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22" xfId="6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8" fontId="36" fillId="0" borderId="42"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2" fontId="7" fillId="0" borderId="0" xfId="67" applyNumberFormat="1" applyFont="1" applyFill="1" applyAlignment="1">
      <alignment vertical="center"/>
    </xf>
    <xf numFmtId="0" fontId="70" fillId="0" borderId="46" xfId="67" applyFont="1" applyFill="1" applyBorder="1" applyAlignment="1">
      <alignment vertical="center" wrapText="1"/>
    </xf>
    <xf numFmtId="3" fontId="82" fillId="0" borderId="47" xfId="67" applyNumberFormat="1" applyFont="1" applyFill="1" applyBorder="1" applyAlignment="1">
      <alignment vertical="center"/>
    </xf>
    <xf numFmtId="3" fontId="83" fillId="0" borderId="47" xfId="67" applyNumberFormat="1" applyFont="1" applyFill="1" applyBorder="1" applyAlignment="1">
      <alignment vertical="center"/>
    </xf>
    <xf numFmtId="3" fontId="82" fillId="0" borderId="48" xfId="67" applyNumberFormat="1" applyFont="1" applyFill="1" applyBorder="1" applyAlignment="1">
      <alignment vertical="center"/>
    </xf>
    <xf numFmtId="0" fontId="64" fillId="0" borderId="46" xfId="62" applyFont="1" applyFill="1" applyBorder="1"/>
    <xf numFmtId="0" fontId="84" fillId="0" borderId="46"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3"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3"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28" borderId="30" xfId="2" applyFont="1" applyFill="1" applyBorder="1" applyAlignment="1">
      <alignment horizontal="justify" vertical="top" wrapText="1"/>
    </xf>
    <xf numFmtId="0" fontId="11" fillId="28" borderId="0" xfId="2" applyFill="1"/>
    <xf numFmtId="173"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173" fontId="40" fillId="28" borderId="30" xfId="2" applyNumberFormat="1" applyFont="1" applyFill="1" applyBorder="1" applyAlignment="1">
      <alignment horizontal="justify" vertical="top" wrapText="1"/>
    </xf>
    <xf numFmtId="2" fontId="7" fillId="0" borderId="1" xfId="1" applyNumberFormat="1" applyFont="1" applyBorder="1" applyAlignment="1">
      <alignment horizontal="center" vertical="center"/>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11" fillId="0" borderId="0" xfId="62" applyFont="1" applyAlignment="1">
      <alignment horizontal="left" vertical="center" wrapText="1"/>
    </xf>
    <xf numFmtId="0" fontId="11" fillId="0" borderId="1" xfId="62" applyFont="1" applyBorder="1" applyAlignment="1">
      <alignment horizontal="center"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5"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12" fillId="24" borderId="0" xfId="1" applyFont="1" applyFill="1" applyBorder="1" applyAlignment="1">
      <alignment horizontal="left" vertical="center"/>
    </xf>
    <xf numFmtId="0" fontId="11" fillId="0" borderId="1" xfId="45" applyFont="1" applyFill="1" applyBorder="1" applyAlignment="1">
      <alignment horizontal="left" vertical="center" wrapText="1"/>
    </xf>
    <xf numFmtId="0" fontId="40" fillId="29" borderId="30" xfId="2" applyFont="1" applyFill="1" applyBorder="1" applyAlignment="1">
      <alignment horizontal="justify" vertical="top" wrapText="1"/>
    </xf>
    <xf numFmtId="173" fontId="40" fillId="29"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1" applyFont="1" applyAlignment="1">
      <alignment vertical="center"/>
    </xf>
    <xf numFmtId="0" fontId="87"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1"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29"/>
          <c:y val="1.8909016430749624E-2"/>
        </c:manualLayout>
      </c:layout>
      <c:overlay val="0"/>
      <c:spPr>
        <a:noFill/>
        <a:ln w="25400">
          <a:noFill/>
        </a:ln>
      </c:spPr>
    </c:title>
    <c:autoTitleDeleted val="0"/>
    <c:plotArea>
      <c:layout>
        <c:manualLayout>
          <c:layoutTarget val="inner"/>
          <c:xMode val="edge"/>
          <c:yMode val="edge"/>
          <c:x val="7.411907654921028E-2"/>
          <c:y val="0.10288065843621411"/>
          <c:w val="0.924665856622115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8288"/>
        <c:axId val="656993192"/>
      </c:lineChart>
      <c:catAx>
        <c:axId val="656998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93192"/>
        <c:crosses val="autoZero"/>
        <c:auto val="1"/>
        <c:lblAlgn val="ctr"/>
        <c:lblOffset val="100"/>
        <c:noMultiLvlLbl val="0"/>
      </c:catAx>
      <c:valAx>
        <c:axId val="656993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8288"/>
        <c:crosses val="autoZero"/>
        <c:crossBetween val="between"/>
      </c:valAx>
    </c:plotArea>
    <c:legend>
      <c:legendPos val="r"/>
      <c:layout>
        <c:manualLayout>
          <c:xMode val="edge"/>
          <c:yMode val="edge"/>
          <c:x val="0.30660398535709393"/>
          <c:y val="0.89000083443326861"/>
          <c:w val="0.34150970437905825"/>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 l="0.70000000000000062" r="0.70000000000000062" t="0.75000000000000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68</v>
      </c>
      <c r="E1" s="387" t="s">
        <v>640</v>
      </c>
      <c r="F1" s="16"/>
      <c r="G1" s="16"/>
    </row>
    <row r="2" spans="1:22" s="12" customFormat="1" ht="18.75" customHeight="1" x14ac:dyDescent="0.3">
      <c r="A2" s="18"/>
      <c r="C2" s="15" t="s">
        <v>10</v>
      </c>
      <c r="E2" s="387"/>
      <c r="F2" s="16"/>
      <c r="G2" s="16"/>
    </row>
    <row r="3" spans="1:22" s="12" customFormat="1" ht="18.75" x14ac:dyDescent="0.3">
      <c r="A3" s="17"/>
      <c r="C3" s="15" t="s">
        <v>67</v>
      </c>
      <c r="E3" s="387"/>
      <c r="F3" s="16"/>
      <c r="G3" s="16"/>
    </row>
    <row r="4" spans="1:22" s="12" customFormat="1" ht="18.75" x14ac:dyDescent="0.3">
      <c r="A4" s="17"/>
      <c r="E4" s="387"/>
      <c r="F4" s="16"/>
      <c r="G4" s="16"/>
      <c r="H4" s="15"/>
    </row>
    <row r="5" spans="1:22" s="12" customFormat="1" ht="15.75" x14ac:dyDescent="0.25">
      <c r="A5" s="391" t="s">
        <v>681</v>
      </c>
      <c r="B5" s="391"/>
      <c r="C5" s="391"/>
      <c r="D5" s="165"/>
      <c r="E5" s="387"/>
      <c r="F5" s="165"/>
      <c r="G5" s="165"/>
      <c r="H5" s="165"/>
      <c r="I5" s="165"/>
      <c r="J5" s="165"/>
    </row>
    <row r="6" spans="1:22" s="12" customFormat="1" ht="18.75" x14ac:dyDescent="0.3">
      <c r="A6" s="17"/>
      <c r="E6" s="387"/>
      <c r="F6" s="16"/>
      <c r="G6" s="16"/>
      <c r="H6" s="15"/>
    </row>
    <row r="7" spans="1:22" s="12" customFormat="1" ht="18.75" x14ac:dyDescent="0.2">
      <c r="A7" s="395" t="s">
        <v>9</v>
      </c>
      <c r="B7" s="395"/>
      <c r="C7" s="395"/>
      <c r="D7" s="13"/>
      <c r="E7" s="387"/>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7"/>
      <c r="F8" s="14"/>
      <c r="G8" s="14"/>
      <c r="H8" s="14"/>
      <c r="I8" s="13"/>
      <c r="J8" s="13"/>
      <c r="K8" s="13"/>
      <c r="L8" s="13"/>
      <c r="M8" s="13"/>
      <c r="N8" s="13"/>
      <c r="O8" s="13"/>
      <c r="P8" s="13"/>
      <c r="Q8" s="13"/>
      <c r="R8" s="13"/>
      <c r="S8" s="13"/>
      <c r="T8" s="13"/>
      <c r="U8" s="13"/>
      <c r="V8" s="13"/>
    </row>
    <row r="9" spans="1:22" s="12" customFormat="1" ht="18.75" x14ac:dyDescent="0.2">
      <c r="A9" s="396" t="s">
        <v>641</v>
      </c>
      <c r="B9" s="396"/>
      <c r="C9" s="396"/>
      <c r="D9" s="8"/>
      <c r="E9" s="387"/>
      <c r="F9" s="8"/>
      <c r="G9" s="8"/>
      <c r="H9" s="8"/>
      <c r="I9" s="13"/>
      <c r="J9" s="13"/>
      <c r="K9" s="13"/>
      <c r="L9" s="13"/>
      <c r="M9" s="13"/>
      <c r="N9" s="13"/>
      <c r="O9" s="13"/>
      <c r="P9" s="13"/>
      <c r="Q9" s="13"/>
      <c r="R9" s="13"/>
      <c r="S9" s="13"/>
      <c r="T9" s="13"/>
      <c r="U9" s="13"/>
      <c r="V9" s="13"/>
    </row>
    <row r="10" spans="1:22" s="12" customFormat="1" ht="18.75" x14ac:dyDescent="0.2">
      <c r="A10" s="392" t="s">
        <v>8</v>
      </c>
      <c r="B10" s="392"/>
      <c r="C10" s="392"/>
      <c r="D10" s="6"/>
      <c r="E10" s="387"/>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7"/>
      <c r="F11" s="14"/>
      <c r="G11" s="14"/>
      <c r="H11" s="14"/>
      <c r="I11" s="13"/>
      <c r="J11" s="13"/>
      <c r="K11" s="13"/>
      <c r="L11" s="13"/>
      <c r="M11" s="13"/>
      <c r="N11" s="13"/>
      <c r="O11" s="13"/>
      <c r="P11" s="13"/>
      <c r="Q11" s="13"/>
      <c r="R11" s="13"/>
      <c r="S11" s="13"/>
      <c r="T11" s="13"/>
      <c r="U11" s="13"/>
      <c r="V11" s="13"/>
    </row>
    <row r="12" spans="1:22" s="12" customFormat="1" ht="18.75" x14ac:dyDescent="0.2">
      <c r="A12" s="394" t="s">
        <v>603</v>
      </c>
      <c r="B12" s="394"/>
      <c r="C12" s="394"/>
      <c r="D12" s="8"/>
      <c r="E12" s="387"/>
      <c r="F12" s="8"/>
      <c r="G12" s="8"/>
      <c r="H12" s="8"/>
      <c r="I12" s="13"/>
      <c r="J12" s="13"/>
      <c r="K12" s="13"/>
      <c r="L12" s="13"/>
      <c r="M12" s="13"/>
      <c r="N12" s="13"/>
      <c r="O12" s="13"/>
      <c r="P12" s="13"/>
      <c r="Q12" s="13"/>
      <c r="R12" s="13"/>
      <c r="S12" s="13"/>
      <c r="T12" s="13"/>
      <c r="U12" s="13"/>
      <c r="V12" s="13"/>
    </row>
    <row r="13" spans="1:22" s="12" customFormat="1" ht="18.75" x14ac:dyDescent="0.2">
      <c r="A13" s="392" t="s">
        <v>7</v>
      </c>
      <c r="B13" s="392"/>
      <c r="C13" s="392"/>
      <c r="D13" s="6"/>
      <c r="E13" s="387"/>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7"/>
      <c r="F14" s="10"/>
      <c r="G14" s="10"/>
      <c r="H14" s="10"/>
      <c r="I14" s="10"/>
      <c r="J14" s="10"/>
      <c r="K14" s="10"/>
      <c r="L14" s="10"/>
      <c r="M14" s="10"/>
      <c r="N14" s="10"/>
      <c r="O14" s="10"/>
      <c r="P14" s="10"/>
      <c r="Q14" s="10"/>
      <c r="R14" s="10"/>
      <c r="S14" s="10"/>
      <c r="T14" s="10"/>
      <c r="U14" s="10"/>
      <c r="V14" s="10"/>
    </row>
    <row r="15" spans="1:22" s="3" customFormat="1" ht="42" customHeight="1" x14ac:dyDescent="0.2">
      <c r="A15" s="393" t="s">
        <v>536</v>
      </c>
      <c r="B15" s="393"/>
      <c r="C15" s="393"/>
      <c r="D15" s="8"/>
      <c r="E15" s="387"/>
      <c r="F15" s="8"/>
      <c r="G15" s="8"/>
      <c r="H15" s="8"/>
      <c r="I15" s="8"/>
      <c r="J15" s="8"/>
      <c r="K15" s="8"/>
      <c r="L15" s="8"/>
      <c r="M15" s="8"/>
      <c r="N15" s="8"/>
      <c r="O15" s="8"/>
      <c r="P15" s="8"/>
      <c r="Q15" s="8"/>
      <c r="R15" s="8"/>
      <c r="S15" s="8"/>
      <c r="T15" s="8"/>
      <c r="U15" s="8"/>
      <c r="V15" s="8"/>
    </row>
    <row r="16" spans="1:22" s="3" customFormat="1" ht="15" customHeight="1" x14ac:dyDescent="0.2">
      <c r="A16" s="392" t="s">
        <v>6</v>
      </c>
      <c r="B16" s="392"/>
      <c r="C16" s="392"/>
      <c r="D16" s="6"/>
      <c r="E16" s="387"/>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7"/>
      <c r="F17" s="4"/>
      <c r="G17" s="4"/>
      <c r="H17" s="4"/>
      <c r="I17" s="4"/>
      <c r="J17" s="4"/>
      <c r="K17" s="4"/>
      <c r="L17" s="4"/>
      <c r="M17" s="4"/>
      <c r="N17" s="4"/>
      <c r="O17" s="4"/>
      <c r="P17" s="4"/>
      <c r="Q17" s="4"/>
      <c r="R17" s="4"/>
      <c r="S17" s="4"/>
    </row>
    <row r="18" spans="1:22" s="3" customFormat="1" ht="15" customHeight="1" x14ac:dyDescent="0.2">
      <c r="A18" s="393" t="s">
        <v>518</v>
      </c>
      <c r="B18" s="394"/>
      <c r="C18" s="394"/>
      <c r="D18" s="7"/>
      <c r="E18" s="38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7"/>
      <c r="F19" s="6"/>
      <c r="G19" s="6"/>
      <c r="H19" s="6"/>
      <c r="I19" s="4"/>
      <c r="J19" s="4"/>
      <c r="K19" s="4"/>
      <c r="L19" s="4"/>
      <c r="M19" s="4"/>
      <c r="N19" s="4"/>
      <c r="O19" s="4"/>
      <c r="P19" s="4"/>
      <c r="Q19" s="4"/>
      <c r="R19" s="4"/>
      <c r="S19" s="4"/>
    </row>
    <row r="20" spans="1:22" s="3" customFormat="1" ht="39.75" customHeight="1" x14ac:dyDescent="0.2">
      <c r="A20" s="29" t="s">
        <v>5</v>
      </c>
      <c r="B20" s="43" t="s">
        <v>66</v>
      </c>
      <c r="C20" s="42" t="s">
        <v>65</v>
      </c>
      <c r="D20" s="33"/>
      <c r="E20" s="387"/>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87"/>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6" t="s">
        <v>351</v>
      </c>
      <c r="C22" s="42" t="s">
        <v>605</v>
      </c>
      <c r="D22" s="33"/>
      <c r="E22" s="387"/>
      <c r="F22" s="33"/>
      <c r="G22" s="33"/>
      <c r="H22" s="33"/>
      <c r="I22" s="32"/>
      <c r="J22" s="32"/>
      <c r="K22" s="32"/>
      <c r="L22" s="32"/>
      <c r="M22" s="32"/>
      <c r="N22" s="32"/>
      <c r="O22" s="32"/>
      <c r="P22" s="32"/>
      <c r="Q22" s="32"/>
      <c r="R22" s="32"/>
      <c r="S22" s="32"/>
      <c r="T22" s="31"/>
      <c r="U22" s="31"/>
      <c r="V22" s="31"/>
    </row>
    <row r="23" spans="1:22" s="3" customFormat="1" ht="78.75" x14ac:dyDescent="0.2">
      <c r="A23" s="28" t="s">
        <v>63</v>
      </c>
      <c r="B23" s="41" t="s">
        <v>680</v>
      </c>
      <c r="C23" s="45" t="s">
        <v>678</v>
      </c>
      <c r="D23" s="33"/>
      <c r="E23" s="387"/>
      <c r="F23" s="33"/>
      <c r="G23" s="33"/>
      <c r="H23" s="33"/>
      <c r="I23" s="32"/>
      <c r="J23" s="32"/>
      <c r="K23" s="32"/>
      <c r="L23" s="32"/>
      <c r="M23" s="32"/>
      <c r="N23" s="32"/>
      <c r="O23" s="32"/>
      <c r="P23" s="32"/>
      <c r="Q23" s="32"/>
      <c r="R23" s="32"/>
      <c r="S23" s="32"/>
      <c r="T23" s="31"/>
      <c r="U23" s="31"/>
      <c r="V23" s="31"/>
    </row>
    <row r="24" spans="1:22" s="3" customFormat="1" ht="22.5" customHeight="1" x14ac:dyDescent="0.2">
      <c r="A24" s="388"/>
      <c r="B24" s="389"/>
      <c r="C24" s="390"/>
      <c r="D24" s="33"/>
      <c r="E24" s="387"/>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62" t="s">
        <v>467</v>
      </c>
      <c r="C25" s="40" t="s">
        <v>538</v>
      </c>
      <c r="D25" s="39"/>
      <c r="E25" s="387"/>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62" t="s">
        <v>74</v>
      </c>
      <c r="C26" s="40" t="s">
        <v>539</v>
      </c>
      <c r="D26" s="39"/>
      <c r="E26" s="387"/>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62" t="s">
        <v>73</v>
      </c>
      <c r="C27" s="40" t="s">
        <v>542</v>
      </c>
      <c r="D27" s="39"/>
      <c r="E27" s="387"/>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62" t="s">
        <v>468</v>
      </c>
      <c r="C28" s="40" t="s">
        <v>540</v>
      </c>
      <c r="D28" s="39"/>
      <c r="E28" s="387"/>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62" t="s">
        <v>469</v>
      </c>
      <c r="C29" s="40" t="s">
        <v>540</v>
      </c>
      <c r="D29" s="39"/>
      <c r="E29" s="387"/>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62" t="s">
        <v>470</v>
      </c>
      <c r="C30" s="40" t="s">
        <v>540</v>
      </c>
      <c r="D30" s="39"/>
      <c r="E30" s="387"/>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72</v>
      </c>
      <c r="B31" s="45" t="s">
        <v>471</v>
      </c>
      <c r="C31" s="40" t="s">
        <v>540</v>
      </c>
      <c r="D31" s="39"/>
      <c r="E31" s="387"/>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70</v>
      </c>
      <c r="B32" s="45" t="s">
        <v>472</v>
      </c>
      <c r="C32" s="40" t="s">
        <v>540</v>
      </c>
      <c r="D32" s="39"/>
      <c r="E32" s="387"/>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69</v>
      </c>
      <c r="B33" s="45" t="s">
        <v>473</v>
      </c>
      <c r="C33" s="45" t="s">
        <v>679</v>
      </c>
      <c r="D33" s="39"/>
      <c r="E33" s="387"/>
      <c r="F33" s="39"/>
      <c r="G33" s="39"/>
      <c r="H33" s="38"/>
      <c r="I33" s="38"/>
      <c r="J33" s="38"/>
      <c r="K33" s="38"/>
      <c r="L33" s="38"/>
      <c r="M33" s="38"/>
      <c r="N33" s="38"/>
      <c r="O33" s="38"/>
      <c r="P33" s="38"/>
      <c r="Q33" s="38"/>
      <c r="R33" s="38"/>
      <c r="S33" s="37"/>
      <c r="T33" s="37"/>
      <c r="U33" s="37"/>
      <c r="V33" s="37"/>
    </row>
    <row r="34" spans="1:22" ht="111" customHeight="1" x14ac:dyDescent="0.25">
      <c r="A34" s="28" t="s">
        <v>487</v>
      </c>
      <c r="B34" s="45" t="s">
        <v>474</v>
      </c>
      <c r="C34" s="29" t="s">
        <v>540</v>
      </c>
      <c r="D34" s="27"/>
      <c r="E34" s="387"/>
      <c r="F34" s="27"/>
      <c r="G34" s="27"/>
      <c r="H34" s="27"/>
      <c r="I34" s="27"/>
      <c r="J34" s="27"/>
      <c r="K34" s="27"/>
      <c r="L34" s="27"/>
      <c r="M34" s="27"/>
      <c r="N34" s="27"/>
      <c r="O34" s="27"/>
      <c r="P34" s="27"/>
      <c r="Q34" s="27"/>
      <c r="R34" s="27"/>
      <c r="S34" s="27"/>
      <c r="T34" s="27"/>
      <c r="U34" s="27"/>
      <c r="V34" s="27"/>
    </row>
    <row r="35" spans="1:22" ht="58.5" customHeight="1" x14ac:dyDescent="0.25">
      <c r="A35" s="28" t="s">
        <v>477</v>
      </c>
      <c r="B35" s="45" t="s">
        <v>71</v>
      </c>
      <c r="C35" s="29" t="s">
        <v>540</v>
      </c>
      <c r="D35" s="27"/>
      <c r="E35" s="387"/>
      <c r="F35" s="27"/>
      <c r="G35" s="27"/>
      <c r="H35" s="27"/>
      <c r="I35" s="27"/>
      <c r="J35" s="27"/>
      <c r="K35" s="27"/>
      <c r="L35" s="27"/>
      <c r="M35" s="27"/>
      <c r="N35" s="27"/>
      <c r="O35" s="27"/>
      <c r="P35" s="27"/>
      <c r="Q35" s="27"/>
      <c r="R35" s="27"/>
      <c r="S35" s="27"/>
      <c r="T35" s="27"/>
      <c r="U35" s="27"/>
      <c r="V35" s="27"/>
    </row>
    <row r="36" spans="1:22" ht="51.75" customHeight="1" x14ac:dyDescent="0.25">
      <c r="A36" s="28" t="s">
        <v>488</v>
      </c>
      <c r="B36" s="45" t="s">
        <v>475</v>
      </c>
      <c r="C36" s="29" t="s">
        <v>540</v>
      </c>
      <c r="D36" s="27"/>
      <c r="E36" s="387"/>
      <c r="F36" s="27"/>
      <c r="G36" s="27"/>
      <c r="H36" s="27"/>
      <c r="I36" s="27"/>
      <c r="J36" s="27"/>
      <c r="K36" s="27"/>
      <c r="L36" s="27"/>
      <c r="M36" s="27"/>
      <c r="N36" s="27"/>
      <c r="O36" s="27"/>
      <c r="P36" s="27"/>
      <c r="Q36" s="27"/>
      <c r="R36" s="27"/>
      <c r="S36" s="27"/>
      <c r="T36" s="27"/>
      <c r="U36" s="27"/>
      <c r="V36" s="27"/>
    </row>
    <row r="37" spans="1:22" ht="43.5" customHeight="1" x14ac:dyDescent="0.25">
      <c r="A37" s="28" t="s">
        <v>478</v>
      </c>
      <c r="B37" s="45" t="s">
        <v>476</v>
      </c>
      <c r="C37" s="29" t="s">
        <v>541</v>
      </c>
      <c r="D37" s="27"/>
      <c r="E37" s="387"/>
      <c r="F37" s="27"/>
      <c r="G37" s="27"/>
      <c r="H37" s="27"/>
      <c r="I37" s="27"/>
      <c r="J37" s="27"/>
      <c r="K37" s="27"/>
      <c r="L37" s="27"/>
      <c r="M37" s="27"/>
      <c r="N37" s="27"/>
      <c r="O37" s="27"/>
      <c r="P37" s="27"/>
      <c r="Q37" s="27"/>
      <c r="R37" s="27"/>
      <c r="S37" s="27"/>
      <c r="T37" s="27"/>
      <c r="U37" s="27"/>
      <c r="V37" s="27"/>
    </row>
    <row r="38" spans="1:22" ht="43.5" customHeight="1" x14ac:dyDescent="0.25">
      <c r="A38" s="28" t="s">
        <v>489</v>
      </c>
      <c r="B38" s="45" t="s">
        <v>232</v>
      </c>
      <c r="C38" s="29" t="s">
        <v>540</v>
      </c>
      <c r="D38" s="27"/>
      <c r="E38" s="387"/>
      <c r="F38" s="27"/>
      <c r="G38" s="27"/>
      <c r="H38" s="27"/>
      <c r="I38" s="27"/>
      <c r="J38" s="27"/>
      <c r="K38" s="27"/>
      <c r="L38" s="27"/>
      <c r="M38" s="27"/>
      <c r="N38" s="27"/>
      <c r="O38" s="27"/>
      <c r="P38" s="27"/>
      <c r="Q38" s="27"/>
      <c r="R38" s="27"/>
      <c r="S38" s="27"/>
      <c r="T38" s="27"/>
      <c r="U38" s="27"/>
      <c r="V38" s="27"/>
    </row>
    <row r="39" spans="1:22" ht="23.25" customHeight="1" x14ac:dyDescent="0.25">
      <c r="A39" s="388"/>
      <c r="B39" s="389"/>
      <c r="C39" s="390"/>
      <c r="D39" s="27"/>
      <c r="E39" s="387"/>
      <c r="F39" s="27"/>
      <c r="G39" s="27"/>
      <c r="H39" s="27"/>
      <c r="I39" s="27"/>
      <c r="J39" s="27"/>
      <c r="K39" s="27"/>
      <c r="L39" s="27"/>
      <c r="M39" s="27"/>
      <c r="N39" s="27"/>
      <c r="O39" s="27"/>
      <c r="P39" s="27"/>
      <c r="Q39" s="27"/>
      <c r="R39" s="27"/>
      <c r="S39" s="27"/>
      <c r="T39" s="27"/>
      <c r="U39" s="27"/>
      <c r="V39" s="27"/>
    </row>
    <row r="40" spans="1:22" ht="63" x14ac:dyDescent="0.25">
      <c r="A40" s="28" t="s">
        <v>479</v>
      </c>
      <c r="B40" s="45" t="s">
        <v>531</v>
      </c>
      <c r="C40" s="2" t="str">
        <f>'3.3 паспорт описание'!C23</f>
        <v>Присоединение энергопринимающих устройств максимальной мощностью 6 МВт</v>
      </c>
      <c r="D40" s="27"/>
      <c r="E40" s="387"/>
      <c r="F40" s="27"/>
      <c r="G40" s="27"/>
      <c r="H40" s="27"/>
      <c r="I40" s="27"/>
      <c r="J40" s="27"/>
      <c r="K40" s="27"/>
      <c r="L40" s="27"/>
      <c r="M40" s="27"/>
      <c r="N40" s="27"/>
      <c r="O40" s="27"/>
      <c r="P40" s="27"/>
      <c r="Q40" s="27"/>
      <c r="R40" s="27"/>
      <c r="S40" s="27"/>
      <c r="T40" s="27"/>
      <c r="U40" s="27"/>
      <c r="V40" s="27"/>
    </row>
    <row r="41" spans="1:22" ht="105.75" customHeight="1" x14ac:dyDescent="0.25">
      <c r="A41" s="28" t="s">
        <v>490</v>
      </c>
      <c r="B41" s="45" t="s">
        <v>513</v>
      </c>
      <c r="C41" s="2" t="s">
        <v>606</v>
      </c>
      <c r="D41" s="27"/>
      <c r="E41" s="387"/>
      <c r="F41" s="27"/>
      <c r="G41" s="27"/>
      <c r="H41" s="27"/>
      <c r="I41" s="27"/>
      <c r="J41" s="27"/>
      <c r="K41" s="27"/>
      <c r="L41" s="27"/>
      <c r="M41" s="27"/>
      <c r="N41" s="27"/>
      <c r="O41" s="27"/>
      <c r="P41" s="27"/>
      <c r="Q41" s="27"/>
      <c r="R41" s="27"/>
      <c r="S41" s="27"/>
      <c r="T41" s="27"/>
      <c r="U41" s="27"/>
      <c r="V41" s="27"/>
    </row>
    <row r="42" spans="1:22" ht="83.25" customHeight="1" x14ac:dyDescent="0.25">
      <c r="A42" s="28" t="s">
        <v>480</v>
      </c>
      <c r="B42" s="45" t="s">
        <v>528</v>
      </c>
      <c r="C42" s="2" t="s">
        <v>606</v>
      </c>
      <c r="D42" s="27"/>
      <c r="E42" s="387"/>
      <c r="F42" s="27"/>
      <c r="G42" s="27"/>
      <c r="H42" s="27"/>
      <c r="I42" s="27"/>
      <c r="J42" s="27"/>
      <c r="K42" s="27"/>
      <c r="L42" s="27"/>
      <c r="M42" s="27"/>
      <c r="N42" s="27"/>
      <c r="O42" s="27"/>
      <c r="P42" s="27"/>
      <c r="Q42" s="27"/>
      <c r="R42" s="27"/>
      <c r="S42" s="27"/>
      <c r="T42" s="27"/>
      <c r="U42" s="27"/>
      <c r="V42" s="27"/>
    </row>
    <row r="43" spans="1:22" ht="186" customHeight="1" x14ac:dyDescent="0.25">
      <c r="A43" s="28" t="s">
        <v>493</v>
      </c>
      <c r="B43" s="45" t="s">
        <v>494</v>
      </c>
      <c r="C43" s="2" t="s">
        <v>606</v>
      </c>
      <c r="D43" s="27"/>
      <c r="E43" s="387"/>
      <c r="F43" s="27"/>
      <c r="G43" s="27"/>
      <c r="H43" s="27"/>
      <c r="I43" s="27"/>
      <c r="J43" s="27"/>
      <c r="K43" s="27"/>
      <c r="L43" s="27"/>
      <c r="M43" s="27"/>
      <c r="N43" s="27"/>
      <c r="O43" s="27"/>
      <c r="P43" s="27"/>
      <c r="Q43" s="27"/>
      <c r="R43" s="27"/>
      <c r="S43" s="27"/>
      <c r="T43" s="27"/>
      <c r="U43" s="27"/>
      <c r="V43" s="27"/>
    </row>
    <row r="44" spans="1:22" ht="111" customHeight="1" x14ac:dyDescent="0.25">
      <c r="A44" s="28" t="s">
        <v>481</v>
      </c>
      <c r="B44" s="45" t="s">
        <v>519</v>
      </c>
      <c r="C44" s="2" t="s">
        <v>606</v>
      </c>
      <c r="D44" s="27"/>
      <c r="E44" s="387"/>
      <c r="F44" s="27"/>
      <c r="G44" s="27"/>
      <c r="H44" s="27"/>
      <c r="I44" s="27"/>
      <c r="J44" s="27"/>
      <c r="K44" s="27"/>
      <c r="L44" s="27"/>
      <c r="M44" s="27"/>
      <c r="N44" s="27"/>
      <c r="O44" s="27"/>
      <c r="P44" s="27"/>
      <c r="Q44" s="27"/>
      <c r="R44" s="27"/>
      <c r="S44" s="27"/>
      <c r="T44" s="27"/>
      <c r="U44" s="27"/>
      <c r="V44" s="27"/>
    </row>
    <row r="45" spans="1:22" ht="120" customHeight="1" x14ac:dyDescent="0.25">
      <c r="A45" s="28" t="s">
        <v>514</v>
      </c>
      <c r="B45" s="45" t="s">
        <v>520</v>
      </c>
      <c r="C45" s="2" t="s">
        <v>606</v>
      </c>
      <c r="D45" s="27"/>
      <c r="E45" s="387"/>
      <c r="F45" s="27"/>
      <c r="G45" s="27"/>
      <c r="H45" s="27"/>
      <c r="I45" s="27"/>
      <c r="J45" s="27"/>
      <c r="K45" s="27"/>
      <c r="L45" s="27"/>
      <c r="M45" s="27"/>
      <c r="N45" s="27"/>
      <c r="O45" s="27"/>
      <c r="P45" s="27"/>
      <c r="Q45" s="27"/>
      <c r="R45" s="27"/>
      <c r="S45" s="27"/>
      <c r="T45" s="27"/>
      <c r="U45" s="27"/>
      <c r="V45" s="27"/>
    </row>
    <row r="46" spans="1:22" ht="101.25" customHeight="1" x14ac:dyDescent="0.25">
      <c r="A46" s="28" t="s">
        <v>482</v>
      </c>
      <c r="B46" s="45" t="s">
        <v>521</v>
      </c>
      <c r="C46" s="2" t="s">
        <v>606</v>
      </c>
      <c r="D46" s="27"/>
      <c r="E46" s="387"/>
      <c r="F46" s="27"/>
      <c r="G46" s="27"/>
      <c r="H46" s="27"/>
      <c r="I46" s="27"/>
      <c r="J46" s="27"/>
      <c r="K46" s="27"/>
      <c r="L46" s="27"/>
      <c r="M46" s="27"/>
      <c r="N46" s="27"/>
      <c r="O46" s="27"/>
      <c r="P46" s="27"/>
      <c r="Q46" s="27"/>
      <c r="R46" s="27"/>
      <c r="S46" s="27"/>
      <c r="T46" s="27"/>
      <c r="U46" s="27"/>
      <c r="V46" s="27"/>
    </row>
    <row r="47" spans="1:22" ht="18.75" customHeight="1" x14ac:dyDescent="0.25">
      <c r="A47" s="388"/>
      <c r="B47" s="389"/>
      <c r="C47" s="390"/>
      <c r="D47" s="27"/>
      <c r="E47" s="387"/>
      <c r="F47" s="27"/>
      <c r="G47" s="27"/>
      <c r="H47" s="27"/>
      <c r="I47" s="27"/>
      <c r="J47" s="27"/>
      <c r="K47" s="27"/>
      <c r="L47" s="27"/>
      <c r="M47" s="27"/>
      <c r="N47" s="27"/>
      <c r="O47" s="27"/>
      <c r="P47" s="27"/>
      <c r="Q47" s="27"/>
      <c r="R47" s="27"/>
      <c r="S47" s="27"/>
      <c r="T47" s="27"/>
      <c r="U47" s="27"/>
      <c r="V47" s="27"/>
    </row>
    <row r="48" spans="1:22" ht="75.75" customHeight="1" x14ac:dyDescent="0.25">
      <c r="A48" s="28" t="s">
        <v>515</v>
      </c>
      <c r="B48" s="45" t="s">
        <v>529</v>
      </c>
      <c r="C48" s="358">
        <f>'6.2. Паспорт фин осв ввод факт'!AB24</f>
        <v>28.719565347440295</v>
      </c>
      <c r="D48" s="27"/>
      <c r="E48" s="361" t="s">
        <v>693</v>
      </c>
      <c r="F48" s="27"/>
      <c r="G48" s="27"/>
      <c r="H48" s="27"/>
      <c r="I48" s="27"/>
      <c r="J48" s="27"/>
      <c r="K48" s="27"/>
      <c r="L48" s="27"/>
      <c r="M48" s="27"/>
      <c r="N48" s="27"/>
      <c r="O48" s="27"/>
      <c r="P48" s="27"/>
      <c r="Q48" s="27"/>
      <c r="R48" s="27"/>
      <c r="S48" s="27"/>
      <c r="T48" s="27"/>
      <c r="U48" s="27"/>
      <c r="V48" s="27"/>
    </row>
    <row r="49" spans="1:22" ht="71.25" customHeight="1" x14ac:dyDescent="0.25">
      <c r="A49" s="28" t="s">
        <v>483</v>
      </c>
      <c r="B49" s="45" t="s">
        <v>530</v>
      </c>
      <c r="C49" s="358">
        <f>'6.2. Паспорт фин осв ввод факт'!AB30</f>
        <v>10.17578558884771</v>
      </c>
      <c r="D49" s="27"/>
      <c r="E49" s="361" t="s">
        <v>693</v>
      </c>
      <c r="F49" s="27"/>
      <c r="G49" s="27"/>
      <c r="H49" s="27"/>
      <c r="I49" s="27"/>
      <c r="J49" s="27"/>
      <c r="K49" s="27"/>
      <c r="L49" s="27"/>
      <c r="M49" s="27"/>
      <c r="N49" s="27"/>
      <c r="O49" s="27"/>
      <c r="P49" s="27"/>
      <c r="Q49" s="27"/>
      <c r="R49" s="27"/>
      <c r="S49" s="27"/>
      <c r="T49" s="27"/>
      <c r="U49" s="27"/>
      <c r="V49" s="27"/>
    </row>
    <row r="50" spans="1:22" ht="75.75" hidden="1" customHeight="1" x14ac:dyDescent="0.25">
      <c r="A50" s="28" t="s">
        <v>515</v>
      </c>
      <c r="B50" s="45" t="s">
        <v>529</v>
      </c>
      <c r="C50" s="358">
        <f>'6.2. Паспорт фин осв ввод'!AG24</f>
        <v>0</v>
      </c>
      <c r="D50" s="27"/>
      <c r="E50" s="361" t="s">
        <v>694</v>
      </c>
      <c r="F50" s="27"/>
      <c r="G50" s="27"/>
      <c r="H50" s="27"/>
      <c r="I50" s="27"/>
      <c r="J50" s="27"/>
      <c r="K50" s="27"/>
      <c r="L50" s="27"/>
      <c r="M50" s="27"/>
      <c r="N50" s="27"/>
      <c r="O50" s="27"/>
      <c r="P50" s="27"/>
      <c r="Q50" s="27"/>
      <c r="R50" s="27"/>
      <c r="S50" s="27"/>
      <c r="T50" s="27"/>
      <c r="U50" s="27"/>
      <c r="V50" s="27"/>
    </row>
    <row r="51" spans="1:22" ht="71.25" hidden="1" customHeight="1" x14ac:dyDescent="0.25">
      <c r="A51" s="28" t="s">
        <v>483</v>
      </c>
      <c r="B51" s="45" t="s">
        <v>530</v>
      </c>
      <c r="C51" s="358">
        <f>'6.2. Паспорт фин осв ввод'!AG30</f>
        <v>0</v>
      </c>
      <c r="D51" s="27"/>
      <c r="E51" s="361" t="s">
        <v>694</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I44" sqref="I44"/>
      <selection pane="topRight" activeCell="I44" sqref="I44"/>
      <selection pane="bottomLeft" activeCell="I44" sqref="I44"/>
      <selection pane="bottomRight" activeCell="Q28" sqref="Q28"/>
    </sheetView>
  </sheetViews>
  <sheetFormatPr defaultColWidth="9.140625" defaultRowHeight="15.75" x14ac:dyDescent="0.25"/>
  <cols>
    <col min="1" max="1" width="9.140625" style="70"/>
    <col min="2" max="2" width="57.85546875" style="70" customWidth="1"/>
    <col min="3" max="3" width="13" style="70" customWidth="1"/>
    <col min="4" max="4" width="17.85546875" style="337" customWidth="1"/>
    <col min="5" max="5" width="20.42578125" style="70" customWidth="1"/>
    <col min="6" max="6" width="18.7109375" style="70" customWidth="1"/>
    <col min="7" max="7" width="12.85546875" style="71" customWidth="1"/>
    <col min="8" max="11" width="9.42578125" style="71" customWidth="1"/>
    <col min="12" max="27" width="9.42578125" style="70" customWidth="1"/>
    <col min="28" max="28" width="13.140625" style="70" customWidth="1"/>
    <col min="29" max="29" width="24.85546875" style="337" customWidth="1"/>
    <col min="30" max="16384" width="9.140625" style="70"/>
  </cols>
  <sheetData>
    <row r="1" spans="1:29" ht="18.75" x14ac:dyDescent="0.25">
      <c r="A1" s="71"/>
      <c r="B1" s="71"/>
      <c r="C1" s="71"/>
      <c r="D1" s="338"/>
      <c r="E1" s="71"/>
      <c r="F1" s="71"/>
      <c r="L1" s="71"/>
      <c r="M1" s="71"/>
      <c r="AC1" s="343" t="s">
        <v>68</v>
      </c>
    </row>
    <row r="2" spans="1:29" ht="18.75" x14ac:dyDescent="0.3">
      <c r="A2" s="71"/>
      <c r="B2" s="71"/>
      <c r="C2" s="71"/>
      <c r="D2" s="338"/>
      <c r="E2" s="71"/>
      <c r="F2" s="71"/>
      <c r="L2" s="71"/>
      <c r="M2" s="71"/>
      <c r="AC2" s="344" t="s">
        <v>10</v>
      </c>
    </row>
    <row r="3" spans="1:29" ht="18.75" x14ac:dyDescent="0.3">
      <c r="A3" s="71"/>
      <c r="B3" s="71"/>
      <c r="C3" s="71"/>
      <c r="D3" s="338"/>
      <c r="E3" s="71"/>
      <c r="F3" s="71"/>
      <c r="L3" s="71"/>
      <c r="M3" s="71"/>
      <c r="AC3" s="344" t="s">
        <v>67</v>
      </c>
    </row>
    <row r="4" spans="1:29" ht="18.75" customHeight="1" x14ac:dyDescent="0.25">
      <c r="A4" s="483" t="str">
        <f>'6.1. Паспорт сетевой график'!A5:L5</f>
        <v>Год раскрытия информации: 2018 год</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row>
    <row r="5" spans="1:29" ht="18.75" x14ac:dyDescent="0.3">
      <c r="A5" s="71"/>
      <c r="B5" s="71"/>
      <c r="C5" s="71"/>
      <c r="D5" s="338"/>
      <c r="E5" s="71"/>
      <c r="F5" s="71"/>
      <c r="L5" s="71"/>
      <c r="M5" s="71"/>
      <c r="AC5" s="344"/>
    </row>
    <row r="6" spans="1:29"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158"/>
      <c r="B7" s="158"/>
      <c r="C7" s="158"/>
      <c r="D7" s="158"/>
      <c r="E7" s="158"/>
      <c r="F7" s="158"/>
      <c r="G7" s="158"/>
      <c r="H7" s="158"/>
      <c r="I7" s="158"/>
      <c r="J7" s="89"/>
      <c r="K7" s="89"/>
      <c r="L7" s="89"/>
      <c r="M7" s="89"/>
      <c r="N7" s="89"/>
      <c r="O7" s="89"/>
      <c r="P7" s="89"/>
      <c r="Q7" s="89"/>
      <c r="R7" s="89"/>
      <c r="S7" s="89"/>
      <c r="T7" s="89"/>
      <c r="U7" s="89"/>
      <c r="V7" s="89"/>
      <c r="W7" s="89"/>
      <c r="X7" s="89"/>
      <c r="Y7" s="89"/>
      <c r="Z7" s="89"/>
      <c r="AA7" s="89"/>
      <c r="AB7" s="89"/>
      <c r="AC7" s="89"/>
    </row>
    <row r="8" spans="1:29" x14ac:dyDescent="0.25">
      <c r="A8" s="484" t="str">
        <f>'1. паспорт местоположение'!A9:C9</f>
        <v>Акционерное общество "Янтарьэнерго"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58"/>
      <c r="B10" s="158"/>
      <c r="C10" s="158"/>
      <c r="D10" s="158"/>
      <c r="E10" s="158"/>
      <c r="F10" s="158"/>
      <c r="G10" s="158"/>
      <c r="H10" s="158"/>
      <c r="I10" s="158"/>
      <c r="J10" s="89"/>
      <c r="K10" s="89"/>
      <c r="L10" s="89"/>
      <c r="M10" s="89"/>
      <c r="N10" s="89"/>
      <c r="O10" s="89"/>
      <c r="P10" s="89"/>
      <c r="Q10" s="89"/>
      <c r="R10" s="89"/>
      <c r="S10" s="89"/>
      <c r="T10" s="89"/>
      <c r="U10" s="89"/>
      <c r="V10" s="89"/>
      <c r="W10" s="89"/>
      <c r="X10" s="89"/>
      <c r="Y10" s="89"/>
      <c r="Z10" s="89"/>
      <c r="AA10" s="89"/>
      <c r="AB10" s="89"/>
      <c r="AC10" s="89"/>
    </row>
    <row r="11" spans="1:29" x14ac:dyDescent="0.25">
      <c r="A11" s="484" t="str">
        <f>'1. паспорт местоположение'!A12:C12</f>
        <v>F_prj_111001_14118</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392" t="s">
        <v>7</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1"/>
      <c r="B13" s="11"/>
      <c r="C13" s="11"/>
      <c r="D13" s="339"/>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72" t="str">
        <f>'1. паспорт местоположение'!A15:C15</f>
        <v>Строительство РП 10 кВ, двух КЛ 10 кВ от РП 10 кВ (по ТЗ № 7.СЭРС.2013/ЗЭС-20) в Гурьевском районе, п.Кутузово - п.Дорожный</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392" t="s">
        <v>6</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74" t="s">
        <v>503</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row>
    <row r="19" spans="1:32" x14ac:dyDescent="0.25">
      <c r="A19" s="71"/>
      <c r="B19" s="71"/>
      <c r="C19" s="71"/>
      <c r="D19" s="338"/>
      <c r="E19" s="71"/>
      <c r="F19" s="71"/>
      <c r="L19" s="71"/>
      <c r="M19" s="71"/>
      <c r="N19" s="71"/>
      <c r="O19" s="71"/>
      <c r="P19" s="71"/>
      <c r="Q19" s="71"/>
      <c r="R19" s="71"/>
      <c r="S19" s="71"/>
      <c r="T19" s="71"/>
      <c r="U19" s="71"/>
      <c r="V19" s="71"/>
      <c r="W19" s="71"/>
      <c r="X19" s="71"/>
      <c r="Y19" s="71"/>
      <c r="Z19" s="71"/>
      <c r="AA19" s="71"/>
      <c r="AB19" s="71"/>
    </row>
    <row r="20" spans="1:32" ht="33" customHeight="1" x14ac:dyDescent="0.25">
      <c r="A20" s="475" t="s">
        <v>187</v>
      </c>
      <c r="B20" s="475" t="s">
        <v>186</v>
      </c>
      <c r="C20" s="458" t="s">
        <v>185</v>
      </c>
      <c r="D20" s="458"/>
      <c r="E20" s="478" t="s">
        <v>184</v>
      </c>
      <c r="F20" s="478"/>
      <c r="G20" s="479" t="s">
        <v>548</v>
      </c>
      <c r="H20" s="469" t="s">
        <v>549</v>
      </c>
      <c r="I20" s="470"/>
      <c r="J20" s="470"/>
      <c r="K20" s="470"/>
      <c r="L20" s="469" t="s">
        <v>550</v>
      </c>
      <c r="M20" s="470"/>
      <c r="N20" s="470"/>
      <c r="O20" s="470"/>
      <c r="P20" s="469" t="s">
        <v>551</v>
      </c>
      <c r="Q20" s="470"/>
      <c r="R20" s="470"/>
      <c r="S20" s="470"/>
      <c r="T20" s="469" t="s">
        <v>552</v>
      </c>
      <c r="U20" s="470"/>
      <c r="V20" s="470"/>
      <c r="W20" s="470"/>
      <c r="X20" s="469" t="s">
        <v>553</v>
      </c>
      <c r="Y20" s="470"/>
      <c r="Z20" s="470"/>
      <c r="AA20" s="470"/>
      <c r="AB20" s="482" t="s">
        <v>183</v>
      </c>
      <c r="AC20" s="482"/>
      <c r="AD20" s="87"/>
      <c r="AE20" s="87"/>
      <c r="AF20" s="87"/>
    </row>
    <row r="21" spans="1:32" ht="99.75" customHeight="1" x14ac:dyDescent="0.25">
      <c r="A21" s="476"/>
      <c r="B21" s="476"/>
      <c r="C21" s="458"/>
      <c r="D21" s="458"/>
      <c r="E21" s="478"/>
      <c r="F21" s="478"/>
      <c r="G21" s="480"/>
      <c r="H21" s="471" t="s">
        <v>2</v>
      </c>
      <c r="I21" s="471"/>
      <c r="J21" s="471" t="s">
        <v>638</v>
      </c>
      <c r="K21" s="471"/>
      <c r="L21" s="471" t="s">
        <v>2</v>
      </c>
      <c r="M21" s="471"/>
      <c r="N21" s="471" t="s">
        <v>638</v>
      </c>
      <c r="O21" s="471"/>
      <c r="P21" s="471" t="s">
        <v>2</v>
      </c>
      <c r="Q21" s="471"/>
      <c r="R21" s="471" t="s">
        <v>638</v>
      </c>
      <c r="S21" s="471"/>
      <c r="T21" s="471" t="s">
        <v>2</v>
      </c>
      <c r="U21" s="471"/>
      <c r="V21" s="471" t="s">
        <v>638</v>
      </c>
      <c r="W21" s="471"/>
      <c r="X21" s="471" t="s">
        <v>2</v>
      </c>
      <c r="Y21" s="471"/>
      <c r="Z21" s="471" t="s">
        <v>638</v>
      </c>
      <c r="AA21" s="471"/>
      <c r="AB21" s="482"/>
      <c r="AC21" s="482"/>
    </row>
    <row r="22" spans="1:32" ht="89.25" customHeight="1" x14ac:dyDescent="0.25">
      <c r="A22" s="477"/>
      <c r="B22" s="477"/>
      <c r="C22" s="357" t="s">
        <v>2</v>
      </c>
      <c r="D22" s="357" t="s">
        <v>182</v>
      </c>
      <c r="E22" s="181" t="s">
        <v>554</v>
      </c>
      <c r="F22" s="86" t="s">
        <v>639</v>
      </c>
      <c r="G22" s="481"/>
      <c r="H22" s="182" t="s">
        <v>484</v>
      </c>
      <c r="I22" s="182" t="s">
        <v>485</v>
      </c>
      <c r="J22" s="182" t="s">
        <v>484</v>
      </c>
      <c r="K22" s="182" t="s">
        <v>485</v>
      </c>
      <c r="L22" s="182" t="s">
        <v>484</v>
      </c>
      <c r="M22" s="182" t="s">
        <v>485</v>
      </c>
      <c r="N22" s="182" t="s">
        <v>484</v>
      </c>
      <c r="O22" s="182" t="s">
        <v>485</v>
      </c>
      <c r="P22" s="182" t="s">
        <v>484</v>
      </c>
      <c r="Q22" s="182" t="s">
        <v>485</v>
      </c>
      <c r="R22" s="182" t="s">
        <v>484</v>
      </c>
      <c r="S22" s="182" t="s">
        <v>485</v>
      </c>
      <c r="T22" s="182" t="s">
        <v>484</v>
      </c>
      <c r="U22" s="182" t="s">
        <v>485</v>
      </c>
      <c r="V22" s="182" t="s">
        <v>484</v>
      </c>
      <c r="W22" s="182" t="s">
        <v>485</v>
      </c>
      <c r="X22" s="182" t="s">
        <v>484</v>
      </c>
      <c r="Y22" s="182" t="s">
        <v>485</v>
      </c>
      <c r="Z22" s="182" t="s">
        <v>484</v>
      </c>
      <c r="AA22" s="182" t="s">
        <v>485</v>
      </c>
      <c r="AB22" s="357" t="s">
        <v>2</v>
      </c>
      <c r="AC22" s="357" t="s">
        <v>11</v>
      </c>
    </row>
    <row r="23" spans="1:32" ht="19.5" customHeight="1" x14ac:dyDescent="0.25">
      <c r="A23" s="175">
        <v>1</v>
      </c>
      <c r="B23" s="175">
        <f>A23+1</f>
        <v>2</v>
      </c>
      <c r="C23" s="175">
        <f t="shared" ref="C23:AC23" si="0">B23+1</f>
        <v>3</v>
      </c>
      <c r="D23" s="330">
        <f t="shared" si="0"/>
        <v>4</v>
      </c>
      <c r="E23" s="175">
        <f t="shared" si="0"/>
        <v>5</v>
      </c>
      <c r="F23" s="175">
        <f t="shared" si="0"/>
        <v>6</v>
      </c>
      <c r="G23" s="175">
        <f t="shared" si="0"/>
        <v>7</v>
      </c>
      <c r="H23" s="175">
        <f t="shared" si="0"/>
        <v>8</v>
      </c>
      <c r="I23" s="175">
        <f t="shared" si="0"/>
        <v>9</v>
      </c>
      <c r="J23" s="175">
        <f t="shared" si="0"/>
        <v>10</v>
      </c>
      <c r="K23" s="175">
        <f t="shared" si="0"/>
        <v>11</v>
      </c>
      <c r="L23" s="175">
        <f t="shared" si="0"/>
        <v>12</v>
      </c>
      <c r="M23" s="175">
        <f t="shared" si="0"/>
        <v>13</v>
      </c>
      <c r="N23" s="175">
        <f t="shared" si="0"/>
        <v>14</v>
      </c>
      <c r="O23" s="175">
        <f t="shared" si="0"/>
        <v>15</v>
      </c>
      <c r="P23" s="175">
        <f t="shared" si="0"/>
        <v>16</v>
      </c>
      <c r="Q23" s="175">
        <f t="shared" si="0"/>
        <v>17</v>
      </c>
      <c r="R23" s="175">
        <f t="shared" si="0"/>
        <v>18</v>
      </c>
      <c r="S23" s="175">
        <f t="shared" si="0"/>
        <v>19</v>
      </c>
      <c r="T23" s="175">
        <f t="shared" si="0"/>
        <v>20</v>
      </c>
      <c r="U23" s="175">
        <f t="shared" si="0"/>
        <v>21</v>
      </c>
      <c r="V23" s="175">
        <f t="shared" si="0"/>
        <v>22</v>
      </c>
      <c r="W23" s="175">
        <f t="shared" si="0"/>
        <v>23</v>
      </c>
      <c r="X23" s="175">
        <f t="shared" si="0"/>
        <v>24</v>
      </c>
      <c r="Y23" s="175">
        <f t="shared" si="0"/>
        <v>25</v>
      </c>
      <c r="Z23" s="175">
        <f t="shared" si="0"/>
        <v>26</v>
      </c>
      <c r="AA23" s="175">
        <f t="shared" si="0"/>
        <v>27</v>
      </c>
      <c r="AB23" s="175">
        <f>AA23+1</f>
        <v>28</v>
      </c>
      <c r="AC23" s="330">
        <f t="shared" si="0"/>
        <v>29</v>
      </c>
    </row>
    <row r="24" spans="1:32" s="337" customFormat="1" ht="47.25" customHeight="1" x14ac:dyDescent="0.25">
      <c r="A24" s="84">
        <v>1</v>
      </c>
      <c r="B24" s="83" t="s">
        <v>181</v>
      </c>
      <c r="C24" s="359">
        <f>SUM(C25:C29)</f>
        <v>46.280343587440292</v>
      </c>
      <c r="D24" s="359">
        <v>0</v>
      </c>
      <c r="E24" s="359">
        <f t="shared" ref="E24:G24" si="1">SUM(E25:E29)</f>
        <v>46.280343587440292</v>
      </c>
      <c r="F24" s="359">
        <f t="shared" si="1"/>
        <v>12.006407604640295</v>
      </c>
      <c r="G24" s="359">
        <f t="shared" si="1"/>
        <v>17.560778239999998</v>
      </c>
      <c r="H24" s="359">
        <f t="shared" ref="H24:L24" si="2">SUM(H25:H29)</f>
        <v>16.7131577428</v>
      </c>
      <c r="I24" s="359">
        <f t="shared" si="2"/>
        <v>0</v>
      </c>
      <c r="J24" s="359">
        <f t="shared" si="2"/>
        <v>16.7131577428</v>
      </c>
      <c r="K24" s="359">
        <f t="shared" si="2"/>
        <v>0</v>
      </c>
      <c r="L24" s="359">
        <f t="shared" si="2"/>
        <v>0</v>
      </c>
      <c r="M24" s="359">
        <f t="shared" ref="M24" si="3">SUM(M25:M29)</f>
        <v>0</v>
      </c>
      <c r="N24" s="359">
        <f t="shared" ref="N24:O24" si="4">SUM(N25:N29)</f>
        <v>1.9477637346000001</v>
      </c>
      <c r="O24" s="359">
        <f t="shared" si="4"/>
        <v>0</v>
      </c>
      <c r="P24" s="359">
        <f t="shared" ref="P24:Y24" si="5">SUM(P25:P29)</f>
        <v>12.006407604640296</v>
      </c>
      <c r="Q24" s="359">
        <f t="shared" si="5"/>
        <v>12.006407604640296</v>
      </c>
      <c r="R24" s="359">
        <f t="shared" si="5"/>
        <v>0.36614099820000001</v>
      </c>
      <c r="S24" s="359">
        <f t="shared" si="5"/>
        <v>0.36614099820000001</v>
      </c>
      <c r="T24" s="359">
        <f t="shared" si="5"/>
        <v>0</v>
      </c>
      <c r="U24" s="359">
        <f t="shared" si="5"/>
        <v>0</v>
      </c>
      <c r="V24" s="359">
        <f t="shared" si="5"/>
        <v>0</v>
      </c>
      <c r="W24" s="359">
        <f t="shared" si="5"/>
        <v>0</v>
      </c>
      <c r="X24" s="359">
        <f t="shared" si="5"/>
        <v>0</v>
      </c>
      <c r="Y24" s="359">
        <f t="shared" si="5"/>
        <v>0</v>
      </c>
      <c r="Z24" s="359">
        <f t="shared" ref="Z24:AA24" si="6">SUM(Z25:Z29)</f>
        <v>0</v>
      </c>
      <c r="AA24" s="359">
        <f t="shared" si="6"/>
        <v>0</v>
      </c>
      <c r="AB24" s="359">
        <f t="shared" ref="AB24:AB64" si="7">H24+L24+P24+T24+X24</f>
        <v>28.719565347440295</v>
      </c>
      <c r="AC24" s="359">
        <f>J24+N24+R24+V24+Z24</f>
        <v>19.027062475599998</v>
      </c>
    </row>
    <row r="25" spans="1:32" ht="24" customHeight="1" x14ac:dyDescent="0.25">
      <c r="A25" s="81" t="s">
        <v>180</v>
      </c>
      <c r="B25" s="56" t="s">
        <v>179</v>
      </c>
      <c r="C25" s="353">
        <v>0</v>
      </c>
      <c r="D25" s="353">
        <v>0</v>
      </c>
      <c r="E25" s="360">
        <f>G25+H25+L25+P25+T25+X25</f>
        <v>0</v>
      </c>
      <c r="F25" s="359">
        <f t="shared" ref="F25:F64" si="8">AB25-H25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9">
        <f t="shared" si="7"/>
        <v>0</v>
      </c>
      <c r="AC25" s="359">
        <f t="shared" ref="AC25:AC64" si="9">J25+N25+R25+V25+Z25</f>
        <v>0</v>
      </c>
    </row>
    <row r="26" spans="1:32" x14ac:dyDescent="0.25">
      <c r="A26" s="81" t="s">
        <v>178</v>
      </c>
      <c r="B26" s="56" t="s">
        <v>177</v>
      </c>
      <c r="C26" s="353">
        <v>0</v>
      </c>
      <c r="D26" s="353">
        <v>0</v>
      </c>
      <c r="E26" s="360">
        <f>G26+H26+L26+P26+T26+X26</f>
        <v>0</v>
      </c>
      <c r="F26" s="359">
        <f t="shared" si="8"/>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9">
        <f t="shared" si="7"/>
        <v>0</v>
      </c>
      <c r="AC26" s="359">
        <f t="shared" si="9"/>
        <v>0</v>
      </c>
    </row>
    <row r="27" spans="1:32" ht="31.5" x14ac:dyDescent="0.25">
      <c r="A27" s="81" t="s">
        <v>176</v>
      </c>
      <c r="B27" s="56" t="s">
        <v>440</v>
      </c>
      <c r="C27" s="353">
        <v>0</v>
      </c>
      <c r="D27" s="353">
        <v>0</v>
      </c>
      <c r="E27" s="360">
        <f>G27+H27+L27+P27+T27+X27</f>
        <v>0</v>
      </c>
      <c r="F27" s="359">
        <f t="shared" si="8"/>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9">
        <f t="shared" si="7"/>
        <v>0</v>
      </c>
      <c r="AC27" s="359">
        <f t="shared" si="9"/>
        <v>0</v>
      </c>
    </row>
    <row r="28" spans="1:32" x14ac:dyDescent="0.25">
      <c r="A28" s="81" t="s">
        <v>175</v>
      </c>
      <c r="B28" s="56" t="s">
        <v>555</v>
      </c>
      <c r="C28" s="353">
        <v>46.280343587440292</v>
      </c>
      <c r="D28" s="353">
        <v>0</v>
      </c>
      <c r="E28" s="360">
        <f>G28+AB28</f>
        <v>46.280343587440292</v>
      </c>
      <c r="F28" s="359">
        <f t="shared" si="8"/>
        <v>12.006407604640295</v>
      </c>
      <c r="G28" s="354">
        <v>17.560778239999998</v>
      </c>
      <c r="H28" s="354">
        <v>16.7131577428</v>
      </c>
      <c r="I28" s="354">
        <v>0</v>
      </c>
      <c r="J28" s="354">
        <v>16.7131577428</v>
      </c>
      <c r="K28" s="354">
        <v>0</v>
      </c>
      <c r="L28" s="354">
        <v>0</v>
      </c>
      <c r="M28" s="354">
        <v>0</v>
      </c>
      <c r="N28" s="354">
        <v>1.9477637346000001</v>
      </c>
      <c r="O28" s="354">
        <v>0</v>
      </c>
      <c r="P28" s="354">
        <v>12.006407604640296</v>
      </c>
      <c r="Q28" s="354">
        <v>12.006407604640296</v>
      </c>
      <c r="R28" s="354">
        <v>0.36614099820000001</v>
      </c>
      <c r="S28" s="354">
        <v>0.36614099820000001</v>
      </c>
      <c r="T28" s="354">
        <v>0</v>
      </c>
      <c r="U28" s="354">
        <v>0</v>
      </c>
      <c r="V28" s="354">
        <v>0</v>
      </c>
      <c r="W28" s="354">
        <v>0</v>
      </c>
      <c r="X28" s="354">
        <v>0</v>
      </c>
      <c r="Y28" s="354">
        <v>0</v>
      </c>
      <c r="Z28" s="354">
        <v>0</v>
      </c>
      <c r="AA28" s="354">
        <v>0</v>
      </c>
      <c r="AB28" s="359">
        <f t="shared" si="7"/>
        <v>28.719565347440295</v>
      </c>
      <c r="AC28" s="359">
        <f t="shared" si="9"/>
        <v>19.027062475599998</v>
      </c>
    </row>
    <row r="29" spans="1:32" x14ac:dyDescent="0.25">
      <c r="A29" s="81" t="s">
        <v>174</v>
      </c>
      <c r="B29" s="85" t="s">
        <v>173</v>
      </c>
      <c r="C29" s="353">
        <v>0</v>
      </c>
      <c r="D29" s="353">
        <v>0</v>
      </c>
      <c r="E29" s="360">
        <v>0</v>
      </c>
      <c r="F29" s="359">
        <f t="shared" si="8"/>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9">
        <f t="shared" si="7"/>
        <v>0</v>
      </c>
      <c r="AC29" s="359">
        <f t="shared" si="9"/>
        <v>0</v>
      </c>
    </row>
    <row r="30" spans="1:32" s="337" customFormat="1" ht="47.25" x14ac:dyDescent="0.25">
      <c r="A30" s="84" t="s">
        <v>63</v>
      </c>
      <c r="B30" s="83" t="s">
        <v>172</v>
      </c>
      <c r="C30" s="353">
        <v>39.329661016949146</v>
      </c>
      <c r="D30" s="353">
        <v>0</v>
      </c>
      <c r="E30" s="359">
        <f>G30+AB30</f>
        <v>39.329361588847711</v>
      </c>
      <c r="F30" s="359">
        <f t="shared" si="8"/>
        <v>10.17492169884771</v>
      </c>
      <c r="G30" s="353">
        <v>29.153576000000001</v>
      </c>
      <c r="H30" s="353">
        <v>8.6388999999999997E-4</v>
      </c>
      <c r="I30" s="353">
        <v>0</v>
      </c>
      <c r="J30" s="353">
        <v>8.6388999999999997E-4</v>
      </c>
      <c r="K30" s="353">
        <v>0</v>
      </c>
      <c r="L30" s="353">
        <v>10.17492169884771</v>
      </c>
      <c r="M30" s="353">
        <v>0</v>
      </c>
      <c r="N30" s="353">
        <v>1.6507387581355932</v>
      </c>
      <c r="O30" s="353">
        <v>0</v>
      </c>
      <c r="P30" s="353">
        <v>0</v>
      </c>
      <c r="Q30" s="353">
        <v>0</v>
      </c>
      <c r="R30" s="353">
        <f>SUM(R31:R34)</f>
        <v>0.31045847305084751</v>
      </c>
      <c r="S30" s="353">
        <f>SUM(S31:S34)</f>
        <v>0.31045847305084751</v>
      </c>
      <c r="T30" s="353">
        <v>0</v>
      </c>
      <c r="U30" s="353">
        <v>0</v>
      </c>
      <c r="V30" s="353">
        <v>0</v>
      </c>
      <c r="W30" s="353">
        <v>0</v>
      </c>
      <c r="X30" s="353">
        <v>0</v>
      </c>
      <c r="Y30" s="353">
        <v>0</v>
      </c>
      <c r="Z30" s="353">
        <v>0</v>
      </c>
      <c r="AA30" s="353">
        <v>0</v>
      </c>
      <c r="AB30" s="359">
        <f t="shared" si="7"/>
        <v>10.17578558884771</v>
      </c>
      <c r="AC30" s="359">
        <f t="shared" si="9"/>
        <v>1.9620611211864407</v>
      </c>
    </row>
    <row r="31" spans="1:32" x14ac:dyDescent="0.25">
      <c r="A31" s="84" t="s">
        <v>171</v>
      </c>
      <c r="B31" s="56" t="s">
        <v>170</v>
      </c>
      <c r="C31" s="353">
        <v>0.63</v>
      </c>
      <c r="D31" s="353">
        <v>0</v>
      </c>
      <c r="E31" s="359">
        <v>0.63</v>
      </c>
      <c r="F31" s="359">
        <f t="shared" si="8"/>
        <v>0</v>
      </c>
      <c r="G31" s="354">
        <v>0.63</v>
      </c>
      <c r="H31" s="354">
        <v>0</v>
      </c>
      <c r="I31" s="354">
        <v>0</v>
      </c>
      <c r="J31" s="354">
        <v>0</v>
      </c>
      <c r="K31" s="354">
        <v>0</v>
      </c>
      <c r="L31" s="354">
        <f>E31-G31-H31</f>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9">
        <f t="shared" si="7"/>
        <v>0</v>
      </c>
      <c r="AC31" s="359">
        <f t="shared" si="9"/>
        <v>0</v>
      </c>
    </row>
    <row r="32" spans="1:32" ht="31.5" x14ac:dyDescent="0.25">
      <c r="A32" s="84" t="s">
        <v>169</v>
      </c>
      <c r="B32" s="56" t="s">
        <v>168</v>
      </c>
      <c r="C32" s="353">
        <v>19.351854789467261</v>
      </c>
      <c r="D32" s="353">
        <v>0</v>
      </c>
      <c r="E32" s="359">
        <v>19.351854789467261</v>
      </c>
      <c r="F32" s="359">
        <f t="shared" si="8"/>
        <v>0</v>
      </c>
      <c r="G32" s="354">
        <v>18.615093999999999</v>
      </c>
      <c r="H32" s="354">
        <v>0</v>
      </c>
      <c r="I32" s="354">
        <v>0</v>
      </c>
      <c r="J32" s="354">
        <v>0</v>
      </c>
      <c r="K32" s="354">
        <v>0</v>
      </c>
      <c r="L32" s="354">
        <v>0</v>
      </c>
      <c r="M32" s="354">
        <v>0</v>
      </c>
      <c r="N32" s="354">
        <v>0</v>
      </c>
      <c r="O32" s="354">
        <v>0</v>
      </c>
      <c r="P32" s="354">
        <v>0</v>
      </c>
      <c r="Q32" s="354">
        <v>0</v>
      </c>
      <c r="R32" s="354">
        <v>0.215366</v>
      </c>
      <c r="S32" s="354">
        <v>0.215366</v>
      </c>
      <c r="T32" s="354">
        <v>0</v>
      </c>
      <c r="U32" s="354">
        <v>0</v>
      </c>
      <c r="V32" s="354">
        <v>0</v>
      </c>
      <c r="W32" s="354">
        <v>0</v>
      </c>
      <c r="X32" s="354">
        <v>0</v>
      </c>
      <c r="Y32" s="354">
        <v>0</v>
      </c>
      <c r="Z32" s="354">
        <v>0</v>
      </c>
      <c r="AA32" s="354">
        <v>0</v>
      </c>
      <c r="AB32" s="359">
        <f t="shared" si="7"/>
        <v>0</v>
      </c>
      <c r="AC32" s="359">
        <f t="shared" si="9"/>
        <v>0.215366</v>
      </c>
    </row>
    <row r="33" spans="1:29" x14ac:dyDescent="0.25">
      <c r="A33" s="84" t="s">
        <v>167</v>
      </c>
      <c r="B33" s="56" t="s">
        <v>166</v>
      </c>
      <c r="C33" s="353">
        <v>16.972065772365458</v>
      </c>
      <c r="D33" s="353">
        <v>0</v>
      </c>
      <c r="E33" s="359">
        <v>16.972065772365458</v>
      </c>
      <c r="F33" s="359">
        <f t="shared" si="8"/>
        <v>0</v>
      </c>
      <c r="G33" s="354">
        <v>9.4979999999999993</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9">
        <f t="shared" si="7"/>
        <v>0</v>
      </c>
      <c r="AC33" s="359">
        <f t="shared" si="9"/>
        <v>0</v>
      </c>
    </row>
    <row r="34" spans="1:29" x14ac:dyDescent="0.25">
      <c r="A34" s="84" t="s">
        <v>165</v>
      </c>
      <c r="B34" s="56" t="s">
        <v>164</v>
      </c>
      <c r="C34" s="353">
        <v>2.3757404551164321</v>
      </c>
      <c r="D34" s="353">
        <v>0</v>
      </c>
      <c r="E34" s="359">
        <v>2.3757404551164321</v>
      </c>
      <c r="F34" s="359">
        <f t="shared" si="8"/>
        <v>0</v>
      </c>
      <c r="G34" s="354">
        <v>0.41048200000000001</v>
      </c>
      <c r="H34" s="354">
        <v>8.6389000000000008E-4</v>
      </c>
      <c r="I34" s="354">
        <v>0</v>
      </c>
      <c r="J34" s="354">
        <v>8.6389000000000008E-4</v>
      </c>
      <c r="K34" s="354">
        <v>0</v>
      </c>
      <c r="L34" s="354">
        <v>0</v>
      </c>
      <c r="M34" s="354">
        <v>0</v>
      </c>
      <c r="N34" s="353">
        <v>1.6507387581355932</v>
      </c>
      <c r="O34" s="354">
        <v>0</v>
      </c>
      <c r="P34" s="354">
        <v>0</v>
      </c>
      <c r="Q34" s="354">
        <v>0</v>
      </c>
      <c r="R34" s="354">
        <v>9.5092473050847504E-2</v>
      </c>
      <c r="S34" s="354">
        <v>9.5092473050847504E-2</v>
      </c>
      <c r="T34" s="354">
        <v>0</v>
      </c>
      <c r="U34" s="354">
        <v>0</v>
      </c>
      <c r="V34" s="354">
        <v>0</v>
      </c>
      <c r="W34" s="354">
        <v>0</v>
      </c>
      <c r="X34" s="354">
        <v>0</v>
      </c>
      <c r="Y34" s="354">
        <v>0</v>
      </c>
      <c r="Z34" s="354">
        <v>0</v>
      </c>
      <c r="AA34" s="354">
        <v>0</v>
      </c>
      <c r="AB34" s="359">
        <f t="shared" si="7"/>
        <v>8.6389000000000008E-4</v>
      </c>
      <c r="AC34" s="359">
        <f t="shared" si="9"/>
        <v>1.7466951211864408</v>
      </c>
    </row>
    <row r="35" spans="1:29" s="337" customFormat="1" ht="31.5" x14ac:dyDescent="0.25">
      <c r="A35" s="84" t="s">
        <v>62</v>
      </c>
      <c r="B35" s="83" t="s">
        <v>163</v>
      </c>
      <c r="C35" s="353">
        <v>0</v>
      </c>
      <c r="D35" s="353">
        <v>0</v>
      </c>
      <c r="E35" s="359">
        <v>0</v>
      </c>
      <c r="F35" s="359">
        <f t="shared" si="8"/>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9">
        <f t="shared" si="7"/>
        <v>0</v>
      </c>
      <c r="AC35" s="359">
        <f t="shared" si="9"/>
        <v>0</v>
      </c>
    </row>
    <row r="36" spans="1:29" ht="31.5" x14ac:dyDescent="0.25">
      <c r="A36" s="81" t="s">
        <v>162</v>
      </c>
      <c r="B36" s="80" t="s">
        <v>161</v>
      </c>
      <c r="C36" s="353">
        <v>0</v>
      </c>
      <c r="D36" s="353">
        <v>0</v>
      </c>
      <c r="E36" s="359">
        <f t="shared" ref="E36:E42" si="10">G36+AB36</f>
        <v>0</v>
      </c>
      <c r="F36" s="359">
        <f t="shared" si="8"/>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9">
        <f t="shared" si="7"/>
        <v>0</v>
      </c>
      <c r="AC36" s="359">
        <f t="shared" si="9"/>
        <v>0</v>
      </c>
    </row>
    <row r="37" spans="1:29" x14ac:dyDescent="0.25">
      <c r="A37" s="81" t="s">
        <v>160</v>
      </c>
      <c r="B37" s="80" t="s">
        <v>150</v>
      </c>
      <c r="C37" s="353">
        <v>0</v>
      </c>
      <c r="D37" s="353">
        <v>0</v>
      </c>
      <c r="E37" s="359">
        <f t="shared" si="10"/>
        <v>0</v>
      </c>
      <c r="F37" s="359">
        <f t="shared" si="8"/>
        <v>0</v>
      </c>
      <c r="G37" s="354">
        <v>0</v>
      </c>
      <c r="H37" s="354">
        <v>0</v>
      </c>
      <c r="I37" s="354">
        <v>0</v>
      </c>
      <c r="J37" s="354">
        <v>0</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9">
        <f t="shared" si="7"/>
        <v>0</v>
      </c>
      <c r="AC37" s="359">
        <f t="shared" si="9"/>
        <v>0</v>
      </c>
    </row>
    <row r="38" spans="1:29" x14ac:dyDescent="0.25">
      <c r="A38" s="81" t="s">
        <v>159</v>
      </c>
      <c r="B38" s="80" t="s">
        <v>148</v>
      </c>
      <c r="C38" s="353">
        <v>0</v>
      </c>
      <c r="D38" s="353">
        <v>0</v>
      </c>
      <c r="E38" s="359">
        <f t="shared" si="10"/>
        <v>0</v>
      </c>
      <c r="F38" s="359">
        <f t="shared" si="8"/>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9">
        <f t="shared" si="7"/>
        <v>0</v>
      </c>
      <c r="AC38" s="359">
        <f t="shared" si="9"/>
        <v>0</v>
      </c>
    </row>
    <row r="39" spans="1:29" ht="31.5" x14ac:dyDescent="0.25">
      <c r="A39" s="81" t="s">
        <v>158</v>
      </c>
      <c r="B39" s="56" t="s">
        <v>146</v>
      </c>
      <c r="C39" s="353">
        <v>0</v>
      </c>
      <c r="D39" s="353">
        <v>0</v>
      </c>
      <c r="E39" s="359">
        <f t="shared" si="10"/>
        <v>0</v>
      </c>
      <c r="F39" s="359">
        <f t="shared" si="8"/>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9">
        <f t="shared" si="7"/>
        <v>0</v>
      </c>
      <c r="AC39" s="359">
        <f t="shared" si="9"/>
        <v>0</v>
      </c>
    </row>
    <row r="40" spans="1:29" ht="31.5" x14ac:dyDescent="0.25">
      <c r="A40" s="81" t="s">
        <v>157</v>
      </c>
      <c r="B40" s="56" t="s">
        <v>144</v>
      </c>
      <c r="C40" s="353">
        <v>0</v>
      </c>
      <c r="D40" s="353">
        <v>0</v>
      </c>
      <c r="E40" s="359">
        <f t="shared" si="10"/>
        <v>0</v>
      </c>
      <c r="F40" s="359">
        <f t="shared" si="8"/>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9">
        <f t="shared" si="7"/>
        <v>0</v>
      </c>
      <c r="AC40" s="359">
        <f t="shared" si="9"/>
        <v>0</v>
      </c>
    </row>
    <row r="41" spans="1:29" x14ac:dyDescent="0.25">
      <c r="A41" s="81" t="s">
        <v>156</v>
      </c>
      <c r="B41" s="56" t="s">
        <v>142</v>
      </c>
      <c r="C41" s="353">
        <v>4.4779999999999998</v>
      </c>
      <c r="D41" s="353">
        <v>0</v>
      </c>
      <c r="E41" s="359">
        <f t="shared" si="10"/>
        <v>4.4779999999999998</v>
      </c>
      <c r="F41" s="359">
        <f t="shared" si="8"/>
        <v>4.4779999999999998</v>
      </c>
      <c r="G41" s="354">
        <v>0</v>
      </c>
      <c r="H41" s="354">
        <v>0</v>
      </c>
      <c r="I41" s="354">
        <v>0</v>
      </c>
      <c r="J41" s="354">
        <v>0</v>
      </c>
      <c r="K41" s="354">
        <v>0</v>
      </c>
      <c r="L41" s="354">
        <v>4.4779999999999998</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9">
        <f t="shared" si="7"/>
        <v>4.4779999999999998</v>
      </c>
      <c r="AC41" s="359">
        <f t="shared" si="9"/>
        <v>0</v>
      </c>
    </row>
    <row r="42" spans="1:29" ht="18.75" x14ac:dyDescent="0.25">
      <c r="A42" s="81" t="s">
        <v>155</v>
      </c>
      <c r="B42" s="362" t="s">
        <v>646</v>
      </c>
      <c r="C42" s="353">
        <v>11</v>
      </c>
      <c r="D42" s="353">
        <v>0</v>
      </c>
      <c r="E42" s="359">
        <f t="shared" si="10"/>
        <v>11</v>
      </c>
      <c r="F42" s="359">
        <f t="shared" si="8"/>
        <v>11</v>
      </c>
      <c r="G42" s="354">
        <v>0</v>
      </c>
      <c r="H42" s="354">
        <v>0</v>
      </c>
      <c r="I42" s="354">
        <v>0</v>
      </c>
      <c r="J42" s="354">
        <v>0</v>
      </c>
      <c r="K42" s="354">
        <v>0</v>
      </c>
      <c r="L42" s="354">
        <v>11</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9">
        <f t="shared" si="7"/>
        <v>11</v>
      </c>
      <c r="AC42" s="359">
        <f t="shared" si="9"/>
        <v>0</v>
      </c>
    </row>
    <row r="43" spans="1:29" s="337" customFormat="1" x14ac:dyDescent="0.25">
      <c r="A43" s="84" t="s">
        <v>61</v>
      </c>
      <c r="B43" s="83" t="s">
        <v>154</v>
      </c>
      <c r="C43" s="353">
        <v>0</v>
      </c>
      <c r="D43" s="353">
        <v>0</v>
      </c>
      <c r="E43" s="359">
        <v>0</v>
      </c>
      <c r="F43" s="359">
        <f t="shared" si="8"/>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9">
        <f t="shared" si="7"/>
        <v>0</v>
      </c>
      <c r="AC43" s="359">
        <f t="shared" si="9"/>
        <v>0</v>
      </c>
    </row>
    <row r="44" spans="1:29" x14ac:dyDescent="0.25">
      <c r="A44" s="81" t="s">
        <v>153</v>
      </c>
      <c r="B44" s="56" t="s">
        <v>152</v>
      </c>
      <c r="C44" s="353">
        <v>0</v>
      </c>
      <c r="D44" s="353">
        <v>0</v>
      </c>
      <c r="E44" s="359">
        <f t="shared" ref="E44:E50" si="11">G44+AB44</f>
        <v>0</v>
      </c>
      <c r="F44" s="359">
        <f t="shared" si="8"/>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9">
        <f t="shared" si="7"/>
        <v>0</v>
      </c>
      <c r="AC44" s="359">
        <f t="shared" si="9"/>
        <v>0</v>
      </c>
    </row>
    <row r="45" spans="1:29" x14ac:dyDescent="0.25">
      <c r="A45" s="81" t="s">
        <v>151</v>
      </c>
      <c r="B45" s="56" t="s">
        <v>150</v>
      </c>
      <c r="C45" s="353">
        <v>0</v>
      </c>
      <c r="D45" s="353">
        <v>0</v>
      </c>
      <c r="E45" s="359">
        <f t="shared" si="11"/>
        <v>0</v>
      </c>
      <c r="F45" s="359">
        <f t="shared" si="8"/>
        <v>0</v>
      </c>
      <c r="G45" s="354">
        <v>0</v>
      </c>
      <c r="H45" s="354">
        <v>0</v>
      </c>
      <c r="I45" s="354">
        <v>0</v>
      </c>
      <c r="J45" s="354">
        <v>0</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9">
        <f t="shared" si="7"/>
        <v>0</v>
      </c>
      <c r="AC45" s="359">
        <f t="shared" si="9"/>
        <v>0</v>
      </c>
    </row>
    <row r="46" spans="1:29" x14ac:dyDescent="0.25">
      <c r="A46" s="81" t="s">
        <v>149</v>
      </c>
      <c r="B46" s="56" t="s">
        <v>148</v>
      </c>
      <c r="C46" s="353">
        <v>0</v>
      </c>
      <c r="D46" s="353">
        <v>0</v>
      </c>
      <c r="E46" s="359">
        <f t="shared" si="11"/>
        <v>0</v>
      </c>
      <c r="F46" s="359">
        <f t="shared" si="8"/>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9">
        <f t="shared" si="7"/>
        <v>0</v>
      </c>
      <c r="AC46" s="359">
        <f t="shared" si="9"/>
        <v>0</v>
      </c>
    </row>
    <row r="47" spans="1:29" ht="31.5" x14ac:dyDescent="0.25">
      <c r="A47" s="81" t="s">
        <v>147</v>
      </c>
      <c r="B47" s="56" t="s">
        <v>146</v>
      </c>
      <c r="C47" s="353">
        <v>0</v>
      </c>
      <c r="D47" s="353">
        <v>0</v>
      </c>
      <c r="E47" s="359">
        <f t="shared" si="11"/>
        <v>0</v>
      </c>
      <c r="F47" s="359">
        <f t="shared" si="8"/>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9">
        <f t="shared" si="7"/>
        <v>0</v>
      </c>
      <c r="AC47" s="359">
        <f t="shared" si="9"/>
        <v>0</v>
      </c>
    </row>
    <row r="48" spans="1:29" ht="31.5" x14ac:dyDescent="0.25">
      <c r="A48" s="81" t="s">
        <v>145</v>
      </c>
      <c r="B48" s="56" t="s">
        <v>144</v>
      </c>
      <c r="C48" s="353">
        <v>0</v>
      </c>
      <c r="D48" s="353">
        <v>0</v>
      </c>
      <c r="E48" s="359">
        <f t="shared" si="11"/>
        <v>0</v>
      </c>
      <c r="F48" s="359">
        <f t="shared" si="8"/>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9">
        <f t="shared" si="7"/>
        <v>0</v>
      </c>
      <c r="AC48" s="359">
        <f t="shared" si="9"/>
        <v>0</v>
      </c>
    </row>
    <row r="49" spans="1:29" x14ac:dyDescent="0.25">
      <c r="A49" s="81" t="s">
        <v>143</v>
      </c>
      <c r="B49" s="56" t="s">
        <v>142</v>
      </c>
      <c r="C49" s="353">
        <v>4.4779999999999998</v>
      </c>
      <c r="D49" s="353">
        <v>0</v>
      </c>
      <c r="E49" s="359">
        <f t="shared" si="11"/>
        <v>4.4779999999999998</v>
      </c>
      <c r="F49" s="359">
        <f t="shared" si="8"/>
        <v>4.4779999999999998</v>
      </c>
      <c r="G49" s="354">
        <v>0</v>
      </c>
      <c r="H49" s="354">
        <v>0</v>
      </c>
      <c r="I49" s="354">
        <v>0</v>
      </c>
      <c r="J49" s="354">
        <v>0</v>
      </c>
      <c r="K49" s="354">
        <v>0</v>
      </c>
      <c r="L49" s="354">
        <v>4.4779999999999998</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9">
        <f t="shared" si="7"/>
        <v>4.4779999999999998</v>
      </c>
      <c r="AC49" s="359">
        <f t="shared" si="9"/>
        <v>0</v>
      </c>
    </row>
    <row r="50" spans="1:29" ht="18.75" x14ac:dyDescent="0.25">
      <c r="A50" s="81" t="s">
        <v>141</v>
      </c>
      <c r="B50" s="362" t="s">
        <v>646</v>
      </c>
      <c r="C50" s="353">
        <v>11</v>
      </c>
      <c r="D50" s="353">
        <v>0</v>
      </c>
      <c r="E50" s="359">
        <f t="shared" si="11"/>
        <v>11</v>
      </c>
      <c r="F50" s="359">
        <f t="shared" si="8"/>
        <v>11</v>
      </c>
      <c r="G50" s="354">
        <v>0</v>
      </c>
      <c r="H50" s="354">
        <v>0</v>
      </c>
      <c r="I50" s="354">
        <v>0</v>
      </c>
      <c r="J50" s="354">
        <v>0</v>
      </c>
      <c r="K50" s="354">
        <v>0</v>
      </c>
      <c r="L50" s="354">
        <v>11</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9">
        <f t="shared" si="7"/>
        <v>11</v>
      </c>
      <c r="AC50" s="359">
        <f t="shared" si="9"/>
        <v>0</v>
      </c>
    </row>
    <row r="51" spans="1:29" s="337" customFormat="1" ht="35.25" customHeight="1" x14ac:dyDescent="0.25">
      <c r="A51" s="84" t="s">
        <v>59</v>
      </c>
      <c r="B51" s="83" t="s">
        <v>140</v>
      </c>
      <c r="C51" s="353">
        <v>0</v>
      </c>
      <c r="D51" s="353">
        <v>0</v>
      </c>
      <c r="E51" s="359">
        <v>0</v>
      </c>
      <c r="F51" s="359">
        <f t="shared" si="8"/>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9">
        <f t="shared" si="7"/>
        <v>0</v>
      </c>
      <c r="AC51" s="359">
        <f t="shared" si="9"/>
        <v>0</v>
      </c>
    </row>
    <row r="52" spans="1:29" x14ac:dyDescent="0.25">
      <c r="A52" s="81" t="s">
        <v>139</v>
      </c>
      <c r="B52" s="56" t="s">
        <v>138</v>
      </c>
      <c r="C52" s="353">
        <f>C30</f>
        <v>39.329661016949146</v>
      </c>
      <c r="D52" s="353">
        <v>0</v>
      </c>
      <c r="E52" s="359">
        <f>C52</f>
        <v>39.329661016949146</v>
      </c>
      <c r="F52" s="359">
        <f t="shared" si="8"/>
        <v>39.329661016949146</v>
      </c>
      <c r="G52" s="354">
        <v>0</v>
      </c>
      <c r="H52" s="354">
        <v>0</v>
      </c>
      <c r="I52" s="354">
        <v>0</v>
      </c>
      <c r="J52" s="354">
        <v>0</v>
      </c>
      <c r="K52" s="354">
        <v>0</v>
      </c>
      <c r="L52" s="354">
        <f>C52</f>
        <v>39.329661016949146</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9">
        <f t="shared" si="7"/>
        <v>39.329661016949146</v>
      </c>
      <c r="AC52" s="359">
        <f t="shared" si="9"/>
        <v>0</v>
      </c>
    </row>
    <row r="53" spans="1:29" x14ac:dyDescent="0.25">
      <c r="A53" s="81" t="s">
        <v>137</v>
      </c>
      <c r="B53" s="56" t="s">
        <v>131</v>
      </c>
      <c r="C53" s="353">
        <v>0</v>
      </c>
      <c r="D53" s="353">
        <v>0</v>
      </c>
      <c r="E53" s="359">
        <f>G53+AB53</f>
        <v>0</v>
      </c>
      <c r="F53" s="359">
        <f t="shared" si="8"/>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9">
        <f t="shared" si="7"/>
        <v>0</v>
      </c>
      <c r="AC53" s="359">
        <f t="shared" si="9"/>
        <v>0</v>
      </c>
    </row>
    <row r="54" spans="1:29" x14ac:dyDescent="0.25">
      <c r="A54" s="81" t="s">
        <v>136</v>
      </c>
      <c r="B54" s="80" t="s">
        <v>130</v>
      </c>
      <c r="C54" s="353">
        <v>0</v>
      </c>
      <c r="D54" s="353">
        <v>0</v>
      </c>
      <c r="E54" s="359">
        <f>G54+AB54</f>
        <v>0</v>
      </c>
      <c r="F54" s="359">
        <f t="shared" si="8"/>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9">
        <f t="shared" si="7"/>
        <v>0</v>
      </c>
      <c r="AC54" s="359">
        <f t="shared" si="9"/>
        <v>0</v>
      </c>
    </row>
    <row r="55" spans="1:29" x14ac:dyDescent="0.25">
      <c r="A55" s="81" t="s">
        <v>135</v>
      </c>
      <c r="B55" s="80" t="s">
        <v>129</v>
      </c>
      <c r="C55" s="353">
        <v>0</v>
      </c>
      <c r="D55" s="353">
        <v>0</v>
      </c>
      <c r="E55" s="359">
        <f>G55+AB55</f>
        <v>0</v>
      </c>
      <c r="F55" s="359">
        <f t="shared" si="8"/>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9">
        <f t="shared" si="7"/>
        <v>0</v>
      </c>
      <c r="AC55" s="359">
        <f t="shared" si="9"/>
        <v>0</v>
      </c>
    </row>
    <row r="56" spans="1:29" x14ac:dyDescent="0.25">
      <c r="A56" s="81" t="s">
        <v>134</v>
      </c>
      <c r="B56" s="80" t="s">
        <v>128</v>
      </c>
      <c r="C56" s="353">
        <v>4.4779999999999998</v>
      </c>
      <c r="D56" s="353">
        <v>0</v>
      </c>
      <c r="E56" s="359">
        <f>G56+AB56</f>
        <v>4.4779999999999998</v>
      </c>
      <c r="F56" s="359">
        <f t="shared" si="8"/>
        <v>4.4779999999999998</v>
      </c>
      <c r="G56" s="354">
        <v>0</v>
      </c>
      <c r="H56" s="354">
        <v>0</v>
      </c>
      <c r="I56" s="354">
        <v>0</v>
      </c>
      <c r="J56" s="354">
        <v>0</v>
      </c>
      <c r="K56" s="354">
        <v>0</v>
      </c>
      <c r="L56" s="354">
        <v>4.4779999999999998</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9">
        <f t="shared" si="7"/>
        <v>4.4779999999999998</v>
      </c>
      <c r="AC56" s="359">
        <f t="shared" si="9"/>
        <v>0</v>
      </c>
    </row>
    <row r="57" spans="1:29" ht="18.75" x14ac:dyDescent="0.25">
      <c r="A57" s="81" t="s">
        <v>133</v>
      </c>
      <c r="B57" s="362" t="s">
        <v>646</v>
      </c>
      <c r="C57" s="353">
        <v>11</v>
      </c>
      <c r="D57" s="353">
        <v>0</v>
      </c>
      <c r="E57" s="359">
        <f>G57+AB57</f>
        <v>11</v>
      </c>
      <c r="F57" s="359">
        <f t="shared" si="8"/>
        <v>11</v>
      </c>
      <c r="G57" s="354">
        <v>0</v>
      </c>
      <c r="H57" s="354">
        <v>0</v>
      </c>
      <c r="I57" s="354">
        <v>0</v>
      </c>
      <c r="J57" s="354">
        <v>0</v>
      </c>
      <c r="K57" s="354">
        <v>0</v>
      </c>
      <c r="L57" s="354">
        <v>11</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9">
        <f t="shared" si="7"/>
        <v>11</v>
      </c>
      <c r="AC57" s="359">
        <f t="shared" si="9"/>
        <v>0</v>
      </c>
    </row>
    <row r="58" spans="1:29" s="337" customFormat="1" ht="36.75" customHeight="1" x14ac:dyDescent="0.25">
      <c r="A58" s="84" t="s">
        <v>58</v>
      </c>
      <c r="B58" s="100" t="s">
        <v>229</v>
      </c>
      <c r="C58" s="353">
        <v>0</v>
      </c>
      <c r="D58" s="353">
        <v>0</v>
      </c>
      <c r="E58" s="359">
        <v>0</v>
      </c>
      <c r="F58" s="359">
        <f t="shared" si="8"/>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9">
        <f t="shared" si="7"/>
        <v>0</v>
      </c>
      <c r="AC58" s="359">
        <f t="shared" si="9"/>
        <v>0</v>
      </c>
    </row>
    <row r="59" spans="1:29" s="337" customFormat="1" x14ac:dyDescent="0.25">
      <c r="A59" s="84" t="s">
        <v>56</v>
      </c>
      <c r="B59" s="83" t="s">
        <v>132</v>
      </c>
      <c r="C59" s="353">
        <v>0</v>
      </c>
      <c r="D59" s="353">
        <v>0</v>
      </c>
      <c r="E59" s="359">
        <v>0</v>
      </c>
      <c r="F59" s="359">
        <f t="shared" si="8"/>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9">
        <f t="shared" si="7"/>
        <v>0</v>
      </c>
      <c r="AC59" s="359">
        <f t="shared" si="9"/>
        <v>0</v>
      </c>
    </row>
    <row r="60" spans="1:29" x14ac:dyDescent="0.25">
      <c r="A60" s="81" t="s">
        <v>223</v>
      </c>
      <c r="B60" s="82" t="s">
        <v>152</v>
      </c>
      <c r="C60" s="353">
        <v>0</v>
      </c>
      <c r="D60" s="353">
        <v>0</v>
      </c>
      <c r="E60" s="359">
        <v>0</v>
      </c>
      <c r="F60" s="359">
        <f t="shared" si="8"/>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9">
        <f t="shared" si="7"/>
        <v>0</v>
      </c>
      <c r="AC60" s="359">
        <f t="shared" si="9"/>
        <v>0</v>
      </c>
    </row>
    <row r="61" spans="1:29" x14ac:dyDescent="0.25">
      <c r="A61" s="81" t="s">
        <v>224</v>
      </c>
      <c r="B61" s="82" t="s">
        <v>150</v>
      </c>
      <c r="C61" s="353">
        <v>0</v>
      </c>
      <c r="D61" s="353">
        <v>0</v>
      </c>
      <c r="E61" s="359">
        <v>0</v>
      </c>
      <c r="F61" s="359">
        <f t="shared" si="8"/>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9">
        <f t="shared" si="7"/>
        <v>0</v>
      </c>
      <c r="AC61" s="359">
        <f t="shared" si="9"/>
        <v>0</v>
      </c>
    </row>
    <row r="62" spans="1:29" x14ac:dyDescent="0.25">
      <c r="A62" s="81" t="s">
        <v>225</v>
      </c>
      <c r="B62" s="82" t="s">
        <v>148</v>
      </c>
      <c r="C62" s="353">
        <v>0</v>
      </c>
      <c r="D62" s="353">
        <v>0</v>
      </c>
      <c r="E62" s="359">
        <v>0</v>
      </c>
      <c r="F62" s="359">
        <f t="shared" si="8"/>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9">
        <f t="shared" si="7"/>
        <v>0</v>
      </c>
      <c r="AC62" s="359">
        <f t="shared" si="9"/>
        <v>0</v>
      </c>
    </row>
    <row r="63" spans="1:29" x14ac:dyDescent="0.25">
      <c r="A63" s="81" t="s">
        <v>226</v>
      </c>
      <c r="B63" s="82" t="s">
        <v>228</v>
      </c>
      <c r="C63" s="353">
        <v>0</v>
      </c>
      <c r="D63" s="353">
        <v>0</v>
      </c>
      <c r="E63" s="359">
        <v>0</v>
      </c>
      <c r="F63" s="359">
        <f t="shared" si="8"/>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9">
        <f t="shared" si="7"/>
        <v>0</v>
      </c>
      <c r="AC63" s="359">
        <f t="shared" si="9"/>
        <v>0</v>
      </c>
    </row>
    <row r="64" spans="1:29" ht="18.75" x14ac:dyDescent="0.25">
      <c r="A64" s="81" t="s">
        <v>227</v>
      </c>
      <c r="B64" s="80" t="s">
        <v>127</v>
      </c>
      <c r="C64" s="353">
        <v>0</v>
      </c>
      <c r="D64" s="353">
        <v>0</v>
      </c>
      <c r="E64" s="359">
        <v>0</v>
      </c>
      <c r="F64" s="359">
        <f t="shared" si="8"/>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9">
        <f t="shared" si="7"/>
        <v>0</v>
      </c>
      <c r="AC64" s="359">
        <f t="shared" si="9"/>
        <v>0</v>
      </c>
    </row>
    <row r="65" spans="1:28" x14ac:dyDescent="0.25">
      <c r="A65" s="77"/>
      <c r="B65" s="78"/>
      <c r="C65" s="78"/>
      <c r="D65" s="340"/>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7"/>
      <c r="C66" s="467"/>
      <c r="D66" s="467"/>
      <c r="E66" s="467"/>
      <c r="F66" s="467"/>
      <c r="G66" s="467"/>
      <c r="H66" s="467"/>
      <c r="I66" s="467"/>
      <c r="J66" s="178"/>
      <c r="K66" s="178"/>
      <c r="L66" s="76"/>
      <c r="M66" s="76"/>
      <c r="N66" s="76"/>
      <c r="O66" s="76"/>
      <c r="P66" s="76"/>
      <c r="Q66" s="76"/>
      <c r="R66" s="76"/>
      <c r="S66" s="76"/>
      <c r="T66" s="76"/>
      <c r="U66" s="76"/>
      <c r="V66" s="76"/>
      <c r="W66" s="76"/>
      <c r="X66" s="76"/>
      <c r="Y66" s="76"/>
      <c r="Z66" s="76"/>
      <c r="AA66" s="76"/>
      <c r="AB66" s="76"/>
    </row>
    <row r="67" spans="1:28" x14ac:dyDescent="0.25">
      <c r="A67" s="71"/>
      <c r="B67" s="71"/>
      <c r="C67" s="71"/>
      <c r="D67" s="338"/>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6"/>
      <c r="C68" s="466"/>
      <c r="D68" s="466"/>
      <c r="E68" s="466"/>
      <c r="F68" s="466"/>
      <c r="G68" s="466"/>
      <c r="H68" s="466"/>
      <c r="I68" s="466"/>
      <c r="J68" s="179"/>
      <c r="K68" s="179"/>
      <c r="L68" s="71"/>
      <c r="M68" s="71"/>
      <c r="N68" s="71"/>
      <c r="O68" s="71"/>
      <c r="P68" s="71"/>
      <c r="Q68" s="71"/>
      <c r="R68" s="71"/>
      <c r="S68" s="71"/>
      <c r="T68" s="71"/>
      <c r="U68" s="71"/>
      <c r="V68" s="71"/>
      <c r="W68" s="71"/>
      <c r="X68" s="71"/>
      <c r="Y68" s="71"/>
      <c r="Z68" s="71"/>
      <c r="AA68" s="71"/>
      <c r="AB68" s="71"/>
    </row>
    <row r="69" spans="1:28" x14ac:dyDescent="0.25">
      <c r="A69" s="71"/>
      <c r="B69" s="71"/>
      <c r="C69" s="71"/>
      <c r="D69" s="338"/>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7"/>
      <c r="C70" s="467"/>
      <c r="D70" s="467"/>
      <c r="E70" s="467"/>
      <c r="F70" s="467"/>
      <c r="G70" s="467"/>
      <c r="H70" s="467"/>
      <c r="I70" s="467"/>
      <c r="J70" s="178"/>
      <c r="K70" s="178"/>
      <c r="L70" s="71"/>
      <c r="M70" s="71"/>
      <c r="N70" s="71"/>
      <c r="O70" s="71"/>
      <c r="P70" s="71"/>
      <c r="Q70" s="71"/>
      <c r="R70" s="71"/>
      <c r="S70" s="71"/>
      <c r="T70" s="71"/>
      <c r="U70" s="71"/>
      <c r="V70" s="71"/>
      <c r="W70" s="71"/>
      <c r="X70" s="71"/>
      <c r="Y70" s="71"/>
      <c r="Z70" s="71"/>
      <c r="AA70" s="71"/>
      <c r="AB70" s="71"/>
    </row>
    <row r="71" spans="1:28" x14ac:dyDescent="0.25">
      <c r="A71" s="71"/>
      <c r="B71" s="75"/>
      <c r="C71" s="75"/>
      <c r="D71" s="341"/>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7"/>
      <c r="C72" s="467"/>
      <c r="D72" s="467"/>
      <c r="E72" s="467"/>
      <c r="F72" s="467"/>
      <c r="G72" s="467"/>
      <c r="H72" s="467"/>
      <c r="I72" s="467"/>
      <c r="J72" s="178"/>
      <c r="K72" s="178"/>
      <c r="L72" s="71"/>
      <c r="M72" s="71"/>
      <c r="N72" s="74"/>
      <c r="O72" s="71"/>
      <c r="P72" s="71"/>
      <c r="Q72" s="71"/>
      <c r="R72" s="71"/>
      <c r="S72" s="71"/>
      <c r="T72" s="71"/>
      <c r="U72" s="71"/>
      <c r="V72" s="71"/>
      <c r="W72" s="71"/>
      <c r="X72" s="71"/>
      <c r="Y72" s="71"/>
      <c r="Z72" s="71"/>
      <c r="AA72" s="71"/>
      <c r="AB72" s="71"/>
    </row>
    <row r="73" spans="1:28" ht="32.25" customHeight="1" x14ac:dyDescent="0.25">
      <c r="A73" s="71"/>
      <c r="B73" s="466"/>
      <c r="C73" s="466"/>
      <c r="D73" s="466"/>
      <c r="E73" s="466"/>
      <c r="F73" s="466"/>
      <c r="G73" s="466"/>
      <c r="H73" s="466"/>
      <c r="I73" s="466"/>
      <c r="J73" s="179"/>
      <c r="K73" s="179"/>
      <c r="L73" s="71"/>
      <c r="M73" s="71"/>
      <c r="N73" s="71"/>
      <c r="O73" s="71"/>
      <c r="P73" s="71"/>
      <c r="Q73" s="71"/>
      <c r="R73" s="71"/>
      <c r="S73" s="71"/>
      <c r="T73" s="71"/>
      <c r="U73" s="71"/>
      <c r="V73" s="71"/>
      <c r="W73" s="71"/>
      <c r="X73" s="71"/>
      <c r="Y73" s="71"/>
      <c r="Z73" s="71"/>
      <c r="AA73" s="71"/>
      <c r="AB73" s="71"/>
    </row>
    <row r="74" spans="1:28" ht="51.75" customHeight="1" x14ac:dyDescent="0.25">
      <c r="A74" s="71"/>
      <c r="B74" s="467"/>
      <c r="C74" s="467"/>
      <c r="D74" s="467"/>
      <c r="E74" s="467"/>
      <c r="F74" s="467"/>
      <c r="G74" s="467"/>
      <c r="H74" s="467"/>
      <c r="I74" s="467"/>
      <c r="J74" s="178"/>
      <c r="K74" s="178"/>
      <c r="L74" s="71"/>
      <c r="M74" s="71"/>
      <c r="N74" s="71"/>
      <c r="O74" s="71"/>
      <c r="P74" s="71"/>
      <c r="Q74" s="71"/>
      <c r="R74" s="71"/>
      <c r="S74" s="71"/>
      <c r="T74" s="71"/>
      <c r="U74" s="71"/>
      <c r="V74" s="71"/>
      <c r="W74" s="71"/>
      <c r="X74" s="71"/>
      <c r="Y74" s="71"/>
      <c r="Z74" s="71"/>
      <c r="AA74" s="71"/>
      <c r="AB74" s="71"/>
    </row>
    <row r="75" spans="1:28" ht="21.75" customHeight="1" x14ac:dyDescent="0.25">
      <c r="A75" s="71"/>
      <c r="B75" s="468"/>
      <c r="C75" s="468"/>
      <c r="D75" s="468"/>
      <c r="E75" s="468"/>
      <c r="F75" s="468"/>
      <c r="G75" s="468"/>
      <c r="H75" s="468"/>
      <c r="I75" s="468"/>
      <c r="J75" s="176"/>
      <c r="K75" s="17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5"/>
      <c r="C77" s="465"/>
      <c r="D77" s="465"/>
      <c r="E77" s="465"/>
      <c r="F77" s="465"/>
      <c r="G77" s="465"/>
      <c r="H77" s="465"/>
      <c r="I77" s="465"/>
      <c r="J77" s="177"/>
      <c r="K77" s="177"/>
      <c r="L77" s="71"/>
      <c r="M77" s="71"/>
      <c r="N77" s="71"/>
      <c r="O77" s="71"/>
      <c r="P77" s="71"/>
      <c r="Q77" s="71"/>
      <c r="R77" s="71"/>
      <c r="S77" s="71"/>
      <c r="T77" s="71"/>
      <c r="U77" s="71"/>
      <c r="V77" s="71"/>
      <c r="W77" s="71"/>
      <c r="X77" s="71"/>
      <c r="Y77" s="71"/>
      <c r="Z77" s="71"/>
      <c r="AA77" s="71"/>
      <c r="AB77" s="71"/>
    </row>
    <row r="78" spans="1:28" x14ac:dyDescent="0.25">
      <c r="A78" s="71"/>
      <c r="B78" s="71"/>
      <c r="C78" s="71"/>
      <c r="D78" s="338"/>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38"/>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E24:F24 C24 G25:I49 G58:I64 G51:I56 K51:L56 K58:L64 K25:L49 P25:Y64">
    <cfRule type="cellIs" dxfId="73" priority="51" operator="notEqual">
      <formula>0</formula>
    </cfRule>
  </conditionalFormatting>
  <conditionalFormatting sqref="C25:C44 C51:C56 C58:C64">
    <cfRule type="cellIs" dxfId="72" priority="50" operator="notEqual">
      <formula>0</formula>
    </cfRule>
  </conditionalFormatting>
  <conditionalFormatting sqref="E58:F64 E51:F52 F44 F53:F56 E25:F43">
    <cfRule type="cellIs" dxfId="71" priority="48" operator="notEqual">
      <formula>0</formula>
    </cfRule>
  </conditionalFormatting>
  <conditionalFormatting sqref="C45:C49">
    <cfRule type="cellIs" dxfId="70" priority="47" operator="notEqual">
      <formula>0</formula>
    </cfRule>
  </conditionalFormatting>
  <conditionalFormatting sqref="F45:F49">
    <cfRule type="cellIs" dxfId="69" priority="46" operator="notEqual">
      <formula>0</formula>
    </cfRule>
  </conditionalFormatting>
  <conditionalFormatting sqref="E44:E49">
    <cfRule type="cellIs" dxfId="68" priority="45" operator="notEqual">
      <formula>0</formula>
    </cfRule>
  </conditionalFormatting>
  <conditionalFormatting sqref="E53:E56">
    <cfRule type="cellIs" dxfId="67" priority="44" operator="notEqual">
      <formula>0</formula>
    </cfRule>
  </conditionalFormatting>
  <conditionalFormatting sqref="G24:I24 K24:L24 P24:Y24">
    <cfRule type="cellIs" dxfId="66" priority="42" operator="notEqual">
      <formula>0</formula>
    </cfRule>
  </conditionalFormatting>
  <conditionalFormatting sqref="AB24:AB64">
    <cfRule type="cellIs" dxfId="65" priority="40" operator="notEqual">
      <formula>0</formula>
    </cfRule>
  </conditionalFormatting>
  <conditionalFormatting sqref="G50:I50 K50:L50">
    <cfRule type="cellIs" dxfId="64" priority="38" operator="notEqual">
      <formula>0</formula>
    </cfRule>
  </conditionalFormatting>
  <conditionalFormatting sqref="C50">
    <cfRule type="cellIs" dxfId="63" priority="37" operator="notEqual">
      <formula>0</formula>
    </cfRule>
  </conditionalFormatting>
  <conditionalFormatting sqref="E50:F50">
    <cfRule type="cellIs" dxfId="62" priority="36" operator="notEqual">
      <formula>0</formula>
    </cfRule>
  </conditionalFormatting>
  <conditionalFormatting sqref="G57:I57 K57:L57">
    <cfRule type="cellIs" dxfId="61" priority="35" operator="notEqual">
      <formula>0</formula>
    </cfRule>
  </conditionalFormatting>
  <conditionalFormatting sqref="C57">
    <cfRule type="cellIs" dxfId="60" priority="34" operator="notEqual">
      <formula>0</formula>
    </cfRule>
  </conditionalFormatting>
  <conditionalFormatting sqref="E57:F57">
    <cfRule type="cellIs" dxfId="59" priority="33" operator="notEqual">
      <formula>0</formula>
    </cfRule>
  </conditionalFormatting>
  <conditionalFormatting sqref="D24">
    <cfRule type="cellIs" dxfId="58" priority="32" operator="notEqual">
      <formula>0</formula>
    </cfRule>
  </conditionalFormatting>
  <conditionalFormatting sqref="D25:D44 D51:D56 D58:D64">
    <cfRule type="cellIs" dxfId="57" priority="31" operator="notEqual">
      <formula>0</formula>
    </cfRule>
  </conditionalFormatting>
  <conditionalFormatting sqref="D45:D49">
    <cfRule type="cellIs" dxfId="56" priority="30" operator="notEqual">
      <formula>0</formula>
    </cfRule>
  </conditionalFormatting>
  <conditionalFormatting sqref="D50">
    <cfRule type="cellIs" dxfId="55" priority="29" operator="notEqual">
      <formula>0</formula>
    </cfRule>
  </conditionalFormatting>
  <conditionalFormatting sqref="D57">
    <cfRule type="cellIs" dxfId="54" priority="28" operator="notEqual">
      <formula>0</formula>
    </cfRule>
  </conditionalFormatting>
  <conditionalFormatting sqref="J25:J49 J58:J64 J51:J56">
    <cfRule type="cellIs" dxfId="53" priority="19" operator="notEqual">
      <formula>0</formula>
    </cfRule>
  </conditionalFormatting>
  <conditionalFormatting sqref="J24">
    <cfRule type="cellIs" dxfId="52" priority="18" operator="notEqual">
      <formula>0</formula>
    </cfRule>
  </conditionalFormatting>
  <conditionalFormatting sqref="J50">
    <cfRule type="cellIs" dxfId="51" priority="17" operator="notEqual">
      <formula>0</formula>
    </cfRule>
  </conditionalFormatting>
  <conditionalFormatting sqref="J57">
    <cfRule type="cellIs" dxfId="50" priority="16" operator="notEqual">
      <formula>0</formula>
    </cfRule>
  </conditionalFormatting>
  <conditionalFormatting sqref="N25:N33 N35:N64">
    <cfRule type="cellIs" dxfId="49" priority="15" operator="notEqual">
      <formula>0</formula>
    </cfRule>
  </conditionalFormatting>
  <conditionalFormatting sqref="N24">
    <cfRule type="cellIs" dxfId="48" priority="14" operator="notEqual">
      <formula>0</formula>
    </cfRule>
  </conditionalFormatting>
  <conditionalFormatting sqref="Z25:AA64">
    <cfRule type="cellIs" dxfId="47" priority="13" operator="notEqual">
      <formula>0</formula>
    </cfRule>
  </conditionalFormatting>
  <conditionalFormatting sqref="Z24:AA24">
    <cfRule type="cellIs" dxfId="46" priority="12" operator="notEqual">
      <formula>0</formula>
    </cfRule>
  </conditionalFormatting>
  <conditionalFormatting sqref="AC24:AC64">
    <cfRule type="cellIs" dxfId="45" priority="11" operator="notEqual">
      <formula>0</formula>
    </cfRule>
  </conditionalFormatting>
  <conditionalFormatting sqref="N34">
    <cfRule type="cellIs" dxfId="44" priority="9" operator="notEqual">
      <formula>0</formula>
    </cfRule>
  </conditionalFormatting>
  <conditionalFormatting sqref="M51:M56 M58:M64 M25:M49">
    <cfRule type="cellIs" dxfId="43" priority="8" operator="notEqual">
      <formula>0</formula>
    </cfRule>
  </conditionalFormatting>
  <conditionalFormatting sqref="M24">
    <cfRule type="cellIs" dxfId="42" priority="7" operator="notEqual">
      <formula>0</formula>
    </cfRule>
  </conditionalFormatting>
  <conditionalFormatting sqref="M50">
    <cfRule type="cellIs" dxfId="41" priority="6" operator="notEqual">
      <formula>0</formula>
    </cfRule>
  </conditionalFormatting>
  <conditionalFormatting sqref="M57">
    <cfRule type="cellIs" dxfId="40" priority="5" operator="notEqual">
      <formula>0</formula>
    </cfRule>
  </conditionalFormatting>
  <conditionalFormatting sqref="O51:O56 O58:O64 O25:O49">
    <cfRule type="cellIs" dxfId="39" priority="4" operator="notEqual">
      <formula>0</formula>
    </cfRule>
  </conditionalFormatting>
  <conditionalFormatting sqref="O24">
    <cfRule type="cellIs" dxfId="38" priority="3" operator="notEqual">
      <formula>0</formula>
    </cfRule>
  </conditionalFormatting>
  <conditionalFormatting sqref="O50">
    <cfRule type="cellIs" dxfId="37" priority="2" operator="notEqual">
      <formula>0</formula>
    </cfRule>
  </conditionalFormatting>
  <conditionalFormatting sqref="O57">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4"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391" t="str">
        <f>'6.1. Паспорт сетевой график'!A5:K5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row>
    <row r="5" spans="1:33" ht="18.75" x14ac:dyDescent="0.3">
      <c r="A5" s="71"/>
      <c r="B5" s="71"/>
      <c r="C5" s="71"/>
      <c r="D5" s="71"/>
      <c r="E5" s="71"/>
      <c r="F5" s="71"/>
      <c r="AG5" s="15"/>
    </row>
    <row r="6" spans="1:33" ht="18.75" x14ac:dyDescent="0.25">
      <c r="A6" s="489" t="s">
        <v>9</v>
      </c>
      <c r="B6" s="489"/>
      <c r="C6" s="489"/>
      <c r="D6" s="489"/>
      <c r="E6" s="489"/>
      <c r="F6" s="489"/>
      <c r="G6" s="489"/>
      <c r="H6" s="489"/>
      <c r="I6" s="489"/>
      <c r="J6" s="489"/>
      <c r="K6" s="489"/>
      <c r="L6" s="489"/>
      <c r="M6" s="489"/>
      <c r="N6" s="489"/>
      <c r="O6" s="489"/>
      <c r="P6" s="489"/>
      <c r="Q6" s="489"/>
      <c r="R6" s="489"/>
      <c r="S6" s="489"/>
      <c r="T6" s="489"/>
      <c r="U6" s="489"/>
      <c r="V6" s="489"/>
      <c r="W6" s="489"/>
      <c r="X6" s="489"/>
      <c r="Y6" s="489"/>
      <c r="Z6" s="489"/>
      <c r="AA6" s="489"/>
      <c r="AB6" s="489"/>
      <c r="AC6" s="489"/>
      <c r="AD6" s="489"/>
      <c r="AE6" s="489"/>
      <c r="AF6" s="489"/>
      <c r="AG6" s="489"/>
    </row>
    <row r="7" spans="1:33" ht="18.75" x14ac:dyDescent="0.25">
      <c r="A7" s="375"/>
      <c r="B7" s="375"/>
      <c r="C7" s="375"/>
      <c r="D7" s="375"/>
      <c r="E7" s="375"/>
      <c r="F7" s="375"/>
      <c r="G7" s="375"/>
      <c r="H7" s="375"/>
      <c r="I7" s="375"/>
      <c r="J7" s="375"/>
      <c r="K7" s="375"/>
      <c r="L7" s="376"/>
      <c r="M7" s="376"/>
      <c r="N7" s="376"/>
      <c r="O7" s="376"/>
      <c r="P7" s="376"/>
      <c r="Q7" s="376"/>
      <c r="R7" s="376"/>
      <c r="S7" s="376"/>
      <c r="T7" s="376"/>
      <c r="U7" s="376"/>
      <c r="V7" s="376"/>
      <c r="W7" s="376"/>
      <c r="X7" s="376"/>
      <c r="Y7" s="376"/>
      <c r="Z7" s="376"/>
      <c r="AA7" s="376"/>
      <c r="AB7" s="376"/>
      <c r="AC7" s="376"/>
      <c r="AD7" s="376"/>
      <c r="AE7" s="376"/>
      <c r="AF7" s="376"/>
      <c r="AG7" s="376"/>
    </row>
    <row r="8" spans="1:33" x14ac:dyDescent="0.25">
      <c r="A8" s="490" t="str">
        <f>'6.1. Паспорт сетевой график'!A9</f>
        <v>Акционерное общество "Янтарьэнерго" ДЗО  ПАО "Россети"</v>
      </c>
      <c r="B8" s="490"/>
      <c r="C8" s="490"/>
      <c r="D8" s="490"/>
      <c r="E8" s="490"/>
      <c r="F8" s="490"/>
      <c r="G8" s="490"/>
      <c r="H8" s="490"/>
      <c r="I8" s="490"/>
      <c r="J8" s="490"/>
      <c r="K8" s="490"/>
      <c r="L8" s="490"/>
      <c r="M8" s="490"/>
      <c r="N8" s="490"/>
      <c r="O8" s="490"/>
      <c r="P8" s="490"/>
      <c r="Q8" s="490"/>
      <c r="R8" s="490"/>
      <c r="S8" s="490"/>
      <c r="T8" s="490"/>
      <c r="U8" s="490"/>
      <c r="V8" s="490"/>
      <c r="W8" s="490"/>
      <c r="X8" s="490"/>
      <c r="Y8" s="490"/>
      <c r="Z8" s="490"/>
      <c r="AA8" s="490"/>
      <c r="AB8" s="490"/>
      <c r="AC8" s="490"/>
      <c r="AD8" s="490"/>
      <c r="AE8" s="490"/>
      <c r="AF8" s="490"/>
      <c r="AG8" s="490"/>
    </row>
    <row r="9" spans="1:33" ht="18.75" customHeight="1" x14ac:dyDescent="0.25">
      <c r="A9" s="488" t="s">
        <v>8</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c r="AD9" s="488"/>
      <c r="AE9" s="488"/>
      <c r="AF9" s="488"/>
      <c r="AG9" s="488"/>
    </row>
    <row r="10" spans="1:33" ht="18.75" x14ac:dyDescent="0.25">
      <c r="A10" s="375"/>
      <c r="B10" s="375"/>
      <c r="C10" s="375"/>
      <c r="D10" s="375"/>
      <c r="E10" s="375"/>
      <c r="F10" s="375"/>
      <c r="G10" s="375"/>
      <c r="H10" s="375"/>
      <c r="I10" s="375"/>
      <c r="J10" s="375"/>
      <c r="K10" s="375"/>
      <c r="L10" s="376"/>
      <c r="M10" s="376"/>
      <c r="N10" s="376"/>
      <c r="O10" s="376"/>
      <c r="P10" s="376"/>
      <c r="Q10" s="376"/>
      <c r="R10" s="376"/>
      <c r="S10" s="376"/>
      <c r="T10" s="376"/>
      <c r="U10" s="376"/>
      <c r="V10" s="376"/>
      <c r="W10" s="376"/>
      <c r="X10" s="376"/>
      <c r="Y10" s="376"/>
      <c r="Z10" s="376"/>
      <c r="AA10" s="376"/>
      <c r="AB10" s="376"/>
      <c r="AC10" s="376"/>
      <c r="AD10" s="376"/>
      <c r="AE10" s="376"/>
      <c r="AF10" s="376"/>
      <c r="AG10" s="376"/>
    </row>
    <row r="11" spans="1:33" x14ac:dyDescent="0.25">
      <c r="A11" s="490" t="str">
        <f>'6.1. Паспорт сетевой график'!A12</f>
        <v>F_prj_111001_14118</v>
      </c>
      <c r="B11" s="490"/>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row>
    <row r="12" spans="1:33" x14ac:dyDescent="0.25">
      <c r="A12" s="488" t="s">
        <v>7</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c r="AD12" s="488"/>
      <c r="AE12" s="488"/>
      <c r="AF12" s="488"/>
      <c r="AG12" s="488"/>
    </row>
    <row r="13" spans="1:33" ht="16.5" customHeight="1" x14ac:dyDescent="0.3">
      <c r="A13" s="377"/>
      <c r="B13" s="377"/>
      <c r="C13" s="377"/>
      <c r="D13" s="377"/>
      <c r="E13" s="377"/>
      <c r="F13" s="377"/>
      <c r="G13" s="377"/>
      <c r="H13" s="377"/>
      <c r="I13" s="377"/>
      <c r="J13" s="377"/>
      <c r="K13" s="377"/>
      <c r="L13" s="88"/>
      <c r="M13" s="88"/>
      <c r="N13" s="88"/>
      <c r="O13" s="88"/>
      <c r="P13" s="88"/>
      <c r="Q13" s="88"/>
      <c r="R13" s="88"/>
      <c r="S13" s="88"/>
      <c r="T13" s="88"/>
      <c r="U13" s="88"/>
      <c r="V13" s="88"/>
      <c r="W13" s="88"/>
      <c r="X13" s="88"/>
      <c r="Y13" s="88"/>
      <c r="Z13" s="88"/>
      <c r="AA13" s="88"/>
      <c r="AB13" s="88"/>
      <c r="AC13" s="88"/>
      <c r="AD13" s="88"/>
      <c r="AE13" s="88"/>
      <c r="AF13" s="88"/>
      <c r="AG13" s="88"/>
    </row>
    <row r="14" spans="1:33" ht="36" customHeight="1" x14ac:dyDescent="0.25">
      <c r="A14" s="487" t="str">
        <f>'6.1. Паспорт сетевой график'!A15</f>
        <v>Строительство РП 10 кВ, двух КЛ 10 кВ от РП 10 кВ (по ТЗ № 7.СЭРС.2013/ЗЭС-20) в Гурьевском районе, п.Кутузово - п.Дорожный</v>
      </c>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row>
    <row r="15" spans="1:33" ht="15.75" customHeight="1" x14ac:dyDescent="0.25">
      <c r="A15" s="488" t="s">
        <v>6</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c r="AD15" s="488"/>
      <c r="AE15" s="488"/>
      <c r="AF15" s="488"/>
      <c r="AG15" s="488"/>
    </row>
    <row r="16" spans="1:33"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4" t="s">
        <v>503</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75" t="s">
        <v>187</v>
      </c>
      <c r="B20" s="475" t="s">
        <v>186</v>
      </c>
      <c r="C20" s="458" t="s">
        <v>185</v>
      </c>
      <c r="D20" s="458"/>
      <c r="E20" s="478" t="s">
        <v>184</v>
      </c>
      <c r="F20" s="478"/>
      <c r="G20" s="475" t="s">
        <v>682</v>
      </c>
      <c r="H20" s="475" t="s">
        <v>683</v>
      </c>
      <c r="I20" s="475" t="s">
        <v>684</v>
      </c>
      <c r="J20" s="475" t="s">
        <v>685</v>
      </c>
      <c r="K20" s="475" t="s">
        <v>686</v>
      </c>
      <c r="L20" s="485">
        <v>2019</v>
      </c>
      <c r="M20" s="486"/>
      <c r="N20" s="486"/>
      <c r="O20" s="486"/>
      <c r="P20" s="485">
        <v>2020</v>
      </c>
      <c r="Q20" s="486"/>
      <c r="R20" s="486"/>
      <c r="S20" s="486"/>
      <c r="T20" s="485">
        <v>2021</v>
      </c>
      <c r="U20" s="486"/>
      <c r="V20" s="486"/>
      <c r="W20" s="486"/>
      <c r="X20" s="485">
        <v>2022</v>
      </c>
      <c r="Y20" s="486"/>
      <c r="Z20" s="486"/>
      <c r="AA20" s="486"/>
      <c r="AB20" s="485">
        <v>2023</v>
      </c>
      <c r="AC20" s="486"/>
      <c r="AD20" s="486"/>
      <c r="AE20" s="486"/>
      <c r="AF20" s="482" t="s">
        <v>183</v>
      </c>
      <c r="AG20" s="482"/>
      <c r="AH20" s="87"/>
      <c r="AI20" s="87"/>
      <c r="AJ20" s="87"/>
    </row>
    <row r="21" spans="1:36" ht="99.75" customHeight="1" x14ac:dyDescent="0.25">
      <c r="A21" s="476"/>
      <c r="B21" s="476"/>
      <c r="C21" s="458"/>
      <c r="D21" s="458"/>
      <c r="E21" s="478"/>
      <c r="F21" s="478"/>
      <c r="G21" s="476"/>
      <c r="H21" s="476"/>
      <c r="I21" s="476"/>
      <c r="J21" s="476"/>
      <c r="K21" s="476"/>
      <c r="L21" s="458" t="s">
        <v>687</v>
      </c>
      <c r="M21" s="458"/>
      <c r="N21" s="458" t="s">
        <v>688</v>
      </c>
      <c r="O21" s="458"/>
      <c r="P21" s="458" t="s">
        <v>687</v>
      </c>
      <c r="Q21" s="458"/>
      <c r="R21" s="458" t="s">
        <v>688</v>
      </c>
      <c r="S21" s="458"/>
      <c r="T21" s="458" t="s">
        <v>2</v>
      </c>
      <c r="U21" s="458"/>
      <c r="V21" s="458" t="s">
        <v>182</v>
      </c>
      <c r="W21" s="458"/>
      <c r="X21" s="458" t="s">
        <v>2</v>
      </c>
      <c r="Y21" s="458"/>
      <c r="Z21" s="458" t="s">
        <v>182</v>
      </c>
      <c r="AA21" s="458"/>
      <c r="AB21" s="458" t="s">
        <v>2</v>
      </c>
      <c r="AC21" s="458"/>
      <c r="AD21" s="458" t="s">
        <v>182</v>
      </c>
      <c r="AE21" s="458"/>
      <c r="AF21" s="482"/>
      <c r="AG21" s="482"/>
    </row>
    <row r="22" spans="1:36" ht="89.25" customHeight="1" x14ac:dyDescent="0.25">
      <c r="A22" s="477"/>
      <c r="B22" s="477"/>
      <c r="C22" s="374" t="s">
        <v>2</v>
      </c>
      <c r="D22" s="374" t="s">
        <v>182</v>
      </c>
      <c r="E22" s="86" t="s">
        <v>689</v>
      </c>
      <c r="F22" s="86" t="s">
        <v>689</v>
      </c>
      <c r="G22" s="477"/>
      <c r="H22" s="477"/>
      <c r="I22" s="477"/>
      <c r="J22" s="477"/>
      <c r="K22" s="477"/>
      <c r="L22" s="378" t="s">
        <v>484</v>
      </c>
      <c r="M22" s="378" t="s">
        <v>485</v>
      </c>
      <c r="N22" s="378" t="s">
        <v>484</v>
      </c>
      <c r="O22" s="378" t="s">
        <v>485</v>
      </c>
      <c r="P22" s="378" t="s">
        <v>484</v>
      </c>
      <c r="Q22" s="378" t="s">
        <v>485</v>
      </c>
      <c r="R22" s="378" t="s">
        <v>484</v>
      </c>
      <c r="S22" s="378" t="s">
        <v>485</v>
      </c>
      <c r="T22" s="378" t="s">
        <v>484</v>
      </c>
      <c r="U22" s="378" t="s">
        <v>485</v>
      </c>
      <c r="V22" s="378" t="s">
        <v>484</v>
      </c>
      <c r="W22" s="378" t="s">
        <v>485</v>
      </c>
      <c r="X22" s="378" t="s">
        <v>484</v>
      </c>
      <c r="Y22" s="378" t="s">
        <v>485</v>
      </c>
      <c r="Z22" s="378" t="s">
        <v>484</v>
      </c>
      <c r="AA22" s="378" t="s">
        <v>485</v>
      </c>
      <c r="AB22" s="378" t="s">
        <v>484</v>
      </c>
      <c r="AC22" s="378" t="s">
        <v>485</v>
      </c>
      <c r="AD22" s="378" t="s">
        <v>484</v>
      </c>
      <c r="AE22" s="378" t="s">
        <v>485</v>
      </c>
      <c r="AF22" s="374" t="s">
        <v>687</v>
      </c>
      <c r="AG22" s="374" t="s">
        <v>690</v>
      </c>
    </row>
    <row r="23" spans="1:36" ht="19.5" customHeight="1" x14ac:dyDescent="0.25">
      <c r="A23" s="369">
        <v>1</v>
      </c>
      <c r="B23" s="369">
        <v>2</v>
      </c>
      <c r="C23" s="369">
        <v>3</v>
      </c>
      <c r="D23" s="369">
        <v>4</v>
      </c>
      <c r="E23" s="369">
        <v>5</v>
      </c>
      <c r="F23" s="369">
        <v>6</v>
      </c>
      <c r="G23" s="369"/>
      <c r="H23" s="369"/>
      <c r="I23" s="369"/>
      <c r="J23" s="369">
        <v>16</v>
      </c>
      <c r="K23" s="369">
        <v>7</v>
      </c>
      <c r="L23" s="369">
        <v>8</v>
      </c>
      <c r="M23" s="369">
        <v>9</v>
      </c>
      <c r="N23" s="369">
        <v>10</v>
      </c>
      <c r="O23" s="369">
        <v>11</v>
      </c>
      <c r="P23" s="369">
        <v>12</v>
      </c>
      <c r="Q23" s="369">
        <v>13</v>
      </c>
      <c r="R23" s="369">
        <v>14</v>
      </c>
      <c r="S23" s="369">
        <v>15</v>
      </c>
      <c r="T23" s="369">
        <v>16</v>
      </c>
      <c r="U23" s="369">
        <v>17</v>
      </c>
      <c r="V23" s="369">
        <v>18</v>
      </c>
      <c r="W23" s="369">
        <v>19</v>
      </c>
      <c r="X23" s="369">
        <v>20</v>
      </c>
      <c r="Y23" s="369">
        <v>21</v>
      </c>
      <c r="Z23" s="369">
        <v>22</v>
      </c>
      <c r="AA23" s="369">
        <v>23</v>
      </c>
      <c r="AB23" s="369">
        <v>24</v>
      </c>
      <c r="AC23" s="369">
        <v>25</v>
      </c>
      <c r="AD23" s="369">
        <v>26</v>
      </c>
      <c r="AE23" s="369">
        <v>27</v>
      </c>
      <c r="AF23" s="369">
        <v>28</v>
      </c>
      <c r="AG23" s="369">
        <v>29</v>
      </c>
    </row>
    <row r="24" spans="1:36" ht="47.25" customHeight="1" x14ac:dyDescent="0.25">
      <c r="A24" s="84">
        <v>1</v>
      </c>
      <c r="B24" s="83" t="s">
        <v>181</v>
      </c>
      <c r="C24" s="379">
        <f>'6.2. Паспорт фин осв ввод факт'!C24</f>
        <v>46.280343587440292</v>
      </c>
      <c r="D24" s="379">
        <f t="shared" ref="D24:M24" si="0">SUM(D25:D29)</f>
        <v>46.280343587440292</v>
      </c>
      <c r="E24" s="379">
        <f t="shared" si="0"/>
        <v>10.058643870040294</v>
      </c>
      <c r="F24" s="379">
        <f t="shared" si="0"/>
        <v>10.058643870040294</v>
      </c>
      <c r="G24" s="379">
        <f t="shared" si="0"/>
        <v>17.560778239999998</v>
      </c>
      <c r="H24" s="379">
        <f t="shared" si="0"/>
        <v>16.7131577428</v>
      </c>
      <c r="I24" s="379">
        <f t="shared" si="0"/>
        <v>1.9477637346000001</v>
      </c>
      <c r="J24" s="379">
        <f t="shared" si="0"/>
        <v>12.006407604640296</v>
      </c>
      <c r="K24" s="379">
        <f t="shared" si="0"/>
        <v>10.058735868240289</v>
      </c>
      <c r="L24" s="379">
        <f t="shared" si="0"/>
        <v>0</v>
      </c>
      <c r="M24" s="379">
        <f t="shared" si="0"/>
        <v>0</v>
      </c>
      <c r="N24" s="379">
        <f t="shared" ref="N24:AC24" si="1">SUM(N25:N29)</f>
        <v>0</v>
      </c>
      <c r="O24" s="379">
        <f t="shared" si="1"/>
        <v>0</v>
      </c>
      <c r="P24" s="379">
        <f>'6.2. Паспорт фин осв ввод факт'!X24</f>
        <v>0</v>
      </c>
      <c r="Q24" s="379">
        <f t="shared" si="1"/>
        <v>0</v>
      </c>
      <c r="R24" s="379">
        <f t="shared" si="1"/>
        <v>0</v>
      </c>
      <c r="S24" s="379">
        <f t="shared" si="1"/>
        <v>0</v>
      </c>
      <c r="T24" s="379">
        <f t="shared" si="1"/>
        <v>0</v>
      </c>
      <c r="U24" s="379">
        <f t="shared" si="1"/>
        <v>0</v>
      </c>
      <c r="V24" s="379" t="s">
        <v>606</v>
      </c>
      <c r="W24" s="379" t="s">
        <v>606</v>
      </c>
      <c r="X24" s="379">
        <f t="shared" si="1"/>
        <v>0</v>
      </c>
      <c r="Y24" s="379">
        <f t="shared" si="1"/>
        <v>0</v>
      </c>
      <c r="Z24" s="379" t="s">
        <v>606</v>
      </c>
      <c r="AA24" s="379" t="s">
        <v>606</v>
      </c>
      <c r="AB24" s="379">
        <f t="shared" si="1"/>
        <v>0</v>
      </c>
      <c r="AC24" s="379">
        <f t="shared" si="1"/>
        <v>0</v>
      </c>
      <c r="AD24" s="379" t="s">
        <v>606</v>
      </c>
      <c r="AE24" s="379" t="s">
        <v>606</v>
      </c>
      <c r="AF24" s="379">
        <f t="shared" ref="AF24:AF64" si="2">J24+L24+P24</f>
        <v>12.006407604640296</v>
      </c>
      <c r="AG24" s="379">
        <f>N24+R24+T24+X24+AB24</f>
        <v>0</v>
      </c>
    </row>
    <row r="25" spans="1:36" ht="24" customHeight="1" x14ac:dyDescent="0.25">
      <c r="A25" s="81" t="s">
        <v>180</v>
      </c>
      <c r="B25" s="56" t="s">
        <v>179</v>
      </c>
      <c r="C25" s="379">
        <f>'6.2. Паспорт фин осв ввод факт'!C25</f>
        <v>0</v>
      </c>
      <c r="D25" s="379">
        <f t="shared" ref="D25:D64" si="3">C25</f>
        <v>0</v>
      </c>
      <c r="E25" s="379">
        <f t="shared" ref="E25:E64" si="4">D25-G25-H25-I25</f>
        <v>0</v>
      </c>
      <c r="F25" s="379">
        <f t="shared" ref="F25:F64" si="5">E25</f>
        <v>0</v>
      </c>
      <c r="G25" s="380">
        <f>'6.2. Паспорт фин осв ввод факт'!G25</f>
        <v>0</v>
      </c>
      <c r="H25" s="380">
        <f>'6.2. Паспорт фин осв ввод факт'!J25</f>
        <v>0</v>
      </c>
      <c r="I25" s="380">
        <f>'6.2. Паспорт фин осв ввод факт'!N25</f>
        <v>0</v>
      </c>
      <c r="J25" s="380">
        <f>'6.2. Паспорт фин осв ввод факт'!P25</f>
        <v>0</v>
      </c>
      <c r="K25" s="380">
        <v>0</v>
      </c>
      <c r="L25" s="380">
        <f>'6.2. Паспорт фин осв ввод факт'!T25</f>
        <v>0</v>
      </c>
      <c r="M25" s="380">
        <v>0</v>
      </c>
      <c r="N25" s="380">
        <v>0</v>
      </c>
      <c r="O25" s="380">
        <v>0</v>
      </c>
      <c r="P25" s="380">
        <f>'6.2. Паспорт фин осв ввод факт'!X25</f>
        <v>0</v>
      </c>
      <c r="Q25" s="380">
        <v>0</v>
      </c>
      <c r="R25" s="380">
        <v>0</v>
      </c>
      <c r="S25" s="380">
        <v>0</v>
      </c>
      <c r="T25" s="380">
        <v>0</v>
      </c>
      <c r="U25" s="380">
        <v>0</v>
      </c>
      <c r="V25" s="379" t="s">
        <v>606</v>
      </c>
      <c r="W25" s="379" t="s">
        <v>606</v>
      </c>
      <c r="X25" s="380">
        <v>0</v>
      </c>
      <c r="Y25" s="380">
        <v>0</v>
      </c>
      <c r="Z25" s="379" t="s">
        <v>606</v>
      </c>
      <c r="AA25" s="379" t="s">
        <v>606</v>
      </c>
      <c r="AB25" s="380">
        <v>0</v>
      </c>
      <c r="AC25" s="380">
        <v>0</v>
      </c>
      <c r="AD25" s="379" t="s">
        <v>606</v>
      </c>
      <c r="AE25" s="379" t="s">
        <v>606</v>
      </c>
      <c r="AF25" s="379">
        <f t="shared" si="2"/>
        <v>0</v>
      </c>
      <c r="AG25" s="379">
        <f t="shared" ref="AG25:AG64" si="6">N25+R25+T25+X25+AB25</f>
        <v>0</v>
      </c>
    </row>
    <row r="26" spans="1:36" x14ac:dyDescent="0.25">
      <c r="A26" s="81" t="s">
        <v>178</v>
      </c>
      <c r="B26" s="56" t="s">
        <v>177</v>
      </c>
      <c r="C26" s="379">
        <f>'6.2. Паспорт фин осв ввод факт'!C26</f>
        <v>0</v>
      </c>
      <c r="D26" s="379">
        <f t="shared" si="3"/>
        <v>0</v>
      </c>
      <c r="E26" s="379">
        <f t="shared" si="4"/>
        <v>0</v>
      </c>
      <c r="F26" s="379">
        <f t="shared" si="5"/>
        <v>0</v>
      </c>
      <c r="G26" s="380">
        <f>'6.2. Паспорт фин осв ввод факт'!G26</f>
        <v>0</v>
      </c>
      <c r="H26" s="380">
        <f>'6.2. Паспорт фин осв ввод факт'!J26</f>
        <v>0</v>
      </c>
      <c r="I26" s="380">
        <f>'6.2. Паспорт фин осв ввод факт'!N26</f>
        <v>0</v>
      </c>
      <c r="J26" s="380">
        <f>'6.2. Паспорт фин осв ввод факт'!P26</f>
        <v>0</v>
      </c>
      <c r="K26" s="380">
        <v>0</v>
      </c>
      <c r="L26" s="380">
        <f>'6.2. Паспорт фин осв ввод факт'!T26</f>
        <v>0</v>
      </c>
      <c r="M26" s="380">
        <v>0</v>
      </c>
      <c r="N26" s="380">
        <v>0</v>
      </c>
      <c r="O26" s="380">
        <v>0</v>
      </c>
      <c r="P26" s="380">
        <f>'6.2. Паспорт фин осв ввод факт'!X26</f>
        <v>0</v>
      </c>
      <c r="Q26" s="380">
        <v>0</v>
      </c>
      <c r="R26" s="380">
        <v>0</v>
      </c>
      <c r="S26" s="380">
        <v>0</v>
      </c>
      <c r="T26" s="380">
        <v>0</v>
      </c>
      <c r="U26" s="380">
        <v>0</v>
      </c>
      <c r="V26" s="379" t="s">
        <v>606</v>
      </c>
      <c r="W26" s="379" t="s">
        <v>606</v>
      </c>
      <c r="X26" s="380">
        <v>0</v>
      </c>
      <c r="Y26" s="380">
        <v>0</v>
      </c>
      <c r="Z26" s="379" t="s">
        <v>606</v>
      </c>
      <c r="AA26" s="379" t="s">
        <v>606</v>
      </c>
      <c r="AB26" s="380">
        <v>0</v>
      </c>
      <c r="AC26" s="380">
        <v>0</v>
      </c>
      <c r="AD26" s="379" t="s">
        <v>606</v>
      </c>
      <c r="AE26" s="379" t="s">
        <v>606</v>
      </c>
      <c r="AF26" s="379">
        <f t="shared" si="2"/>
        <v>0</v>
      </c>
      <c r="AG26" s="379">
        <f t="shared" si="6"/>
        <v>0</v>
      </c>
    </row>
    <row r="27" spans="1:36" ht="31.5" x14ac:dyDescent="0.25">
      <c r="A27" s="81" t="s">
        <v>176</v>
      </c>
      <c r="B27" s="56" t="s">
        <v>440</v>
      </c>
      <c r="C27" s="379">
        <f>'6.2. Паспорт фин осв ввод факт'!C27</f>
        <v>0</v>
      </c>
      <c r="D27" s="379">
        <f t="shared" si="3"/>
        <v>0</v>
      </c>
      <c r="E27" s="379">
        <f t="shared" si="4"/>
        <v>0</v>
      </c>
      <c r="F27" s="379">
        <f t="shared" si="5"/>
        <v>0</v>
      </c>
      <c r="G27" s="380">
        <f>'6.2. Паспорт фин осв ввод факт'!G27</f>
        <v>0</v>
      </c>
      <c r="H27" s="380">
        <f>'6.2. Паспорт фин осв ввод факт'!J27</f>
        <v>0</v>
      </c>
      <c r="I27" s="380">
        <f>'6.2. Паспорт фин осв ввод факт'!N27</f>
        <v>0</v>
      </c>
      <c r="J27" s="380">
        <f>'6.2. Паспорт фин осв ввод факт'!P27</f>
        <v>0</v>
      </c>
      <c r="K27" s="380">
        <v>0</v>
      </c>
      <c r="L27" s="380">
        <f>'6.2. Паспорт фин осв ввод факт'!T27</f>
        <v>0</v>
      </c>
      <c r="M27" s="380">
        <v>0</v>
      </c>
      <c r="N27" s="380">
        <v>0</v>
      </c>
      <c r="O27" s="380">
        <v>0</v>
      </c>
      <c r="P27" s="380">
        <f>'6.2. Паспорт фин осв ввод факт'!X27</f>
        <v>0</v>
      </c>
      <c r="Q27" s="380">
        <v>0</v>
      </c>
      <c r="R27" s="380">
        <v>0</v>
      </c>
      <c r="S27" s="380">
        <v>0</v>
      </c>
      <c r="T27" s="380">
        <v>0</v>
      </c>
      <c r="U27" s="380">
        <v>0</v>
      </c>
      <c r="V27" s="379" t="s">
        <v>606</v>
      </c>
      <c r="W27" s="379" t="s">
        <v>606</v>
      </c>
      <c r="X27" s="380">
        <v>0</v>
      </c>
      <c r="Y27" s="380">
        <v>0</v>
      </c>
      <c r="Z27" s="379" t="s">
        <v>606</v>
      </c>
      <c r="AA27" s="379" t="s">
        <v>606</v>
      </c>
      <c r="AB27" s="380">
        <v>0</v>
      </c>
      <c r="AC27" s="380">
        <v>0</v>
      </c>
      <c r="AD27" s="379" t="s">
        <v>606</v>
      </c>
      <c r="AE27" s="379" t="s">
        <v>606</v>
      </c>
      <c r="AF27" s="379">
        <f t="shared" si="2"/>
        <v>0</v>
      </c>
      <c r="AG27" s="379">
        <f t="shared" si="6"/>
        <v>0</v>
      </c>
    </row>
    <row r="28" spans="1:36" x14ac:dyDescent="0.25">
      <c r="A28" s="81" t="s">
        <v>175</v>
      </c>
      <c r="B28" s="56" t="s">
        <v>555</v>
      </c>
      <c r="C28" s="379">
        <f>'6.2. Паспорт фин осв ввод факт'!C28</f>
        <v>46.280343587440292</v>
      </c>
      <c r="D28" s="379">
        <f t="shared" si="3"/>
        <v>46.280343587440292</v>
      </c>
      <c r="E28" s="379">
        <f t="shared" si="4"/>
        <v>10.058643870040294</v>
      </c>
      <c r="F28" s="379">
        <f t="shared" si="5"/>
        <v>10.058643870040294</v>
      </c>
      <c r="G28" s="380">
        <f>'6.2. Паспорт фин осв ввод факт'!G28</f>
        <v>17.560778239999998</v>
      </c>
      <c r="H28" s="380">
        <f>'6.2. Паспорт фин осв ввод факт'!J28</f>
        <v>16.7131577428</v>
      </c>
      <c r="I28" s="380">
        <f>'6.2. Паспорт фин осв ввод факт'!N28</f>
        <v>1.9477637346000001</v>
      </c>
      <c r="J28" s="380">
        <f>'6.2. Паспорт фин осв ввод факт'!P28</f>
        <v>12.006407604640296</v>
      </c>
      <c r="K28" s="380">
        <v>10.058735868240289</v>
      </c>
      <c r="L28" s="380">
        <f>'6.2. Паспорт фин осв ввод факт'!T28</f>
        <v>0</v>
      </c>
      <c r="M28" s="380">
        <v>0</v>
      </c>
      <c r="N28" s="380">
        <v>0</v>
      </c>
      <c r="O28" s="380">
        <v>0</v>
      </c>
      <c r="P28" s="380">
        <f>'6.2. Паспорт фин осв ввод факт'!X28</f>
        <v>0</v>
      </c>
      <c r="Q28" s="380">
        <v>0</v>
      </c>
      <c r="R28" s="380">
        <v>0</v>
      </c>
      <c r="S28" s="380">
        <v>0</v>
      </c>
      <c r="T28" s="380">
        <v>0</v>
      </c>
      <c r="U28" s="380">
        <v>0</v>
      </c>
      <c r="V28" s="379" t="s">
        <v>606</v>
      </c>
      <c r="W28" s="379" t="s">
        <v>606</v>
      </c>
      <c r="X28" s="380">
        <v>0</v>
      </c>
      <c r="Y28" s="380">
        <v>0</v>
      </c>
      <c r="Z28" s="379" t="s">
        <v>606</v>
      </c>
      <c r="AA28" s="379" t="s">
        <v>606</v>
      </c>
      <c r="AB28" s="380">
        <v>0</v>
      </c>
      <c r="AC28" s="380">
        <v>0</v>
      </c>
      <c r="AD28" s="379" t="s">
        <v>606</v>
      </c>
      <c r="AE28" s="379" t="s">
        <v>606</v>
      </c>
      <c r="AF28" s="379">
        <f t="shared" si="2"/>
        <v>12.006407604640296</v>
      </c>
      <c r="AG28" s="379">
        <f t="shared" si="6"/>
        <v>0</v>
      </c>
    </row>
    <row r="29" spans="1:36" x14ac:dyDescent="0.25">
      <c r="A29" s="81" t="s">
        <v>174</v>
      </c>
      <c r="B29" s="85" t="s">
        <v>173</v>
      </c>
      <c r="C29" s="379">
        <f>'6.2. Паспорт фин осв ввод факт'!C29</f>
        <v>0</v>
      </c>
      <c r="D29" s="379">
        <f t="shared" si="3"/>
        <v>0</v>
      </c>
      <c r="E29" s="379">
        <f t="shared" si="4"/>
        <v>0</v>
      </c>
      <c r="F29" s="379">
        <f t="shared" si="5"/>
        <v>0</v>
      </c>
      <c r="G29" s="380">
        <f>'6.2. Паспорт фин осв ввод факт'!G29</f>
        <v>0</v>
      </c>
      <c r="H29" s="380">
        <f>'6.2. Паспорт фин осв ввод факт'!J29</f>
        <v>0</v>
      </c>
      <c r="I29" s="380">
        <f>'6.2. Паспорт фин осв ввод факт'!N29</f>
        <v>0</v>
      </c>
      <c r="J29" s="380">
        <f>'6.2. Паспорт фин осв ввод факт'!P29</f>
        <v>0</v>
      </c>
      <c r="K29" s="380">
        <v>0</v>
      </c>
      <c r="L29" s="380">
        <f>'6.2. Паспорт фин осв ввод факт'!T29</f>
        <v>0</v>
      </c>
      <c r="M29" s="380">
        <v>0</v>
      </c>
      <c r="N29" s="381">
        <v>0</v>
      </c>
      <c r="O29" s="380">
        <v>0</v>
      </c>
      <c r="P29" s="380">
        <f>'6.2. Паспорт фин осв ввод факт'!X29</f>
        <v>0</v>
      </c>
      <c r="Q29" s="380">
        <v>0</v>
      </c>
      <c r="R29" s="380">
        <v>0</v>
      </c>
      <c r="S29" s="380">
        <v>0</v>
      </c>
      <c r="T29" s="380">
        <v>0</v>
      </c>
      <c r="U29" s="380">
        <v>0</v>
      </c>
      <c r="V29" s="379" t="s">
        <v>606</v>
      </c>
      <c r="W29" s="379" t="s">
        <v>606</v>
      </c>
      <c r="X29" s="380">
        <v>0</v>
      </c>
      <c r="Y29" s="380">
        <v>0</v>
      </c>
      <c r="Z29" s="379" t="s">
        <v>606</v>
      </c>
      <c r="AA29" s="379" t="s">
        <v>606</v>
      </c>
      <c r="AB29" s="380">
        <v>0</v>
      </c>
      <c r="AC29" s="380">
        <v>0</v>
      </c>
      <c r="AD29" s="379" t="s">
        <v>606</v>
      </c>
      <c r="AE29" s="379" t="s">
        <v>606</v>
      </c>
      <c r="AF29" s="379">
        <f t="shared" si="2"/>
        <v>0</v>
      </c>
      <c r="AG29" s="379">
        <f t="shared" si="6"/>
        <v>0</v>
      </c>
    </row>
    <row r="30" spans="1:36" s="337" customFormat="1" ht="47.25" x14ac:dyDescent="0.25">
      <c r="A30" s="84" t="s">
        <v>63</v>
      </c>
      <c r="B30" s="83" t="s">
        <v>172</v>
      </c>
      <c r="C30" s="379">
        <f>'6.2. Паспорт фин осв ввод факт'!C30</f>
        <v>39.329661016949146</v>
      </c>
      <c r="D30" s="379">
        <f t="shared" si="3"/>
        <v>39.329661016949146</v>
      </c>
      <c r="E30" s="379">
        <f t="shared" si="4"/>
        <v>8.5244823688135511</v>
      </c>
      <c r="F30" s="379">
        <f t="shared" si="5"/>
        <v>8.5244823688135511</v>
      </c>
      <c r="G30" s="379">
        <f>'6.2. Паспорт фин осв ввод факт'!G30</f>
        <v>29.153576000000001</v>
      </c>
      <c r="H30" s="379">
        <f>'6.2. Паспорт фин осв ввод факт'!J30</f>
        <v>8.6388999999999997E-4</v>
      </c>
      <c r="I30" s="379">
        <f>'6.2. Паспорт фин осв ввод факт'!N30</f>
        <v>1.6507387581355932</v>
      </c>
      <c r="J30" s="379">
        <f>'6.2. Паспорт фин осв ввод факт'!P30</f>
        <v>0</v>
      </c>
      <c r="K30" s="379">
        <v>8.5244823688135511</v>
      </c>
      <c r="L30" s="379">
        <f>'6.2. Паспорт фин осв ввод факт'!T30</f>
        <v>0</v>
      </c>
      <c r="M30" s="379">
        <v>0</v>
      </c>
      <c r="N30" s="379">
        <v>0</v>
      </c>
      <c r="O30" s="379">
        <v>0</v>
      </c>
      <c r="P30" s="379">
        <f>'6.2. Паспорт фин осв ввод факт'!X30</f>
        <v>0</v>
      </c>
      <c r="Q30" s="379">
        <v>0</v>
      </c>
      <c r="R30" s="379">
        <v>0</v>
      </c>
      <c r="S30" s="379">
        <v>0</v>
      </c>
      <c r="T30" s="379">
        <v>0</v>
      </c>
      <c r="U30" s="379">
        <v>0</v>
      </c>
      <c r="V30" s="379" t="s">
        <v>606</v>
      </c>
      <c r="W30" s="379" t="s">
        <v>606</v>
      </c>
      <c r="X30" s="379">
        <v>0</v>
      </c>
      <c r="Y30" s="379">
        <v>0</v>
      </c>
      <c r="Z30" s="379" t="s">
        <v>606</v>
      </c>
      <c r="AA30" s="379" t="s">
        <v>606</v>
      </c>
      <c r="AB30" s="379">
        <v>0</v>
      </c>
      <c r="AC30" s="379">
        <v>0</v>
      </c>
      <c r="AD30" s="379" t="s">
        <v>606</v>
      </c>
      <c r="AE30" s="379" t="s">
        <v>606</v>
      </c>
      <c r="AF30" s="379">
        <f t="shared" si="2"/>
        <v>0</v>
      </c>
      <c r="AG30" s="379">
        <f t="shared" si="6"/>
        <v>0</v>
      </c>
    </row>
    <row r="31" spans="1:36" x14ac:dyDescent="0.25">
      <c r="A31" s="84" t="s">
        <v>171</v>
      </c>
      <c r="B31" s="56" t="s">
        <v>170</v>
      </c>
      <c r="C31" s="379">
        <f>'6.2. Паспорт фин осв ввод факт'!C31</f>
        <v>0.63</v>
      </c>
      <c r="D31" s="379">
        <f t="shared" si="3"/>
        <v>0.63</v>
      </c>
      <c r="E31" s="379">
        <f t="shared" si="4"/>
        <v>0</v>
      </c>
      <c r="F31" s="379">
        <f t="shared" si="5"/>
        <v>0</v>
      </c>
      <c r="G31" s="380">
        <f>'6.2. Паспорт фин осв ввод факт'!G31</f>
        <v>0.63</v>
      </c>
      <c r="H31" s="380">
        <f>'6.2. Паспорт фин осв ввод факт'!J31</f>
        <v>0</v>
      </c>
      <c r="I31" s="380">
        <f>'6.2. Паспорт фин осв ввод факт'!N31</f>
        <v>0</v>
      </c>
      <c r="J31" s="380">
        <f>'6.2. Паспорт фин осв ввод факт'!P31</f>
        <v>0</v>
      </c>
      <c r="K31" s="380">
        <v>0</v>
      </c>
      <c r="L31" s="380">
        <f>'6.2. Паспорт фин осв ввод факт'!T31</f>
        <v>0</v>
      </c>
      <c r="M31" s="380">
        <v>0</v>
      </c>
      <c r="N31" s="380">
        <v>0</v>
      </c>
      <c r="O31" s="380">
        <v>0</v>
      </c>
      <c r="P31" s="380">
        <f>'6.2. Паспорт фин осв ввод факт'!X31</f>
        <v>0</v>
      </c>
      <c r="Q31" s="380">
        <v>0</v>
      </c>
      <c r="R31" s="380">
        <v>0</v>
      </c>
      <c r="S31" s="380">
        <v>0</v>
      </c>
      <c r="T31" s="380">
        <v>0</v>
      </c>
      <c r="U31" s="380">
        <v>0</v>
      </c>
      <c r="V31" s="379" t="s">
        <v>606</v>
      </c>
      <c r="W31" s="379" t="s">
        <v>606</v>
      </c>
      <c r="X31" s="380">
        <v>0</v>
      </c>
      <c r="Y31" s="380">
        <v>0</v>
      </c>
      <c r="Z31" s="379" t="s">
        <v>606</v>
      </c>
      <c r="AA31" s="379" t="s">
        <v>606</v>
      </c>
      <c r="AB31" s="380">
        <v>0</v>
      </c>
      <c r="AC31" s="380">
        <v>0</v>
      </c>
      <c r="AD31" s="379" t="s">
        <v>606</v>
      </c>
      <c r="AE31" s="379" t="s">
        <v>606</v>
      </c>
      <c r="AF31" s="379">
        <f t="shared" si="2"/>
        <v>0</v>
      </c>
      <c r="AG31" s="379">
        <f t="shared" si="6"/>
        <v>0</v>
      </c>
    </row>
    <row r="32" spans="1:36" ht="31.5" x14ac:dyDescent="0.25">
      <c r="A32" s="84" t="s">
        <v>169</v>
      </c>
      <c r="B32" s="56" t="s">
        <v>168</v>
      </c>
      <c r="C32" s="379">
        <f>'6.2. Паспорт фин осв ввод факт'!C32</f>
        <v>19.351854789467261</v>
      </c>
      <c r="D32" s="379">
        <f t="shared" si="3"/>
        <v>19.351854789467261</v>
      </c>
      <c r="E32" s="379">
        <f t="shared" si="4"/>
        <v>0.73676078946726165</v>
      </c>
      <c r="F32" s="379">
        <f t="shared" si="5"/>
        <v>0.73676078946726165</v>
      </c>
      <c r="G32" s="380">
        <f>'6.2. Паспорт фин осв ввод факт'!G32</f>
        <v>18.615093999999999</v>
      </c>
      <c r="H32" s="380">
        <f>'6.2. Паспорт фин осв ввод факт'!J32</f>
        <v>0</v>
      </c>
      <c r="I32" s="380">
        <f>'6.2. Паспорт фин осв ввод факт'!N32</f>
        <v>0</v>
      </c>
      <c r="J32" s="380">
        <f>'6.2. Паспорт фин осв ввод факт'!P32</f>
        <v>0</v>
      </c>
      <c r="K32" s="380">
        <v>0.73676078946726165</v>
      </c>
      <c r="L32" s="380">
        <f>'6.2. Паспорт фин осв ввод факт'!T32</f>
        <v>0</v>
      </c>
      <c r="M32" s="380">
        <v>0</v>
      </c>
      <c r="N32" s="380">
        <v>0</v>
      </c>
      <c r="O32" s="380">
        <v>0</v>
      </c>
      <c r="P32" s="380">
        <f>'6.2. Паспорт фин осв ввод факт'!X32</f>
        <v>0</v>
      </c>
      <c r="Q32" s="380">
        <v>0</v>
      </c>
      <c r="R32" s="380">
        <v>0</v>
      </c>
      <c r="S32" s="380">
        <v>0</v>
      </c>
      <c r="T32" s="380">
        <v>0</v>
      </c>
      <c r="U32" s="380">
        <v>0</v>
      </c>
      <c r="V32" s="379" t="s">
        <v>606</v>
      </c>
      <c r="W32" s="379" t="s">
        <v>606</v>
      </c>
      <c r="X32" s="380">
        <v>0</v>
      </c>
      <c r="Y32" s="380">
        <v>0</v>
      </c>
      <c r="Z32" s="379" t="s">
        <v>606</v>
      </c>
      <c r="AA32" s="379" t="s">
        <v>606</v>
      </c>
      <c r="AB32" s="380">
        <v>0</v>
      </c>
      <c r="AC32" s="380">
        <v>0</v>
      </c>
      <c r="AD32" s="379" t="s">
        <v>606</v>
      </c>
      <c r="AE32" s="379" t="s">
        <v>606</v>
      </c>
      <c r="AF32" s="379">
        <f t="shared" si="2"/>
        <v>0</v>
      </c>
      <c r="AG32" s="379">
        <f t="shared" si="6"/>
        <v>0</v>
      </c>
    </row>
    <row r="33" spans="1:33" x14ac:dyDescent="0.25">
      <c r="A33" s="84" t="s">
        <v>167</v>
      </c>
      <c r="B33" s="56" t="s">
        <v>166</v>
      </c>
      <c r="C33" s="379">
        <f>'6.2. Паспорт фин осв ввод факт'!C33</f>
        <v>16.972065772365458</v>
      </c>
      <c r="D33" s="379">
        <f t="shared" si="3"/>
        <v>16.972065772365458</v>
      </c>
      <c r="E33" s="379">
        <f t="shared" si="4"/>
        <v>7.4740657723654582</v>
      </c>
      <c r="F33" s="379">
        <f t="shared" si="5"/>
        <v>7.4740657723654582</v>
      </c>
      <c r="G33" s="380">
        <f>'6.2. Паспорт фин осв ввод факт'!G33</f>
        <v>9.4979999999999993</v>
      </c>
      <c r="H33" s="380">
        <f>'6.2. Паспорт фин осв ввод факт'!J33</f>
        <v>0</v>
      </c>
      <c r="I33" s="380">
        <f>'6.2. Паспорт фин осв ввод факт'!N33</f>
        <v>0</v>
      </c>
      <c r="J33" s="380">
        <f>'6.2. Паспорт фин осв ввод факт'!P33</f>
        <v>0</v>
      </c>
      <c r="K33" s="380">
        <v>7.4740657723654582</v>
      </c>
      <c r="L33" s="380">
        <f>'6.2. Паспорт фин осв ввод факт'!T33</f>
        <v>0</v>
      </c>
      <c r="M33" s="380">
        <v>0</v>
      </c>
      <c r="N33" s="380">
        <v>0</v>
      </c>
      <c r="O33" s="380">
        <v>0</v>
      </c>
      <c r="P33" s="380">
        <f>'6.2. Паспорт фин осв ввод факт'!X33</f>
        <v>0</v>
      </c>
      <c r="Q33" s="380">
        <v>0</v>
      </c>
      <c r="R33" s="380">
        <v>0</v>
      </c>
      <c r="S33" s="380">
        <v>0</v>
      </c>
      <c r="T33" s="380">
        <v>0</v>
      </c>
      <c r="U33" s="380">
        <v>0</v>
      </c>
      <c r="V33" s="379" t="s">
        <v>606</v>
      </c>
      <c r="W33" s="379" t="s">
        <v>606</v>
      </c>
      <c r="X33" s="380">
        <v>0</v>
      </c>
      <c r="Y33" s="380">
        <v>0</v>
      </c>
      <c r="Z33" s="379" t="s">
        <v>606</v>
      </c>
      <c r="AA33" s="379" t="s">
        <v>606</v>
      </c>
      <c r="AB33" s="380">
        <v>0</v>
      </c>
      <c r="AC33" s="380">
        <v>0</v>
      </c>
      <c r="AD33" s="379" t="s">
        <v>606</v>
      </c>
      <c r="AE33" s="379" t="s">
        <v>606</v>
      </c>
      <c r="AF33" s="379">
        <f t="shared" si="2"/>
        <v>0</v>
      </c>
      <c r="AG33" s="379">
        <f t="shared" si="6"/>
        <v>0</v>
      </c>
    </row>
    <row r="34" spans="1:33" x14ac:dyDescent="0.25">
      <c r="A34" s="84" t="s">
        <v>165</v>
      </c>
      <c r="B34" s="56" t="s">
        <v>164</v>
      </c>
      <c r="C34" s="379">
        <f>'6.2. Паспорт фин осв ввод факт'!C34</f>
        <v>2.3757404551164321</v>
      </c>
      <c r="D34" s="379">
        <f t="shared" si="3"/>
        <v>2.3757404551164321</v>
      </c>
      <c r="E34" s="379">
        <f t="shared" si="4"/>
        <v>0.31365580698083884</v>
      </c>
      <c r="F34" s="379">
        <f t="shared" si="5"/>
        <v>0.31365580698083884</v>
      </c>
      <c r="G34" s="380">
        <f>'6.2. Паспорт фин осв ввод факт'!G34</f>
        <v>0.41048200000000001</v>
      </c>
      <c r="H34" s="380">
        <f>'6.2. Паспорт фин осв ввод факт'!J34</f>
        <v>8.6389000000000008E-4</v>
      </c>
      <c r="I34" s="380">
        <f>'6.2. Паспорт фин осв ввод факт'!N34</f>
        <v>1.6507387581355932</v>
      </c>
      <c r="J34" s="380">
        <f>'6.2. Паспорт фин осв ввод факт'!P34</f>
        <v>0</v>
      </c>
      <c r="K34" s="380">
        <v>0.31365580698083884</v>
      </c>
      <c r="L34" s="380">
        <f>'6.2. Паспорт фин осв ввод факт'!T34</f>
        <v>0</v>
      </c>
      <c r="M34" s="380">
        <v>0</v>
      </c>
      <c r="N34" s="380">
        <v>0</v>
      </c>
      <c r="O34" s="380">
        <v>0</v>
      </c>
      <c r="P34" s="380">
        <f>'6.2. Паспорт фин осв ввод факт'!X34</f>
        <v>0</v>
      </c>
      <c r="Q34" s="380">
        <v>0</v>
      </c>
      <c r="R34" s="380">
        <v>0</v>
      </c>
      <c r="S34" s="380">
        <v>0</v>
      </c>
      <c r="T34" s="380">
        <v>0</v>
      </c>
      <c r="U34" s="380">
        <v>0</v>
      </c>
      <c r="V34" s="379" t="s">
        <v>606</v>
      </c>
      <c r="W34" s="379" t="s">
        <v>606</v>
      </c>
      <c r="X34" s="380">
        <v>0</v>
      </c>
      <c r="Y34" s="380">
        <v>0</v>
      </c>
      <c r="Z34" s="379" t="s">
        <v>606</v>
      </c>
      <c r="AA34" s="379" t="s">
        <v>606</v>
      </c>
      <c r="AB34" s="380">
        <v>0</v>
      </c>
      <c r="AC34" s="380">
        <v>0</v>
      </c>
      <c r="AD34" s="379" t="s">
        <v>606</v>
      </c>
      <c r="AE34" s="379" t="s">
        <v>606</v>
      </c>
      <c r="AF34" s="379">
        <f t="shared" si="2"/>
        <v>0</v>
      </c>
      <c r="AG34" s="379">
        <f t="shared" si="6"/>
        <v>0</v>
      </c>
    </row>
    <row r="35" spans="1:33" s="337" customFormat="1" ht="31.5" x14ac:dyDescent="0.25">
      <c r="A35" s="84" t="s">
        <v>62</v>
      </c>
      <c r="B35" s="83" t="s">
        <v>163</v>
      </c>
      <c r="C35" s="379">
        <f>'6.2. Паспорт фин осв ввод факт'!C35</f>
        <v>0</v>
      </c>
      <c r="D35" s="379">
        <f t="shared" si="3"/>
        <v>0</v>
      </c>
      <c r="E35" s="379">
        <f t="shared" si="4"/>
        <v>0</v>
      </c>
      <c r="F35" s="379">
        <f t="shared" si="5"/>
        <v>0</v>
      </c>
      <c r="G35" s="379">
        <f>'6.2. Паспорт фин осв ввод факт'!G35</f>
        <v>0</v>
      </c>
      <c r="H35" s="379">
        <f>'6.2. Паспорт фин осв ввод факт'!J35</f>
        <v>0</v>
      </c>
      <c r="I35" s="379">
        <f>'6.2. Паспорт фин осв ввод факт'!N35</f>
        <v>0</v>
      </c>
      <c r="J35" s="379">
        <f>'6.2. Паспорт фин осв ввод факт'!P35</f>
        <v>0</v>
      </c>
      <c r="K35" s="379">
        <f t="shared" ref="K35" si="7">J35</f>
        <v>0</v>
      </c>
      <c r="L35" s="379">
        <f>'6.2. Паспорт фин осв ввод факт'!T35</f>
        <v>0</v>
      </c>
      <c r="M35" s="379">
        <v>0</v>
      </c>
      <c r="N35" s="379">
        <v>0</v>
      </c>
      <c r="O35" s="379">
        <v>0</v>
      </c>
      <c r="P35" s="379">
        <f>'6.2. Паспорт фин осв ввод факт'!X35</f>
        <v>0</v>
      </c>
      <c r="Q35" s="379">
        <v>0</v>
      </c>
      <c r="R35" s="379">
        <v>0</v>
      </c>
      <c r="S35" s="379">
        <v>0</v>
      </c>
      <c r="T35" s="379">
        <v>0</v>
      </c>
      <c r="U35" s="379">
        <v>0</v>
      </c>
      <c r="V35" s="379" t="s">
        <v>606</v>
      </c>
      <c r="W35" s="379" t="s">
        <v>606</v>
      </c>
      <c r="X35" s="379">
        <v>0</v>
      </c>
      <c r="Y35" s="379">
        <v>0</v>
      </c>
      <c r="Z35" s="379" t="s">
        <v>606</v>
      </c>
      <c r="AA35" s="379" t="s">
        <v>606</v>
      </c>
      <c r="AB35" s="379">
        <v>0</v>
      </c>
      <c r="AC35" s="379">
        <v>0</v>
      </c>
      <c r="AD35" s="379" t="s">
        <v>606</v>
      </c>
      <c r="AE35" s="379" t="s">
        <v>606</v>
      </c>
      <c r="AF35" s="379">
        <f t="shared" si="2"/>
        <v>0</v>
      </c>
      <c r="AG35" s="379">
        <f t="shared" si="6"/>
        <v>0</v>
      </c>
    </row>
    <row r="36" spans="1:33" ht="31.5" x14ac:dyDescent="0.25">
      <c r="A36" s="81" t="s">
        <v>162</v>
      </c>
      <c r="B36" s="362" t="s">
        <v>161</v>
      </c>
      <c r="C36" s="379">
        <f>'6.2. Паспорт фин осв ввод факт'!C36</f>
        <v>0</v>
      </c>
      <c r="D36" s="379">
        <f t="shared" si="3"/>
        <v>0</v>
      </c>
      <c r="E36" s="379">
        <f t="shared" si="4"/>
        <v>0</v>
      </c>
      <c r="F36" s="379">
        <f t="shared" si="5"/>
        <v>0</v>
      </c>
      <c r="G36" s="380">
        <f>'6.2. Паспорт фин осв ввод факт'!G36</f>
        <v>0</v>
      </c>
      <c r="H36" s="380">
        <f>'6.2. Паспорт фин осв ввод факт'!J36</f>
        <v>0</v>
      </c>
      <c r="I36" s="380">
        <f>'6.2. Паспорт фин осв ввод факт'!N36</f>
        <v>0</v>
      </c>
      <c r="J36" s="380">
        <f>'6.2. Паспорт фин осв ввод факт'!P36</f>
        <v>0</v>
      </c>
      <c r="K36" s="380">
        <v>0</v>
      </c>
      <c r="L36" s="380">
        <f>'6.2. Паспорт фин осв ввод факт'!T36</f>
        <v>0</v>
      </c>
      <c r="M36" s="380">
        <v>0</v>
      </c>
      <c r="N36" s="382">
        <v>0</v>
      </c>
      <c r="O36" s="380">
        <v>0</v>
      </c>
      <c r="P36" s="380">
        <f>'6.2. Паспорт фин осв ввод факт'!X36</f>
        <v>0</v>
      </c>
      <c r="Q36" s="380">
        <v>0</v>
      </c>
      <c r="R36" s="380">
        <v>0</v>
      </c>
      <c r="S36" s="380">
        <v>0</v>
      </c>
      <c r="T36" s="380">
        <v>0</v>
      </c>
      <c r="U36" s="380">
        <v>0</v>
      </c>
      <c r="V36" s="379" t="s">
        <v>606</v>
      </c>
      <c r="W36" s="379" t="s">
        <v>606</v>
      </c>
      <c r="X36" s="380">
        <v>0</v>
      </c>
      <c r="Y36" s="380">
        <v>0</v>
      </c>
      <c r="Z36" s="379" t="s">
        <v>606</v>
      </c>
      <c r="AA36" s="379" t="s">
        <v>606</v>
      </c>
      <c r="AB36" s="380">
        <v>0</v>
      </c>
      <c r="AC36" s="380">
        <v>0</v>
      </c>
      <c r="AD36" s="379" t="s">
        <v>606</v>
      </c>
      <c r="AE36" s="379" t="s">
        <v>606</v>
      </c>
      <c r="AF36" s="379">
        <f t="shared" si="2"/>
        <v>0</v>
      </c>
      <c r="AG36" s="379">
        <f t="shared" si="6"/>
        <v>0</v>
      </c>
    </row>
    <row r="37" spans="1:33" x14ac:dyDescent="0.25">
      <c r="A37" s="81" t="s">
        <v>160</v>
      </c>
      <c r="B37" s="362" t="s">
        <v>150</v>
      </c>
      <c r="C37" s="379">
        <f>'6.2. Паспорт фин осв ввод факт'!C37</f>
        <v>0</v>
      </c>
      <c r="D37" s="379">
        <f t="shared" si="3"/>
        <v>0</v>
      </c>
      <c r="E37" s="379">
        <f t="shared" si="4"/>
        <v>0</v>
      </c>
      <c r="F37" s="379">
        <f t="shared" si="5"/>
        <v>0</v>
      </c>
      <c r="G37" s="380">
        <f>'6.2. Паспорт фин осв ввод факт'!G37</f>
        <v>0</v>
      </c>
      <c r="H37" s="380">
        <f>'6.2. Паспорт фин осв ввод факт'!J37</f>
        <v>0</v>
      </c>
      <c r="I37" s="380">
        <f>'6.2. Паспорт фин осв ввод факт'!N37</f>
        <v>0</v>
      </c>
      <c r="J37" s="380">
        <f>'6.2. Паспорт фин осв ввод факт'!P37</f>
        <v>0</v>
      </c>
      <c r="K37" s="380">
        <v>0</v>
      </c>
      <c r="L37" s="380">
        <f>'6.2. Паспорт фин осв ввод факт'!T37</f>
        <v>0</v>
      </c>
      <c r="M37" s="380">
        <v>0</v>
      </c>
      <c r="N37" s="382">
        <v>0</v>
      </c>
      <c r="O37" s="380">
        <v>0</v>
      </c>
      <c r="P37" s="380">
        <f>'6.2. Паспорт фин осв ввод факт'!X37</f>
        <v>0</v>
      </c>
      <c r="Q37" s="380">
        <v>0</v>
      </c>
      <c r="R37" s="380">
        <v>0</v>
      </c>
      <c r="S37" s="380">
        <v>0</v>
      </c>
      <c r="T37" s="380">
        <v>0</v>
      </c>
      <c r="U37" s="380">
        <v>0</v>
      </c>
      <c r="V37" s="379" t="s">
        <v>606</v>
      </c>
      <c r="W37" s="379" t="s">
        <v>606</v>
      </c>
      <c r="X37" s="380">
        <v>0</v>
      </c>
      <c r="Y37" s="380">
        <v>0</v>
      </c>
      <c r="Z37" s="379" t="s">
        <v>606</v>
      </c>
      <c r="AA37" s="379" t="s">
        <v>606</v>
      </c>
      <c r="AB37" s="380">
        <v>0</v>
      </c>
      <c r="AC37" s="380">
        <v>0</v>
      </c>
      <c r="AD37" s="379" t="s">
        <v>606</v>
      </c>
      <c r="AE37" s="379" t="s">
        <v>606</v>
      </c>
      <c r="AF37" s="379">
        <f t="shared" si="2"/>
        <v>0</v>
      </c>
      <c r="AG37" s="379">
        <f t="shared" si="6"/>
        <v>0</v>
      </c>
    </row>
    <row r="38" spans="1:33" x14ac:dyDescent="0.25">
      <c r="A38" s="81" t="s">
        <v>159</v>
      </c>
      <c r="B38" s="362" t="s">
        <v>148</v>
      </c>
      <c r="C38" s="379">
        <f>'6.2. Паспорт фин осв ввод факт'!C38</f>
        <v>0</v>
      </c>
      <c r="D38" s="379">
        <f t="shared" si="3"/>
        <v>0</v>
      </c>
      <c r="E38" s="379">
        <f t="shared" si="4"/>
        <v>0</v>
      </c>
      <c r="F38" s="379">
        <f t="shared" si="5"/>
        <v>0</v>
      </c>
      <c r="G38" s="380">
        <f>'6.2. Паспорт фин осв ввод факт'!G38</f>
        <v>0</v>
      </c>
      <c r="H38" s="380">
        <f>'6.2. Паспорт фин осв ввод факт'!J38</f>
        <v>0</v>
      </c>
      <c r="I38" s="380">
        <f>'6.2. Паспорт фин осв ввод факт'!N38</f>
        <v>0</v>
      </c>
      <c r="J38" s="380">
        <f>'6.2. Паспорт фин осв ввод факт'!P38</f>
        <v>0</v>
      </c>
      <c r="K38" s="380">
        <v>0</v>
      </c>
      <c r="L38" s="380">
        <f>'6.2. Паспорт фин осв ввод факт'!T38</f>
        <v>0</v>
      </c>
      <c r="M38" s="380">
        <v>0</v>
      </c>
      <c r="N38" s="382">
        <v>0</v>
      </c>
      <c r="O38" s="380">
        <v>0</v>
      </c>
      <c r="P38" s="380">
        <f>'6.2. Паспорт фин осв ввод факт'!X38</f>
        <v>0</v>
      </c>
      <c r="Q38" s="380">
        <v>0</v>
      </c>
      <c r="R38" s="380">
        <v>0</v>
      </c>
      <c r="S38" s="380">
        <v>0</v>
      </c>
      <c r="T38" s="380">
        <v>0</v>
      </c>
      <c r="U38" s="380">
        <v>0</v>
      </c>
      <c r="V38" s="379" t="s">
        <v>606</v>
      </c>
      <c r="W38" s="379" t="s">
        <v>606</v>
      </c>
      <c r="X38" s="380">
        <v>0</v>
      </c>
      <c r="Y38" s="380">
        <v>0</v>
      </c>
      <c r="Z38" s="379" t="s">
        <v>606</v>
      </c>
      <c r="AA38" s="379" t="s">
        <v>606</v>
      </c>
      <c r="AB38" s="380">
        <v>0</v>
      </c>
      <c r="AC38" s="380">
        <v>0</v>
      </c>
      <c r="AD38" s="379" t="s">
        <v>606</v>
      </c>
      <c r="AE38" s="379" t="s">
        <v>606</v>
      </c>
      <c r="AF38" s="379">
        <f t="shared" si="2"/>
        <v>0</v>
      </c>
      <c r="AG38" s="379">
        <f t="shared" si="6"/>
        <v>0</v>
      </c>
    </row>
    <row r="39" spans="1:33" ht="31.5" x14ac:dyDescent="0.25">
      <c r="A39" s="81" t="s">
        <v>158</v>
      </c>
      <c r="B39" s="56" t="s">
        <v>146</v>
      </c>
      <c r="C39" s="379">
        <f>'6.2. Паспорт фин осв ввод факт'!C39</f>
        <v>0</v>
      </c>
      <c r="D39" s="379">
        <f t="shared" si="3"/>
        <v>0</v>
      </c>
      <c r="E39" s="379">
        <f t="shared" si="4"/>
        <v>0</v>
      </c>
      <c r="F39" s="379">
        <f t="shared" si="5"/>
        <v>0</v>
      </c>
      <c r="G39" s="380">
        <f>'6.2. Паспорт фин осв ввод факт'!G39</f>
        <v>0</v>
      </c>
      <c r="H39" s="380">
        <f>'6.2. Паспорт фин осв ввод факт'!J39</f>
        <v>0</v>
      </c>
      <c r="I39" s="380">
        <f>'6.2. Паспорт фин осв ввод факт'!N39</f>
        <v>0</v>
      </c>
      <c r="J39" s="380">
        <f>'6.2. Паспорт фин осв ввод факт'!P39</f>
        <v>0</v>
      </c>
      <c r="K39" s="380">
        <v>0</v>
      </c>
      <c r="L39" s="380">
        <f>'6.2. Паспорт фин осв ввод факт'!T39</f>
        <v>0</v>
      </c>
      <c r="M39" s="380">
        <v>0</v>
      </c>
      <c r="N39" s="380">
        <v>0</v>
      </c>
      <c r="O39" s="380">
        <v>0</v>
      </c>
      <c r="P39" s="380">
        <f>'6.2. Паспорт фин осв ввод факт'!X39</f>
        <v>0</v>
      </c>
      <c r="Q39" s="380">
        <v>0</v>
      </c>
      <c r="R39" s="380">
        <v>0</v>
      </c>
      <c r="S39" s="380">
        <v>0</v>
      </c>
      <c r="T39" s="380">
        <v>0</v>
      </c>
      <c r="U39" s="380">
        <v>0</v>
      </c>
      <c r="V39" s="379" t="s">
        <v>606</v>
      </c>
      <c r="W39" s="379" t="s">
        <v>606</v>
      </c>
      <c r="X39" s="380">
        <v>0</v>
      </c>
      <c r="Y39" s="380">
        <v>0</v>
      </c>
      <c r="Z39" s="379" t="s">
        <v>606</v>
      </c>
      <c r="AA39" s="379" t="s">
        <v>606</v>
      </c>
      <c r="AB39" s="380">
        <v>0</v>
      </c>
      <c r="AC39" s="380">
        <v>0</v>
      </c>
      <c r="AD39" s="379" t="s">
        <v>606</v>
      </c>
      <c r="AE39" s="379" t="s">
        <v>606</v>
      </c>
      <c r="AF39" s="379">
        <f t="shared" si="2"/>
        <v>0</v>
      </c>
      <c r="AG39" s="379">
        <f t="shared" si="6"/>
        <v>0</v>
      </c>
    </row>
    <row r="40" spans="1:33" ht="31.5" x14ac:dyDescent="0.25">
      <c r="A40" s="81" t="s">
        <v>157</v>
      </c>
      <c r="B40" s="56" t="s">
        <v>144</v>
      </c>
      <c r="C40" s="379">
        <f>'6.2. Паспорт фин осв ввод факт'!C40</f>
        <v>0</v>
      </c>
      <c r="D40" s="379">
        <f t="shared" si="3"/>
        <v>0</v>
      </c>
      <c r="E40" s="379">
        <f t="shared" si="4"/>
        <v>0</v>
      </c>
      <c r="F40" s="379">
        <f t="shared" si="5"/>
        <v>0</v>
      </c>
      <c r="G40" s="380">
        <f>'6.2. Паспорт фин осв ввод факт'!G40</f>
        <v>0</v>
      </c>
      <c r="H40" s="380">
        <f>'6.2. Паспорт фин осв ввод факт'!J40</f>
        <v>0</v>
      </c>
      <c r="I40" s="380">
        <f>'6.2. Паспорт фин осв ввод факт'!N40</f>
        <v>0</v>
      </c>
      <c r="J40" s="380">
        <f>'6.2. Паспорт фин осв ввод факт'!P40</f>
        <v>0</v>
      </c>
      <c r="K40" s="380">
        <v>0</v>
      </c>
      <c r="L40" s="380">
        <f>'6.2. Паспорт фин осв ввод факт'!T40</f>
        <v>0</v>
      </c>
      <c r="M40" s="380">
        <v>0</v>
      </c>
      <c r="N40" s="380">
        <v>0</v>
      </c>
      <c r="O40" s="380">
        <v>0</v>
      </c>
      <c r="P40" s="380">
        <f>'6.2. Паспорт фин осв ввод факт'!X40</f>
        <v>0</v>
      </c>
      <c r="Q40" s="380">
        <v>0</v>
      </c>
      <c r="R40" s="380">
        <v>0</v>
      </c>
      <c r="S40" s="380">
        <v>0</v>
      </c>
      <c r="T40" s="380">
        <v>0</v>
      </c>
      <c r="U40" s="380">
        <v>0</v>
      </c>
      <c r="V40" s="379" t="s">
        <v>606</v>
      </c>
      <c r="W40" s="379" t="s">
        <v>606</v>
      </c>
      <c r="X40" s="380">
        <v>0</v>
      </c>
      <c r="Y40" s="380">
        <v>0</v>
      </c>
      <c r="Z40" s="379" t="s">
        <v>606</v>
      </c>
      <c r="AA40" s="379" t="s">
        <v>606</v>
      </c>
      <c r="AB40" s="380">
        <v>0</v>
      </c>
      <c r="AC40" s="380">
        <v>0</v>
      </c>
      <c r="AD40" s="379" t="s">
        <v>606</v>
      </c>
      <c r="AE40" s="379" t="s">
        <v>606</v>
      </c>
      <c r="AF40" s="379">
        <f t="shared" si="2"/>
        <v>0</v>
      </c>
      <c r="AG40" s="379">
        <f t="shared" si="6"/>
        <v>0</v>
      </c>
    </row>
    <row r="41" spans="1:33" x14ac:dyDescent="0.25">
      <c r="A41" s="81" t="s">
        <v>156</v>
      </c>
      <c r="B41" s="56" t="s">
        <v>142</v>
      </c>
      <c r="C41" s="379">
        <f>'6.2. Паспорт фин осв ввод факт'!C41</f>
        <v>4.4779999999999998</v>
      </c>
      <c r="D41" s="379">
        <f t="shared" si="3"/>
        <v>4.4779999999999998</v>
      </c>
      <c r="E41" s="379">
        <f t="shared" si="4"/>
        <v>4.4779999999999998</v>
      </c>
      <c r="F41" s="379">
        <f t="shared" si="5"/>
        <v>4.4779999999999998</v>
      </c>
      <c r="G41" s="380">
        <f>'6.2. Паспорт фин осв ввод факт'!G41</f>
        <v>0</v>
      </c>
      <c r="H41" s="380">
        <f>'6.2. Паспорт фин осв ввод факт'!J41</f>
        <v>0</v>
      </c>
      <c r="I41" s="380">
        <f>'6.2. Паспорт фин осв ввод факт'!N41</f>
        <v>0</v>
      </c>
      <c r="J41" s="380">
        <f>'6.2. Паспорт фин осв ввод факт'!P41</f>
        <v>0</v>
      </c>
      <c r="K41" s="380">
        <v>4.4779999999999998</v>
      </c>
      <c r="L41" s="380">
        <f>'6.2. Паспорт фин осв ввод факт'!T41</f>
        <v>0</v>
      </c>
      <c r="M41" s="380">
        <v>0</v>
      </c>
      <c r="N41" s="380">
        <v>0</v>
      </c>
      <c r="O41" s="380">
        <v>0</v>
      </c>
      <c r="P41" s="380">
        <f>'6.2. Паспорт фин осв ввод факт'!X41</f>
        <v>0</v>
      </c>
      <c r="Q41" s="380">
        <v>0</v>
      </c>
      <c r="R41" s="380">
        <v>0</v>
      </c>
      <c r="S41" s="380">
        <v>0</v>
      </c>
      <c r="T41" s="380">
        <v>0</v>
      </c>
      <c r="U41" s="380">
        <v>0</v>
      </c>
      <c r="V41" s="379" t="s">
        <v>606</v>
      </c>
      <c r="W41" s="379" t="s">
        <v>606</v>
      </c>
      <c r="X41" s="380">
        <v>0</v>
      </c>
      <c r="Y41" s="380">
        <v>0</v>
      </c>
      <c r="Z41" s="379" t="s">
        <v>606</v>
      </c>
      <c r="AA41" s="379" t="s">
        <v>606</v>
      </c>
      <c r="AB41" s="380">
        <v>0</v>
      </c>
      <c r="AC41" s="380">
        <v>0</v>
      </c>
      <c r="AD41" s="379" t="s">
        <v>606</v>
      </c>
      <c r="AE41" s="379" t="s">
        <v>606</v>
      </c>
      <c r="AF41" s="379">
        <f t="shared" si="2"/>
        <v>0</v>
      </c>
      <c r="AG41" s="379">
        <f t="shared" si="6"/>
        <v>0</v>
      </c>
    </row>
    <row r="42" spans="1:33" ht="18.75" x14ac:dyDescent="0.25">
      <c r="A42" s="81" t="s">
        <v>155</v>
      </c>
      <c r="B42" s="362" t="s">
        <v>691</v>
      </c>
      <c r="C42" s="379">
        <f>'6.2. Паспорт фин осв ввод факт'!C42</f>
        <v>11</v>
      </c>
      <c r="D42" s="379">
        <f t="shared" si="3"/>
        <v>11</v>
      </c>
      <c r="E42" s="379">
        <f t="shared" si="4"/>
        <v>11</v>
      </c>
      <c r="F42" s="379">
        <f t="shared" si="5"/>
        <v>11</v>
      </c>
      <c r="G42" s="380">
        <f>'6.2. Паспорт фин осв ввод факт'!G42</f>
        <v>0</v>
      </c>
      <c r="H42" s="380">
        <f>'6.2. Паспорт фин осв ввод факт'!J42</f>
        <v>0</v>
      </c>
      <c r="I42" s="380">
        <f>'6.2. Паспорт фин осв ввод факт'!N42</f>
        <v>0</v>
      </c>
      <c r="J42" s="380">
        <f>'6.2. Паспорт фин осв ввод факт'!P42</f>
        <v>0</v>
      </c>
      <c r="K42" s="380">
        <v>11</v>
      </c>
      <c r="L42" s="380">
        <f>'6.2. Паспорт фин осв ввод факт'!T42</f>
        <v>0</v>
      </c>
      <c r="M42" s="380">
        <v>0</v>
      </c>
      <c r="N42" s="382">
        <v>0</v>
      </c>
      <c r="O42" s="380">
        <v>0</v>
      </c>
      <c r="P42" s="380">
        <f>'6.2. Паспорт фин осв ввод факт'!X42</f>
        <v>0</v>
      </c>
      <c r="Q42" s="380">
        <v>0</v>
      </c>
      <c r="R42" s="380">
        <v>0</v>
      </c>
      <c r="S42" s="380">
        <v>0</v>
      </c>
      <c r="T42" s="380">
        <v>0</v>
      </c>
      <c r="U42" s="380">
        <v>0</v>
      </c>
      <c r="V42" s="379" t="s">
        <v>606</v>
      </c>
      <c r="W42" s="379" t="s">
        <v>606</v>
      </c>
      <c r="X42" s="380">
        <v>0</v>
      </c>
      <c r="Y42" s="380">
        <v>0</v>
      </c>
      <c r="Z42" s="379" t="s">
        <v>606</v>
      </c>
      <c r="AA42" s="379" t="s">
        <v>606</v>
      </c>
      <c r="AB42" s="380">
        <v>0</v>
      </c>
      <c r="AC42" s="380">
        <v>0</v>
      </c>
      <c r="AD42" s="379" t="s">
        <v>606</v>
      </c>
      <c r="AE42" s="379" t="s">
        <v>606</v>
      </c>
      <c r="AF42" s="379">
        <f t="shared" si="2"/>
        <v>0</v>
      </c>
      <c r="AG42" s="379">
        <f t="shared" si="6"/>
        <v>0</v>
      </c>
    </row>
    <row r="43" spans="1:33" s="337" customFormat="1" x14ac:dyDescent="0.25">
      <c r="A43" s="84" t="s">
        <v>61</v>
      </c>
      <c r="B43" s="83" t="s">
        <v>154</v>
      </c>
      <c r="C43" s="379">
        <f>'6.2. Паспорт фин осв ввод факт'!C43</f>
        <v>0</v>
      </c>
      <c r="D43" s="379">
        <f t="shared" si="3"/>
        <v>0</v>
      </c>
      <c r="E43" s="379">
        <f t="shared" si="4"/>
        <v>0</v>
      </c>
      <c r="F43" s="379">
        <f t="shared" si="5"/>
        <v>0</v>
      </c>
      <c r="G43" s="379">
        <f>'6.2. Паспорт фин осв ввод факт'!G43</f>
        <v>0</v>
      </c>
      <c r="H43" s="379">
        <f>'6.2. Паспорт фин осв ввод факт'!J43</f>
        <v>0</v>
      </c>
      <c r="I43" s="379">
        <f>'6.2. Паспорт фин осв ввод факт'!N43</f>
        <v>0</v>
      </c>
      <c r="J43" s="379">
        <f>'6.2. Паспорт фин осв ввод факт'!P43</f>
        <v>0</v>
      </c>
      <c r="K43" s="379">
        <v>0</v>
      </c>
      <c r="L43" s="379">
        <f>'6.2. Паспорт фин осв ввод факт'!T43</f>
        <v>0</v>
      </c>
      <c r="M43" s="379">
        <v>0</v>
      </c>
      <c r="N43" s="379">
        <v>0</v>
      </c>
      <c r="O43" s="379">
        <v>0</v>
      </c>
      <c r="P43" s="379">
        <f>'6.2. Паспорт фин осв ввод факт'!X43</f>
        <v>0</v>
      </c>
      <c r="Q43" s="379">
        <v>0</v>
      </c>
      <c r="R43" s="379">
        <v>0</v>
      </c>
      <c r="S43" s="379">
        <v>0</v>
      </c>
      <c r="T43" s="379">
        <v>0</v>
      </c>
      <c r="U43" s="379">
        <v>0</v>
      </c>
      <c r="V43" s="379" t="s">
        <v>606</v>
      </c>
      <c r="W43" s="379" t="s">
        <v>606</v>
      </c>
      <c r="X43" s="379">
        <v>0</v>
      </c>
      <c r="Y43" s="379">
        <v>0</v>
      </c>
      <c r="Z43" s="379" t="s">
        <v>606</v>
      </c>
      <c r="AA43" s="379" t="s">
        <v>606</v>
      </c>
      <c r="AB43" s="379">
        <v>0</v>
      </c>
      <c r="AC43" s="379">
        <v>0</v>
      </c>
      <c r="AD43" s="379" t="s">
        <v>606</v>
      </c>
      <c r="AE43" s="379" t="s">
        <v>606</v>
      </c>
      <c r="AF43" s="379">
        <f t="shared" si="2"/>
        <v>0</v>
      </c>
      <c r="AG43" s="379">
        <f t="shared" si="6"/>
        <v>0</v>
      </c>
    </row>
    <row r="44" spans="1:33" x14ac:dyDescent="0.25">
      <c r="A44" s="81" t="s">
        <v>153</v>
      </c>
      <c r="B44" s="56" t="s">
        <v>152</v>
      </c>
      <c r="C44" s="379">
        <f>'6.2. Паспорт фин осв ввод факт'!C44</f>
        <v>0</v>
      </c>
      <c r="D44" s="379">
        <f t="shared" si="3"/>
        <v>0</v>
      </c>
      <c r="E44" s="379">
        <f t="shared" si="4"/>
        <v>0</v>
      </c>
      <c r="F44" s="379">
        <f t="shared" si="5"/>
        <v>0</v>
      </c>
      <c r="G44" s="380">
        <f>'6.2. Паспорт фин осв ввод факт'!G44</f>
        <v>0</v>
      </c>
      <c r="H44" s="380">
        <f>'6.2. Паспорт фин осв ввод факт'!J44</f>
        <v>0</v>
      </c>
      <c r="I44" s="380">
        <f>'6.2. Паспорт фин осв ввод факт'!N44</f>
        <v>0</v>
      </c>
      <c r="J44" s="380">
        <f>'6.2. Паспорт фин осв ввод факт'!P44</f>
        <v>0</v>
      </c>
      <c r="K44" s="380">
        <v>0</v>
      </c>
      <c r="L44" s="380">
        <f>'6.2. Паспорт фин осв ввод факт'!T44</f>
        <v>0</v>
      </c>
      <c r="M44" s="380">
        <v>0</v>
      </c>
      <c r="N44" s="380">
        <v>0</v>
      </c>
      <c r="O44" s="380">
        <v>0</v>
      </c>
      <c r="P44" s="380">
        <f>'6.2. Паспорт фин осв ввод факт'!X44</f>
        <v>0</v>
      </c>
      <c r="Q44" s="380">
        <v>0</v>
      </c>
      <c r="R44" s="380">
        <v>0</v>
      </c>
      <c r="S44" s="380">
        <v>0</v>
      </c>
      <c r="T44" s="380">
        <v>0</v>
      </c>
      <c r="U44" s="380">
        <v>0</v>
      </c>
      <c r="V44" s="379" t="s">
        <v>606</v>
      </c>
      <c r="W44" s="379" t="s">
        <v>606</v>
      </c>
      <c r="X44" s="380">
        <v>0</v>
      </c>
      <c r="Y44" s="380">
        <v>0</v>
      </c>
      <c r="Z44" s="379" t="s">
        <v>606</v>
      </c>
      <c r="AA44" s="379" t="s">
        <v>606</v>
      </c>
      <c r="AB44" s="380">
        <v>0</v>
      </c>
      <c r="AC44" s="380">
        <v>0</v>
      </c>
      <c r="AD44" s="379" t="s">
        <v>606</v>
      </c>
      <c r="AE44" s="379" t="s">
        <v>606</v>
      </c>
      <c r="AF44" s="379">
        <f t="shared" si="2"/>
        <v>0</v>
      </c>
      <c r="AG44" s="379">
        <f t="shared" si="6"/>
        <v>0</v>
      </c>
    </row>
    <row r="45" spans="1:33" x14ac:dyDescent="0.25">
      <c r="A45" s="81" t="s">
        <v>151</v>
      </c>
      <c r="B45" s="56" t="s">
        <v>150</v>
      </c>
      <c r="C45" s="379">
        <f>'6.2. Паспорт фин осв ввод факт'!C45</f>
        <v>0</v>
      </c>
      <c r="D45" s="379">
        <f t="shared" si="3"/>
        <v>0</v>
      </c>
      <c r="E45" s="379">
        <f t="shared" si="4"/>
        <v>0</v>
      </c>
      <c r="F45" s="379">
        <f t="shared" si="5"/>
        <v>0</v>
      </c>
      <c r="G45" s="380">
        <f>'6.2. Паспорт фин осв ввод факт'!G45</f>
        <v>0</v>
      </c>
      <c r="H45" s="380">
        <f>'6.2. Паспорт фин осв ввод факт'!J45</f>
        <v>0</v>
      </c>
      <c r="I45" s="380">
        <f>'6.2. Паспорт фин осв ввод факт'!N45</f>
        <v>0</v>
      </c>
      <c r="J45" s="380">
        <f>'6.2. Паспорт фин осв ввод факт'!P45</f>
        <v>0</v>
      </c>
      <c r="K45" s="380">
        <v>0</v>
      </c>
      <c r="L45" s="380">
        <f>'6.2. Паспорт фин осв ввод факт'!T45</f>
        <v>0</v>
      </c>
      <c r="M45" s="380">
        <v>0</v>
      </c>
      <c r="N45" s="380">
        <v>0</v>
      </c>
      <c r="O45" s="380">
        <v>0</v>
      </c>
      <c r="P45" s="380">
        <f>'6.2. Паспорт фин осв ввод факт'!X45</f>
        <v>0</v>
      </c>
      <c r="Q45" s="380">
        <v>0</v>
      </c>
      <c r="R45" s="380">
        <v>0</v>
      </c>
      <c r="S45" s="380">
        <v>0</v>
      </c>
      <c r="T45" s="380">
        <v>0</v>
      </c>
      <c r="U45" s="380">
        <v>0</v>
      </c>
      <c r="V45" s="379" t="s">
        <v>606</v>
      </c>
      <c r="W45" s="379" t="s">
        <v>606</v>
      </c>
      <c r="X45" s="380">
        <v>0</v>
      </c>
      <c r="Y45" s="380">
        <v>0</v>
      </c>
      <c r="Z45" s="379" t="s">
        <v>606</v>
      </c>
      <c r="AA45" s="379" t="s">
        <v>606</v>
      </c>
      <c r="AB45" s="380">
        <v>0</v>
      </c>
      <c r="AC45" s="380">
        <v>0</v>
      </c>
      <c r="AD45" s="379" t="s">
        <v>606</v>
      </c>
      <c r="AE45" s="379" t="s">
        <v>606</v>
      </c>
      <c r="AF45" s="379">
        <f t="shared" si="2"/>
        <v>0</v>
      </c>
      <c r="AG45" s="379">
        <f t="shared" si="6"/>
        <v>0</v>
      </c>
    </row>
    <row r="46" spans="1:33" x14ac:dyDescent="0.25">
      <c r="A46" s="81" t="s">
        <v>149</v>
      </c>
      <c r="B46" s="56" t="s">
        <v>148</v>
      </c>
      <c r="C46" s="379">
        <f>'6.2. Паспорт фин осв ввод факт'!C46</f>
        <v>0</v>
      </c>
      <c r="D46" s="379">
        <f t="shared" si="3"/>
        <v>0</v>
      </c>
      <c r="E46" s="379">
        <f t="shared" si="4"/>
        <v>0</v>
      </c>
      <c r="F46" s="379">
        <f t="shared" si="5"/>
        <v>0</v>
      </c>
      <c r="G46" s="380">
        <f>'6.2. Паспорт фин осв ввод факт'!G46</f>
        <v>0</v>
      </c>
      <c r="H46" s="380">
        <f>'6.2. Паспорт фин осв ввод факт'!J46</f>
        <v>0</v>
      </c>
      <c r="I46" s="380">
        <f>'6.2. Паспорт фин осв ввод факт'!N46</f>
        <v>0</v>
      </c>
      <c r="J46" s="380">
        <f>'6.2. Паспорт фин осв ввод факт'!P46</f>
        <v>0</v>
      </c>
      <c r="K46" s="380">
        <v>0</v>
      </c>
      <c r="L46" s="380">
        <f>'6.2. Паспорт фин осв ввод факт'!T46</f>
        <v>0</v>
      </c>
      <c r="M46" s="380">
        <v>0</v>
      </c>
      <c r="N46" s="380">
        <v>0</v>
      </c>
      <c r="O46" s="380">
        <v>0</v>
      </c>
      <c r="P46" s="380">
        <f>'6.2. Паспорт фин осв ввод факт'!X46</f>
        <v>0</v>
      </c>
      <c r="Q46" s="380">
        <v>0</v>
      </c>
      <c r="R46" s="380">
        <v>0</v>
      </c>
      <c r="S46" s="380">
        <v>0</v>
      </c>
      <c r="T46" s="380">
        <v>0</v>
      </c>
      <c r="U46" s="380">
        <v>0</v>
      </c>
      <c r="V46" s="379" t="s">
        <v>606</v>
      </c>
      <c r="W46" s="379" t="s">
        <v>606</v>
      </c>
      <c r="X46" s="380">
        <v>0</v>
      </c>
      <c r="Y46" s="380">
        <v>0</v>
      </c>
      <c r="Z46" s="379" t="s">
        <v>606</v>
      </c>
      <c r="AA46" s="379" t="s">
        <v>606</v>
      </c>
      <c r="AB46" s="380">
        <v>0</v>
      </c>
      <c r="AC46" s="380">
        <v>0</v>
      </c>
      <c r="AD46" s="379" t="s">
        <v>606</v>
      </c>
      <c r="AE46" s="379" t="s">
        <v>606</v>
      </c>
      <c r="AF46" s="379">
        <f t="shared" si="2"/>
        <v>0</v>
      </c>
      <c r="AG46" s="379">
        <f t="shared" si="6"/>
        <v>0</v>
      </c>
    </row>
    <row r="47" spans="1:33" ht="31.5" x14ac:dyDescent="0.25">
      <c r="A47" s="81" t="s">
        <v>147</v>
      </c>
      <c r="B47" s="56" t="s">
        <v>146</v>
      </c>
      <c r="C47" s="379">
        <f>'6.2. Паспорт фин осв ввод факт'!C47</f>
        <v>0</v>
      </c>
      <c r="D47" s="379">
        <f t="shared" si="3"/>
        <v>0</v>
      </c>
      <c r="E47" s="379">
        <f t="shared" si="4"/>
        <v>0</v>
      </c>
      <c r="F47" s="379">
        <f t="shared" si="5"/>
        <v>0</v>
      </c>
      <c r="G47" s="380">
        <f>'6.2. Паспорт фин осв ввод факт'!G47</f>
        <v>0</v>
      </c>
      <c r="H47" s="380">
        <f>'6.2. Паспорт фин осв ввод факт'!J47</f>
        <v>0</v>
      </c>
      <c r="I47" s="380">
        <f>'6.2. Паспорт фин осв ввод факт'!N47</f>
        <v>0</v>
      </c>
      <c r="J47" s="380">
        <f>'6.2. Паспорт фин осв ввод факт'!P47</f>
        <v>0</v>
      </c>
      <c r="K47" s="380">
        <v>0</v>
      </c>
      <c r="L47" s="380">
        <f>'6.2. Паспорт фин осв ввод факт'!T47</f>
        <v>0</v>
      </c>
      <c r="M47" s="380">
        <v>0</v>
      </c>
      <c r="N47" s="380">
        <v>0</v>
      </c>
      <c r="O47" s="380">
        <v>0</v>
      </c>
      <c r="P47" s="380">
        <f>'6.2. Паспорт фин осв ввод факт'!X47</f>
        <v>0</v>
      </c>
      <c r="Q47" s="380">
        <v>0</v>
      </c>
      <c r="R47" s="380">
        <v>0</v>
      </c>
      <c r="S47" s="380">
        <v>0</v>
      </c>
      <c r="T47" s="380">
        <v>0</v>
      </c>
      <c r="U47" s="380">
        <v>0</v>
      </c>
      <c r="V47" s="379" t="s">
        <v>606</v>
      </c>
      <c r="W47" s="379" t="s">
        <v>606</v>
      </c>
      <c r="X47" s="380">
        <v>0</v>
      </c>
      <c r="Y47" s="380">
        <v>0</v>
      </c>
      <c r="Z47" s="379" t="s">
        <v>606</v>
      </c>
      <c r="AA47" s="379" t="s">
        <v>606</v>
      </c>
      <c r="AB47" s="380">
        <v>0</v>
      </c>
      <c r="AC47" s="380">
        <v>0</v>
      </c>
      <c r="AD47" s="379" t="s">
        <v>606</v>
      </c>
      <c r="AE47" s="379" t="s">
        <v>606</v>
      </c>
      <c r="AF47" s="379">
        <f t="shared" si="2"/>
        <v>0</v>
      </c>
      <c r="AG47" s="379">
        <f t="shared" si="6"/>
        <v>0</v>
      </c>
    </row>
    <row r="48" spans="1:33" ht="31.5" x14ac:dyDescent="0.25">
      <c r="A48" s="81" t="s">
        <v>145</v>
      </c>
      <c r="B48" s="56" t="s">
        <v>144</v>
      </c>
      <c r="C48" s="379">
        <f>'6.2. Паспорт фин осв ввод факт'!C48</f>
        <v>0</v>
      </c>
      <c r="D48" s="379">
        <f t="shared" si="3"/>
        <v>0</v>
      </c>
      <c r="E48" s="379">
        <f t="shared" si="4"/>
        <v>0</v>
      </c>
      <c r="F48" s="379">
        <f t="shared" si="5"/>
        <v>0</v>
      </c>
      <c r="G48" s="380">
        <f>'6.2. Паспорт фин осв ввод факт'!G48</f>
        <v>0</v>
      </c>
      <c r="H48" s="380">
        <f>'6.2. Паспорт фин осв ввод факт'!J48</f>
        <v>0</v>
      </c>
      <c r="I48" s="380">
        <f>'6.2. Паспорт фин осв ввод факт'!N48</f>
        <v>0</v>
      </c>
      <c r="J48" s="380">
        <f>'6.2. Паспорт фин осв ввод факт'!P48</f>
        <v>0</v>
      </c>
      <c r="K48" s="380">
        <v>0</v>
      </c>
      <c r="L48" s="380">
        <f>'6.2. Паспорт фин осв ввод факт'!T48</f>
        <v>0</v>
      </c>
      <c r="M48" s="380">
        <v>0</v>
      </c>
      <c r="N48" s="380">
        <v>0</v>
      </c>
      <c r="O48" s="380">
        <v>0</v>
      </c>
      <c r="P48" s="380">
        <f>'6.2. Паспорт фин осв ввод факт'!X48</f>
        <v>0</v>
      </c>
      <c r="Q48" s="380">
        <v>0</v>
      </c>
      <c r="R48" s="380">
        <v>0</v>
      </c>
      <c r="S48" s="380">
        <v>0</v>
      </c>
      <c r="T48" s="380">
        <v>0</v>
      </c>
      <c r="U48" s="380">
        <v>0</v>
      </c>
      <c r="V48" s="379" t="s">
        <v>606</v>
      </c>
      <c r="W48" s="379" t="s">
        <v>606</v>
      </c>
      <c r="X48" s="380">
        <v>0</v>
      </c>
      <c r="Y48" s="380">
        <v>0</v>
      </c>
      <c r="Z48" s="379" t="s">
        <v>606</v>
      </c>
      <c r="AA48" s="379" t="s">
        <v>606</v>
      </c>
      <c r="AB48" s="380">
        <v>0</v>
      </c>
      <c r="AC48" s="380">
        <v>0</v>
      </c>
      <c r="AD48" s="379" t="s">
        <v>606</v>
      </c>
      <c r="AE48" s="379" t="s">
        <v>606</v>
      </c>
      <c r="AF48" s="379">
        <f t="shared" si="2"/>
        <v>0</v>
      </c>
      <c r="AG48" s="379">
        <f t="shared" si="6"/>
        <v>0</v>
      </c>
    </row>
    <row r="49" spans="1:33" x14ac:dyDescent="0.25">
      <c r="A49" s="81" t="s">
        <v>143</v>
      </c>
      <c r="B49" s="56" t="s">
        <v>142</v>
      </c>
      <c r="C49" s="379">
        <f>'6.2. Паспорт фин осв ввод факт'!C49</f>
        <v>4.4779999999999998</v>
      </c>
      <c r="D49" s="379">
        <f t="shared" si="3"/>
        <v>4.4779999999999998</v>
      </c>
      <c r="E49" s="379">
        <f t="shared" si="4"/>
        <v>4.4779999999999998</v>
      </c>
      <c r="F49" s="379">
        <f t="shared" si="5"/>
        <v>4.4779999999999998</v>
      </c>
      <c r="G49" s="380">
        <f>'6.2. Паспорт фин осв ввод факт'!G49</f>
        <v>0</v>
      </c>
      <c r="H49" s="380">
        <f>'6.2. Паспорт фин осв ввод факт'!J49</f>
        <v>0</v>
      </c>
      <c r="I49" s="380">
        <f>'6.2. Паспорт фин осв ввод факт'!N49</f>
        <v>0</v>
      </c>
      <c r="J49" s="380">
        <f>'6.2. Паспорт фин осв ввод факт'!P49</f>
        <v>0</v>
      </c>
      <c r="K49" s="380">
        <v>4.4779999999999998</v>
      </c>
      <c r="L49" s="380">
        <f>'6.2. Паспорт фин осв ввод факт'!T49</f>
        <v>0</v>
      </c>
      <c r="M49" s="380">
        <v>0</v>
      </c>
      <c r="N49" s="380">
        <v>0</v>
      </c>
      <c r="O49" s="380">
        <v>0</v>
      </c>
      <c r="P49" s="380">
        <f>'6.2. Паспорт фин осв ввод факт'!X49</f>
        <v>0</v>
      </c>
      <c r="Q49" s="380">
        <v>0</v>
      </c>
      <c r="R49" s="380">
        <v>0</v>
      </c>
      <c r="S49" s="380">
        <v>0</v>
      </c>
      <c r="T49" s="380">
        <v>0</v>
      </c>
      <c r="U49" s="380">
        <v>0</v>
      </c>
      <c r="V49" s="379" t="s">
        <v>606</v>
      </c>
      <c r="W49" s="379" t="s">
        <v>606</v>
      </c>
      <c r="X49" s="380">
        <v>0</v>
      </c>
      <c r="Y49" s="380">
        <v>0</v>
      </c>
      <c r="Z49" s="379" t="s">
        <v>606</v>
      </c>
      <c r="AA49" s="379" t="s">
        <v>606</v>
      </c>
      <c r="AB49" s="380">
        <v>0</v>
      </c>
      <c r="AC49" s="380">
        <v>0</v>
      </c>
      <c r="AD49" s="379" t="s">
        <v>606</v>
      </c>
      <c r="AE49" s="379" t="s">
        <v>606</v>
      </c>
      <c r="AF49" s="379">
        <f t="shared" si="2"/>
        <v>0</v>
      </c>
      <c r="AG49" s="379">
        <f t="shared" si="6"/>
        <v>0</v>
      </c>
    </row>
    <row r="50" spans="1:33" ht="18.75" x14ac:dyDescent="0.25">
      <c r="A50" s="81" t="s">
        <v>141</v>
      </c>
      <c r="B50" s="362" t="s">
        <v>691</v>
      </c>
      <c r="C50" s="379">
        <f>'6.2. Паспорт фин осв ввод факт'!C50</f>
        <v>11</v>
      </c>
      <c r="D50" s="379">
        <f t="shared" si="3"/>
        <v>11</v>
      </c>
      <c r="E50" s="379">
        <f t="shared" si="4"/>
        <v>11</v>
      </c>
      <c r="F50" s="379">
        <f t="shared" si="5"/>
        <v>11</v>
      </c>
      <c r="G50" s="380">
        <f>'6.2. Паспорт фин осв ввод факт'!G50</f>
        <v>0</v>
      </c>
      <c r="H50" s="380">
        <f>'6.2. Паспорт фин осв ввод факт'!J50</f>
        <v>0</v>
      </c>
      <c r="I50" s="380">
        <f>'6.2. Паспорт фин осв ввод факт'!N50</f>
        <v>0</v>
      </c>
      <c r="J50" s="380">
        <f>'6.2. Паспорт фин осв ввод факт'!P50</f>
        <v>0</v>
      </c>
      <c r="K50" s="380">
        <v>11</v>
      </c>
      <c r="L50" s="380">
        <f>'6.2. Паспорт фин осв ввод факт'!T50</f>
        <v>0</v>
      </c>
      <c r="M50" s="380">
        <v>0</v>
      </c>
      <c r="N50" s="382">
        <v>0</v>
      </c>
      <c r="O50" s="380">
        <v>0</v>
      </c>
      <c r="P50" s="380">
        <f>'6.2. Паспорт фин осв ввод факт'!X50</f>
        <v>0</v>
      </c>
      <c r="Q50" s="380">
        <v>0</v>
      </c>
      <c r="R50" s="380">
        <v>0</v>
      </c>
      <c r="S50" s="380">
        <v>0</v>
      </c>
      <c r="T50" s="380">
        <v>0</v>
      </c>
      <c r="U50" s="380">
        <v>0</v>
      </c>
      <c r="V50" s="379" t="s">
        <v>606</v>
      </c>
      <c r="W50" s="379" t="s">
        <v>606</v>
      </c>
      <c r="X50" s="380">
        <v>0</v>
      </c>
      <c r="Y50" s="380">
        <v>0</v>
      </c>
      <c r="Z50" s="379" t="s">
        <v>606</v>
      </c>
      <c r="AA50" s="379" t="s">
        <v>606</v>
      </c>
      <c r="AB50" s="380">
        <v>0</v>
      </c>
      <c r="AC50" s="380">
        <v>0</v>
      </c>
      <c r="AD50" s="379" t="s">
        <v>606</v>
      </c>
      <c r="AE50" s="379" t="s">
        <v>606</v>
      </c>
      <c r="AF50" s="379">
        <f t="shared" si="2"/>
        <v>0</v>
      </c>
      <c r="AG50" s="379">
        <f t="shared" si="6"/>
        <v>0</v>
      </c>
    </row>
    <row r="51" spans="1:33" s="337" customFormat="1" ht="35.25" customHeight="1" x14ac:dyDescent="0.25">
      <c r="A51" s="84" t="s">
        <v>59</v>
      </c>
      <c r="B51" s="83" t="s">
        <v>140</v>
      </c>
      <c r="C51" s="379">
        <f>'6.2. Паспорт фин осв ввод факт'!C51</f>
        <v>0</v>
      </c>
      <c r="D51" s="379">
        <f t="shared" si="3"/>
        <v>0</v>
      </c>
      <c r="E51" s="379">
        <f t="shared" si="4"/>
        <v>0</v>
      </c>
      <c r="F51" s="379">
        <f t="shared" si="5"/>
        <v>0</v>
      </c>
      <c r="G51" s="379">
        <f>'6.2. Паспорт фин осв ввод факт'!G51</f>
        <v>0</v>
      </c>
      <c r="H51" s="379">
        <f>'6.2. Паспорт фин осв ввод факт'!J51</f>
        <v>0</v>
      </c>
      <c r="I51" s="379">
        <f>'6.2. Паспорт фин осв ввод факт'!N51</f>
        <v>0</v>
      </c>
      <c r="J51" s="379">
        <f>'6.2. Паспорт фин осв ввод факт'!P51</f>
        <v>0</v>
      </c>
      <c r="K51" s="379">
        <v>0</v>
      </c>
      <c r="L51" s="379">
        <f>'6.2. Паспорт фин осв ввод факт'!T51</f>
        <v>0</v>
      </c>
      <c r="M51" s="379">
        <v>0</v>
      </c>
      <c r="N51" s="379">
        <v>0</v>
      </c>
      <c r="O51" s="379">
        <v>0</v>
      </c>
      <c r="P51" s="379">
        <f>'6.2. Паспорт фин осв ввод факт'!X51</f>
        <v>0</v>
      </c>
      <c r="Q51" s="379">
        <v>0</v>
      </c>
      <c r="R51" s="379">
        <v>0</v>
      </c>
      <c r="S51" s="379">
        <v>0</v>
      </c>
      <c r="T51" s="379">
        <v>0</v>
      </c>
      <c r="U51" s="379">
        <v>0</v>
      </c>
      <c r="V51" s="379" t="s">
        <v>606</v>
      </c>
      <c r="W51" s="379" t="s">
        <v>606</v>
      </c>
      <c r="X51" s="379">
        <v>0</v>
      </c>
      <c r="Y51" s="379">
        <v>0</v>
      </c>
      <c r="Z51" s="379" t="s">
        <v>606</v>
      </c>
      <c r="AA51" s="379" t="s">
        <v>606</v>
      </c>
      <c r="AB51" s="379">
        <v>0</v>
      </c>
      <c r="AC51" s="379">
        <v>0</v>
      </c>
      <c r="AD51" s="379" t="s">
        <v>606</v>
      </c>
      <c r="AE51" s="379" t="s">
        <v>606</v>
      </c>
      <c r="AF51" s="379">
        <f t="shared" si="2"/>
        <v>0</v>
      </c>
      <c r="AG51" s="379">
        <f t="shared" si="6"/>
        <v>0</v>
      </c>
    </row>
    <row r="52" spans="1:33" x14ac:dyDescent="0.25">
      <c r="A52" s="81" t="s">
        <v>139</v>
      </c>
      <c r="B52" s="56" t="s">
        <v>138</v>
      </c>
      <c r="C52" s="379">
        <f>'6.2. Паспорт фин осв ввод факт'!C52</f>
        <v>39.329661016949146</v>
      </c>
      <c r="D52" s="379">
        <f t="shared" si="3"/>
        <v>39.329661016949146</v>
      </c>
      <c r="E52" s="379">
        <f t="shared" si="4"/>
        <v>39.329661016949146</v>
      </c>
      <c r="F52" s="379">
        <f t="shared" si="5"/>
        <v>39.329661016949146</v>
      </c>
      <c r="G52" s="380">
        <f>'6.2. Паспорт фин осв ввод факт'!G52</f>
        <v>0</v>
      </c>
      <c r="H52" s="380">
        <f>'6.2. Паспорт фин осв ввод факт'!J52</f>
        <v>0</v>
      </c>
      <c r="I52" s="380">
        <f>'6.2. Паспорт фин осв ввод факт'!N52</f>
        <v>0</v>
      </c>
      <c r="J52" s="380">
        <f>'6.2. Паспорт фин осв ввод факт'!P52</f>
        <v>0</v>
      </c>
      <c r="K52" s="380">
        <v>39.329661016949146</v>
      </c>
      <c r="L52" s="380">
        <f>'6.2. Паспорт фин осв ввод факт'!T52</f>
        <v>0</v>
      </c>
      <c r="M52" s="380">
        <v>0</v>
      </c>
      <c r="N52" s="380">
        <v>0</v>
      </c>
      <c r="O52" s="380">
        <v>0</v>
      </c>
      <c r="P52" s="380">
        <f>'6.2. Паспорт фин осв ввод факт'!X52</f>
        <v>0</v>
      </c>
      <c r="Q52" s="380">
        <v>0</v>
      </c>
      <c r="R52" s="380">
        <v>0</v>
      </c>
      <c r="S52" s="380">
        <v>0</v>
      </c>
      <c r="T52" s="380">
        <v>0</v>
      </c>
      <c r="U52" s="380">
        <v>0</v>
      </c>
      <c r="V52" s="379" t="s">
        <v>606</v>
      </c>
      <c r="W52" s="379" t="s">
        <v>606</v>
      </c>
      <c r="X52" s="380">
        <v>0</v>
      </c>
      <c r="Y52" s="380">
        <v>0</v>
      </c>
      <c r="Z52" s="379" t="s">
        <v>606</v>
      </c>
      <c r="AA52" s="379" t="s">
        <v>606</v>
      </c>
      <c r="AB52" s="380">
        <v>0</v>
      </c>
      <c r="AC52" s="380">
        <v>0</v>
      </c>
      <c r="AD52" s="379" t="s">
        <v>606</v>
      </c>
      <c r="AE52" s="379" t="s">
        <v>606</v>
      </c>
      <c r="AF52" s="379">
        <f t="shared" si="2"/>
        <v>0</v>
      </c>
      <c r="AG52" s="379">
        <f t="shared" si="6"/>
        <v>0</v>
      </c>
    </row>
    <row r="53" spans="1:33" x14ac:dyDescent="0.25">
      <c r="A53" s="81" t="s">
        <v>137</v>
      </c>
      <c r="B53" s="56" t="s">
        <v>131</v>
      </c>
      <c r="C53" s="379">
        <f>'6.2. Паспорт фин осв ввод факт'!C53</f>
        <v>0</v>
      </c>
      <c r="D53" s="379">
        <f t="shared" si="3"/>
        <v>0</v>
      </c>
      <c r="E53" s="379">
        <f t="shared" si="4"/>
        <v>0</v>
      </c>
      <c r="F53" s="379">
        <f t="shared" si="5"/>
        <v>0</v>
      </c>
      <c r="G53" s="380">
        <f>'6.2. Паспорт фин осв ввод факт'!G53</f>
        <v>0</v>
      </c>
      <c r="H53" s="380">
        <f>'6.2. Паспорт фин осв ввод факт'!J53</f>
        <v>0</v>
      </c>
      <c r="I53" s="380">
        <f>'6.2. Паспорт фин осв ввод факт'!N53</f>
        <v>0</v>
      </c>
      <c r="J53" s="380">
        <f>'6.2. Паспорт фин осв ввод факт'!P53</f>
        <v>0</v>
      </c>
      <c r="K53" s="380">
        <v>0</v>
      </c>
      <c r="L53" s="380">
        <f>'6.2. Паспорт фин осв ввод факт'!T53</f>
        <v>0</v>
      </c>
      <c r="M53" s="380">
        <v>0</v>
      </c>
      <c r="N53" s="380">
        <v>0</v>
      </c>
      <c r="O53" s="380">
        <v>0</v>
      </c>
      <c r="P53" s="380">
        <f>'6.2. Паспорт фин осв ввод факт'!X53</f>
        <v>0</v>
      </c>
      <c r="Q53" s="380">
        <v>0</v>
      </c>
      <c r="R53" s="380">
        <v>0</v>
      </c>
      <c r="S53" s="380">
        <v>0</v>
      </c>
      <c r="T53" s="380">
        <v>0</v>
      </c>
      <c r="U53" s="380">
        <v>0</v>
      </c>
      <c r="V53" s="379" t="s">
        <v>606</v>
      </c>
      <c r="W53" s="379" t="s">
        <v>606</v>
      </c>
      <c r="X53" s="380">
        <v>0</v>
      </c>
      <c r="Y53" s="380">
        <v>0</v>
      </c>
      <c r="Z53" s="379" t="s">
        <v>606</v>
      </c>
      <c r="AA53" s="379" t="s">
        <v>606</v>
      </c>
      <c r="AB53" s="380">
        <v>0</v>
      </c>
      <c r="AC53" s="380">
        <v>0</v>
      </c>
      <c r="AD53" s="379" t="s">
        <v>606</v>
      </c>
      <c r="AE53" s="379" t="s">
        <v>606</v>
      </c>
      <c r="AF53" s="379">
        <f t="shared" si="2"/>
        <v>0</v>
      </c>
      <c r="AG53" s="379">
        <f t="shared" si="6"/>
        <v>0</v>
      </c>
    </row>
    <row r="54" spans="1:33" x14ac:dyDescent="0.25">
      <c r="A54" s="81" t="s">
        <v>136</v>
      </c>
      <c r="B54" s="362" t="s">
        <v>130</v>
      </c>
      <c r="C54" s="379">
        <f>'6.2. Паспорт фин осв ввод факт'!C54</f>
        <v>0</v>
      </c>
      <c r="D54" s="379">
        <f t="shared" si="3"/>
        <v>0</v>
      </c>
      <c r="E54" s="379">
        <f t="shared" si="4"/>
        <v>0</v>
      </c>
      <c r="F54" s="379">
        <f t="shared" si="5"/>
        <v>0</v>
      </c>
      <c r="G54" s="380">
        <f>'6.2. Паспорт фин осв ввод факт'!G54</f>
        <v>0</v>
      </c>
      <c r="H54" s="380">
        <f>'6.2. Паспорт фин осв ввод факт'!J54</f>
        <v>0</v>
      </c>
      <c r="I54" s="380">
        <f>'6.2. Паспорт фин осв ввод факт'!N54</f>
        <v>0</v>
      </c>
      <c r="J54" s="380">
        <f>'6.2. Паспорт фин осв ввод факт'!P54</f>
        <v>0</v>
      </c>
      <c r="K54" s="380">
        <v>0</v>
      </c>
      <c r="L54" s="380">
        <f>'6.2. Паспорт фин осв ввод факт'!T54</f>
        <v>0</v>
      </c>
      <c r="M54" s="380">
        <v>0</v>
      </c>
      <c r="N54" s="382">
        <v>0</v>
      </c>
      <c r="O54" s="380">
        <v>0</v>
      </c>
      <c r="P54" s="380">
        <f>'6.2. Паспорт фин осв ввод факт'!X54</f>
        <v>0</v>
      </c>
      <c r="Q54" s="380">
        <v>0</v>
      </c>
      <c r="R54" s="380">
        <v>0</v>
      </c>
      <c r="S54" s="380">
        <v>0</v>
      </c>
      <c r="T54" s="380">
        <v>0</v>
      </c>
      <c r="U54" s="380">
        <v>0</v>
      </c>
      <c r="V54" s="379" t="s">
        <v>606</v>
      </c>
      <c r="W54" s="379" t="s">
        <v>606</v>
      </c>
      <c r="X54" s="380">
        <v>0</v>
      </c>
      <c r="Y54" s="380">
        <v>0</v>
      </c>
      <c r="Z54" s="379" t="s">
        <v>606</v>
      </c>
      <c r="AA54" s="379" t="s">
        <v>606</v>
      </c>
      <c r="AB54" s="380">
        <v>0</v>
      </c>
      <c r="AC54" s="380">
        <v>0</v>
      </c>
      <c r="AD54" s="379" t="s">
        <v>606</v>
      </c>
      <c r="AE54" s="379" t="s">
        <v>606</v>
      </c>
      <c r="AF54" s="379">
        <f t="shared" si="2"/>
        <v>0</v>
      </c>
      <c r="AG54" s="379">
        <f t="shared" si="6"/>
        <v>0</v>
      </c>
    </row>
    <row r="55" spans="1:33" x14ac:dyDescent="0.25">
      <c r="A55" s="81" t="s">
        <v>135</v>
      </c>
      <c r="B55" s="362" t="s">
        <v>129</v>
      </c>
      <c r="C55" s="379">
        <f>'6.2. Паспорт фин осв ввод факт'!C55</f>
        <v>0</v>
      </c>
      <c r="D55" s="379">
        <f t="shared" si="3"/>
        <v>0</v>
      </c>
      <c r="E55" s="379">
        <f t="shared" si="4"/>
        <v>0</v>
      </c>
      <c r="F55" s="379">
        <f t="shared" si="5"/>
        <v>0</v>
      </c>
      <c r="G55" s="380">
        <f>'6.2. Паспорт фин осв ввод факт'!G55</f>
        <v>0</v>
      </c>
      <c r="H55" s="380">
        <f>'6.2. Паспорт фин осв ввод факт'!J55</f>
        <v>0</v>
      </c>
      <c r="I55" s="380">
        <f>'6.2. Паспорт фин осв ввод факт'!N55</f>
        <v>0</v>
      </c>
      <c r="J55" s="380">
        <f>'6.2. Паспорт фин осв ввод факт'!P55</f>
        <v>0</v>
      </c>
      <c r="K55" s="380">
        <v>0</v>
      </c>
      <c r="L55" s="380">
        <f>'6.2. Паспорт фин осв ввод факт'!T55</f>
        <v>0</v>
      </c>
      <c r="M55" s="380">
        <v>0</v>
      </c>
      <c r="N55" s="382">
        <v>0</v>
      </c>
      <c r="O55" s="380">
        <v>0</v>
      </c>
      <c r="P55" s="380">
        <f>'6.2. Паспорт фин осв ввод факт'!X55</f>
        <v>0</v>
      </c>
      <c r="Q55" s="380">
        <v>0</v>
      </c>
      <c r="R55" s="380">
        <v>0</v>
      </c>
      <c r="S55" s="380">
        <v>0</v>
      </c>
      <c r="T55" s="380">
        <v>0</v>
      </c>
      <c r="U55" s="380">
        <v>0</v>
      </c>
      <c r="V55" s="379" t="s">
        <v>606</v>
      </c>
      <c r="W55" s="379" t="s">
        <v>606</v>
      </c>
      <c r="X55" s="380">
        <v>0</v>
      </c>
      <c r="Y55" s="380">
        <v>0</v>
      </c>
      <c r="Z55" s="379" t="s">
        <v>606</v>
      </c>
      <c r="AA55" s="379" t="s">
        <v>606</v>
      </c>
      <c r="AB55" s="380">
        <v>0</v>
      </c>
      <c r="AC55" s="380">
        <v>0</v>
      </c>
      <c r="AD55" s="379" t="s">
        <v>606</v>
      </c>
      <c r="AE55" s="379" t="s">
        <v>606</v>
      </c>
      <c r="AF55" s="379">
        <f t="shared" si="2"/>
        <v>0</v>
      </c>
      <c r="AG55" s="379">
        <f t="shared" si="6"/>
        <v>0</v>
      </c>
    </row>
    <row r="56" spans="1:33" x14ac:dyDescent="0.25">
      <c r="A56" s="81" t="s">
        <v>134</v>
      </c>
      <c r="B56" s="362" t="s">
        <v>128</v>
      </c>
      <c r="C56" s="379">
        <f>'6.2. Паспорт фин осв ввод факт'!C56</f>
        <v>4.4779999999999998</v>
      </c>
      <c r="D56" s="379">
        <f t="shared" si="3"/>
        <v>4.4779999999999998</v>
      </c>
      <c r="E56" s="379">
        <f t="shared" si="4"/>
        <v>4.4779999999999998</v>
      </c>
      <c r="F56" s="379">
        <f t="shared" si="5"/>
        <v>4.4779999999999998</v>
      </c>
      <c r="G56" s="380">
        <f>'6.2. Паспорт фин осв ввод факт'!G56</f>
        <v>0</v>
      </c>
      <c r="H56" s="380">
        <f>'6.2. Паспорт фин осв ввод факт'!J56</f>
        <v>0</v>
      </c>
      <c r="I56" s="380">
        <f>'6.2. Паспорт фин осв ввод факт'!N56</f>
        <v>0</v>
      </c>
      <c r="J56" s="380">
        <f>'6.2. Паспорт фин осв ввод факт'!P56</f>
        <v>0</v>
      </c>
      <c r="K56" s="380">
        <v>4.4779999999999998</v>
      </c>
      <c r="L56" s="380">
        <f>'6.2. Паспорт фин осв ввод факт'!T56</f>
        <v>0</v>
      </c>
      <c r="M56" s="380">
        <v>0</v>
      </c>
      <c r="N56" s="382">
        <v>0</v>
      </c>
      <c r="O56" s="380">
        <v>0</v>
      </c>
      <c r="P56" s="380">
        <f>'6.2. Паспорт фин осв ввод факт'!X56</f>
        <v>0</v>
      </c>
      <c r="Q56" s="380">
        <v>0</v>
      </c>
      <c r="R56" s="380">
        <v>0</v>
      </c>
      <c r="S56" s="380">
        <v>0</v>
      </c>
      <c r="T56" s="380">
        <v>0</v>
      </c>
      <c r="U56" s="380">
        <v>0</v>
      </c>
      <c r="V56" s="379" t="s">
        <v>606</v>
      </c>
      <c r="W56" s="379" t="s">
        <v>606</v>
      </c>
      <c r="X56" s="380">
        <v>0</v>
      </c>
      <c r="Y56" s="380">
        <v>0</v>
      </c>
      <c r="Z56" s="379" t="s">
        <v>606</v>
      </c>
      <c r="AA56" s="379" t="s">
        <v>606</v>
      </c>
      <c r="AB56" s="380">
        <v>0</v>
      </c>
      <c r="AC56" s="380">
        <v>0</v>
      </c>
      <c r="AD56" s="379" t="s">
        <v>606</v>
      </c>
      <c r="AE56" s="379" t="s">
        <v>606</v>
      </c>
      <c r="AF56" s="379">
        <f t="shared" si="2"/>
        <v>0</v>
      </c>
      <c r="AG56" s="379">
        <f t="shared" si="6"/>
        <v>0</v>
      </c>
    </row>
    <row r="57" spans="1:33" ht="18.75" x14ac:dyDescent="0.25">
      <c r="A57" s="81" t="s">
        <v>133</v>
      </c>
      <c r="B57" s="362" t="s">
        <v>692</v>
      </c>
      <c r="C57" s="379">
        <f>'6.2. Паспорт фин осв ввод факт'!C57</f>
        <v>11</v>
      </c>
      <c r="D57" s="379">
        <f t="shared" si="3"/>
        <v>11</v>
      </c>
      <c r="E57" s="379">
        <f t="shared" si="4"/>
        <v>11</v>
      </c>
      <c r="F57" s="379">
        <f t="shared" si="5"/>
        <v>11</v>
      </c>
      <c r="G57" s="380">
        <f>'6.2. Паспорт фин осв ввод факт'!G57</f>
        <v>0</v>
      </c>
      <c r="H57" s="380">
        <f>'6.2. Паспорт фин осв ввод факт'!J57</f>
        <v>0</v>
      </c>
      <c r="I57" s="380">
        <f>'6.2. Паспорт фин осв ввод факт'!N57</f>
        <v>0</v>
      </c>
      <c r="J57" s="380">
        <f>'6.2. Паспорт фин осв ввод факт'!P57</f>
        <v>0</v>
      </c>
      <c r="K57" s="380">
        <v>11</v>
      </c>
      <c r="L57" s="380">
        <f>'6.2. Паспорт фин осв ввод факт'!T57</f>
        <v>0</v>
      </c>
      <c r="M57" s="380">
        <v>0</v>
      </c>
      <c r="N57" s="382">
        <v>0</v>
      </c>
      <c r="O57" s="380">
        <v>0</v>
      </c>
      <c r="P57" s="380">
        <f>'6.2. Паспорт фин осв ввод факт'!X57</f>
        <v>0</v>
      </c>
      <c r="Q57" s="380">
        <v>0</v>
      </c>
      <c r="R57" s="380">
        <v>0</v>
      </c>
      <c r="S57" s="380">
        <v>0</v>
      </c>
      <c r="T57" s="380">
        <v>0</v>
      </c>
      <c r="U57" s="380">
        <v>0</v>
      </c>
      <c r="V57" s="379" t="s">
        <v>606</v>
      </c>
      <c r="W57" s="379" t="s">
        <v>606</v>
      </c>
      <c r="X57" s="380">
        <v>0</v>
      </c>
      <c r="Y57" s="380">
        <v>0</v>
      </c>
      <c r="Z57" s="379" t="s">
        <v>606</v>
      </c>
      <c r="AA57" s="379" t="s">
        <v>606</v>
      </c>
      <c r="AB57" s="380">
        <v>0</v>
      </c>
      <c r="AC57" s="380">
        <v>0</v>
      </c>
      <c r="AD57" s="379" t="s">
        <v>606</v>
      </c>
      <c r="AE57" s="379" t="s">
        <v>606</v>
      </c>
      <c r="AF57" s="379">
        <f t="shared" si="2"/>
        <v>0</v>
      </c>
      <c r="AG57" s="379">
        <f t="shared" si="6"/>
        <v>0</v>
      </c>
    </row>
    <row r="58" spans="1:33" s="337" customFormat="1" ht="36.75" customHeight="1" x14ac:dyDescent="0.25">
      <c r="A58" s="84" t="s">
        <v>58</v>
      </c>
      <c r="B58" s="383" t="s">
        <v>229</v>
      </c>
      <c r="C58" s="379">
        <f>'6.2. Паспорт фин осв ввод факт'!C58</f>
        <v>0</v>
      </c>
      <c r="D58" s="379">
        <f t="shared" si="3"/>
        <v>0</v>
      </c>
      <c r="E58" s="379">
        <f t="shared" si="4"/>
        <v>0</v>
      </c>
      <c r="F58" s="379">
        <f t="shared" si="5"/>
        <v>0</v>
      </c>
      <c r="G58" s="379">
        <f>'6.2. Паспорт фин осв ввод факт'!G58</f>
        <v>0</v>
      </c>
      <c r="H58" s="379">
        <f>'6.2. Паспорт фин осв ввод факт'!J58</f>
        <v>0</v>
      </c>
      <c r="I58" s="379">
        <f>'6.2. Паспорт фин осв ввод факт'!N58</f>
        <v>0</v>
      </c>
      <c r="J58" s="379">
        <f>'6.2. Паспорт фин осв ввод факт'!P58</f>
        <v>0</v>
      </c>
      <c r="K58" s="379">
        <v>0</v>
      </c>
      <c r="L58" s="379">
        <f>'6.2. Паспорт фин осв ввод факт'!T58</f>
        <v>0</v>
      </c>
      <c r="M58" s="379">
        <v>0</v>
      </c>
      <c r="N58" s="384">
        <v>0</v>
      </c>
      <c r="O58" s="379">
        <v>0</v>
      </c>
      <c r="P58" s="379">
        <f>'6.2. Паспорт фин осв ввод факт'!X58</f>
        <v>0</v>
      </c>
      <c r="Q58" s="379">
        <v>0</v>
      </c>
      <c r="R58" s="379">
        <v>0</v>
      </c>
      <c r="S58" s="379">
        <v>0</v>
      </c>
      <c r="T58" s="379">
        <v>0</v>
      </c>
      <c r="U58" s="379">
        <v>0</v>
      </c>
      <c r="V58" s="379" t="s">
        <v>606</v>
      </c>
      <c r="W58" s="379" t="s">
        <v>606</v>
      </c>
      <c r="X58" s="379">
        <v>0</v>
      </c>
      <c r="Y58" s="379">
        <v>0</v>
      </c>
      <c r="Z58" s="379" t="s">
        <v>606</v>
      </c>
      <c r="AA58" s="379" t="s">
        <v>606</v>
      </c>
      <c r="AB58" s="379">
        <v>0</v>
      </c>
      <c r="AC58" s="379">
        <v>0</v>
      </c>
      <c r="AD58" s="379" t="s">
        <v>606</v>
      </c>
      <c r="AE58" s="379" t="s">
        <v>606</v>
      </c>
      <c r="AF58" s="379">
        <f t="shared" si="2"/>
        <v>0</v>
      </c>
      <c r="AG58" s="379">
        <f t="shared" si="6"/>
        <v>0</v>
      </c>
    </row>
    <row r="59" spans="1:33" s="337" customFormat="1" x14ac:dyDescent="0.25">
      <c r="A59" s="84" t="s">
        <v>56</v>
      </c>
      <c r="B59" s="83" t="s">
        <v>132</v>
      </c>
      <c r="C59" s="379">
        <f>'6.2. Паспорт фин осв ввод факт'!C59</f>
        <v>0</v>
      </c>
      <c r="D59" s="379">
        <f t="shared" si="3"/>
        <v>0</v>
      </c>
      <c r="E59" s="379">
        <f t="shared" si="4"/>
        <v>0</v>
      </c>
      <c r="F59" s="379">
        <f t="shared" si="5"/>
        <v>0</v>
      </c>
      <c r="G59" s="379">
        <f>'6.2. Паспорт фин осв ввод факт'!G59</f>
        <v>0</v>
      </c>
      <c r="H59" s="379">
        <f>'6.2. Паспорт фин осв ввод факт'!J59</f>
        <v>0</v>
      </c>
      <c r="I59" s="379">
        <f>'6.2. Паспорт фин осв ввод факт'!N59</f>
        <v>0</v>
      </c>
      <c r="J59" s="379">
        <f>'6.2. Паспорт фин осв ввод факт'!P59</f>
        <v>0</v>
      </c>
      <c r="K59" s="379">
        <v>0</v>
      </c>
      <c r="L59" s="379">
        <f>'6.2. Паспорт фин осв ввод факт'!T59</f>
        <v>0</v>
      </c>
      <c r="M59" s="379">
        <v>0</v>
      </c>
      <c r="N59" s="379">
        <v>0</v>
      </c>
      <c r="O59" s="379">
        <v>0</v>
      </c>
      <c r="P59" s="379">
        <f>'6.2. Паспорт фин осв ввод факт'!X59</f>
        <v>0</v>
      </c>
      <c r="Q59" s="379">
        <v>0</v>
      </c>
      <c r="R59" s="379">
        <v>0</v>
      </c>
      <c r="S59" s="379">
        <v>0</v>
      </c>
      <c r="T59" s="379">
        <v>0</v>
      </c>
      <c r="U59" s="379">
        <v>0</v>
      </c>
      <c r="V59" s="379" t="s">
        <v>606</v>
      </c>
      <c r="W59" s="379" t="s">
        <v>606</v>
      </c>
      <c r="X59" s="379">
        <v>0</v>
      </c>
      <c r="Y59" s="379">
        <v>0</v>
      </c>
      <c r="Z59" s="379" t="s">
        <v>606</v>
      </c>
      <c r="AA59" s="379" t="s">
        <v>606</v>
      </c>
      <c r="AB59" s="379">
        <v>0</v>
      </c>
      <c r="AC59" s="379">
        <v>0</v>
      </c>
      <c r="AD59" s="379" t="s">
        <v>606</v>
      </c>
      <c r="AE59" s="379" t="s">
        <v>606</v>
      </c>
      <c r="AF59" s="379">
        <f t="shared" si="2"/>
        <v>0</v>
      </c>
      <c r="AG59" s="379">
        <f t="shared" si="6"/>
        <v>0</v>
      </c>
    </row>
    <row r="60" spans="1:33" x14ac:dyDescent="0.25">
      <c r="A60" s="81" t="s">
        <v>223</v>
      </c>
      <c r="B60" s="385" t="s">
        <v>152</v>
      </c>
      <c r="C60" s="379">
        <f>'6.2. Паспорт фин осв ввод факт'!C60</f>
        <v>0</v>
      </c>
      <c r="D60" s="379">
        <f t="shared" si="3"/>
        <v>0</v>
      </c>
      <c r="E60" s="379">
        <f t="shared" si="4"/>
        <v>0</v>
      </c>
      <c r="F60" s="379">
        <f t="shared" si="5"/>
        <v>0</v>
      </c>
      <c r="G60" s="380">
        <f>'6.2. Паспорт фин осв ввод факт'!G60</f>
        <v>0</v>
      </c>
      <c r="H60" s="380">
        <f>'6.2. Паспорт фин осв ввод факт'!J60</f>
        <v>0</v>
      </c>
      <c r="I60" s="380">
        <f>'6.2. Паспорт фин осв ввод факт'!N60</f>
        <v>0</v>
      </c>
      <c r="J60" s="380">
        <f>'6.2. Паспорт фин осв ввод факт'!P60</f>
        <v>0</v>
      </c>
      <c r="K60" s="380">
        <v>0</v>
      </c>
      <c r="L60" s="380">
        <f>'6.2. Паспорт фин осв ввод факт'!T60</f>
        <v>0</v>
      </c>
      <c r="M60" s="380">
        <v>0</v>
      </c>
      <c r="N60" s="386">
        <v>0</v>
      </c>
      <c r="O60" s="380">
        <v>0</v>
      </c>
      <c r="P60" s="380">
        <f>'6.2. Паспорт фин осв ввод факт'!X60</f>
        <v>0</v>
      </c>
      <c r="Q60" s="380">
        <v>0</v>
      </c>
      <c r="R60" s="380">
        <v>0</v>
      </c>
      <c r="S60" s="380">
        <v>0</v>
      </c>
      <c r="T60" s="380">
        <v>0</v>
      </c>
      <c r="U60" s="380">
        <v>0</v>
      </c>
      <c r="V60" s="379" t="s">
        <v>606</v>
      </c>
      <c r="W60" s="379" t="s">
        <v>606</v>
      </c>
      <c r="X60" s="380">
        <v>0</v>
      </c>
      <c r="Y60" s="380">
        <v>0</v>
      </c>
      <c r="Z60" s="379" t="s">
        <v>606</v>
      </c>
      <c r="AA60" s="379" t="s">
        <v>606</v>
      </c>
      <c r="AB60" s="380">
        <v>0</v>
      </c>
      <c r="AC60" s="380">
        <v>0</v>
      </c>
      <c r="AD60" s="379" t="s">
        <v>606</v>
      </c>
      <c r="AE60" s="379" t="s">
        <v>606</v>
      </c>
      <c r="AF60" s="379">
        <f t="shared" si="2"/>
        <v>0</v>
      </c>
      <c r="AG60" s="379">
        <f t="shared" si="6"/>
        <v>0</v>
      </c>
    </row>
    <row r="61" spans="1:33" x14ac:dyDescent="0.25">
      <c r="A61" s="81" t="s">
        <v>224</v>
      </c>
      <c r="B61" s="385" t="s">
        <v>150</v>
      </c>
      <c r="C61" s="379">
        <f>'6.2. Паспорт фин осв ввод факт'!C61</f>
        <v>0</v>
      </c>
      <c r="D61" s="379">
        <f t="shared" si="3"/>
        <v>0</v>
      </c>
      <c r="E61" s="379">
        <f t="shared" si="4"/>
        <v>0</v>
      </c>
      <c r="F61" s="379">
        <f t="shared" si="5"/>
        <v>0</v>
      </c>
      <c r="G61" s="380">
        <f>'6.2. Паспорт фин осв ввод факт'!G61</f>
        <v>0</v>
      </c>
      <c r="H61" s="380">
        <f>'6.2. Паспорт фин осв ввод факт'!J61</f>
        <v>0</v>
      </c>
      <c r="I61" s="380">
        <f>'6.2. Паспорт фин осв ввод факт'!N61</f>
        <v>0</v>
      </c>
      <c r="J61" s="380">
        <f>'6.2. Паспорт фин осв ввод факт'!P61</f>
        <v>0</v>
      </c>
      <c r="K61" s="380">
        <v>0</v>
      </c>
      <c r="L61" s="380">
        <f>'6.2. Паспорт фин осв ввод факт'!T61</f>
        <v>0</v>
      </c>
      <c r="M61" s="380">
        <v>0</v>
      </c>
      <c r="N61" s="386">
        <v>0</v>
      </c>
      <c r="O61" s="380">
        <v>0</v>
      </c>
      <c r="P61" s="380">
        <f>'6.2. Паспорт фин осв ввод факт'!X61</f>
        <v>0</v>
      </c>
      <c r="Q61" s="380">
        <v>0</v>
      </c>
      <c r="R61" s="380">
        <v>0</v>
      </c>
      <c r="S61" s="380">
        <v>0</v>
      </c>
      <c r="T61" s="380">
        <v>0</v>
      </c>
      <c r="U61" s="380">
        <v>0</v>
      </c>
      <c r="V61" s="379" t="s">
        <v>606</v>
      </c>
      <c r="W61" s="379" t="s">
        <v>606</v>
      </c>
      <c r="X61" s="380">
        <v>0</v>
      </c>
      <c r="Y61" s="380">
        <v>0</v>
      </c>
      <c r="Z61" s="379" t="s">
        <v>606</v>
      </c>
      <c r="AA61" s="379" t="s">
        <v>606</v>
      </c>
      <c r="AB61" s="380">
        <v>0</v>
      </c>
      <c r="AC61" s="380">
        <v>0</v>
      </c>
      <c r="AD61" s="379" t="s">
        <v>606</v>
      </c>
      <c r="AE61" s="379" t="s">
        <v>606</v>
      </c>
      <c r="AF61" s="379">
        <f t="shared" si="2"/>
        <v>0</v>
      </c>
      <c r="AG61" s="379">
        <f t="shared" si="6"/>
        <v>0</v>
      </c>
    </row>
    <row r="62" spans="1:33" x14ac:dyDescent="0.25">
      <c r="A62" s="81" t="s">
        <v>225</v>
      </c>
      <c r="B62" s="385" t="s">
        <v>148</v>
      </c>
      <c r="C62" s="379">
        <f>'6.2. Паспорт фин осв ввод факт'!C62</f>
        <v>0</v>
      </c>
      <c r="D62" s="379">
        <f t="shared" si="3"/>
        <v>0</v>
      </c>
      <c r="E62" s="379">
        <f t="shared" si="4"/>
        <v>0</v>
      </c>
      <c r="F62" s="379">
        <f t="shared" si="5"/>
        <v>0</v>
      </c>
      <c r="G62" s="380">
        <f>'6.2. Паспорт фин осв ввод факт'!G62</f>
        <v>0</v>
      </c>
      <c r="H62" s="380">
        <f>'6.2. Паспорт фин осв ввод факт'!J62</f>
        <v>0</v>
      </c>
      <c r="I62" s="380">
        <f>'6.2. Паспорт фин осв ввод факт'!N62</f>
        <v>0</v>
      </c>
      <c r="J62" s="380">
        <f>'6.2. Паспорт фин осв ввод факт'!P62</f>
        <v>0</v>
      </c>
      <c r="K62" s="380">
        <v>0</v>
      </c>
      <c r="L62" s="380">
        <f>'6.2. Паспорт фин осв ввод факт'!T62</f>
        <v>0</v>
      </c>
      <c r="M62" s="380">
        <v>0</v>
      </c>
      <c r="N62" s="386">
        <v>0</v>
      </c>
      <c r="O62" s="380">
        <v>0</v>
      </c>
      <c r="P62" s="380">
        <f>'6.2. Паспорт фин осв ввод факт'!X62</f>
        <v>0</v>
      </c>
      <c r="Q62" s="380">
        <v>0</v>
      </c>
      <c r="R62" s="380">
        <v>0</v>
      </c>
      <c r="S62" s="380">
        <v>0</v>
      </c>
      <c r="T62" s="380">
        <v>0</v>
      </c>
      <c r="U62" s="380">
        <v>0</v>
      </c>
      <c r="V62" s="379" t="s">
        <v>606</v>
      </c>
      <c r="W62" s="379" t="s">
        <v>606</v>
      </c>
      <c r="X62" s="380">
        <v>0</v>
      </c>
      <c r="Y62" s="380">
        <v>0</v>
      </c>
      <c r="Z62" s="379" t="s">
        <v>606</v>
      </c>
      <c r="AA62" s="379" t="s">
        <v>606</v>
      </c>
      <c r="AB62" s="380">
        <v>0</v>
      </c>
      <c r="AC62" s="380">
        <v>0</v>
      </c>
      <c r="AD62" s="379" t="s">
        <v>606</v>
      </c>
      <c r="AE62" s="379" t="s">
        <v>606</v>
      </c>
      <c r="AF62" s="379">
        <f t="shared" si="2"/>
        <v>0</v>
      </c>
      <c r="AG62" s="379">
        <f t="shared" si="6"/>
        <v>0</v>
      </c>
    </row>
    <row r="63" spans="1:33" x14ac:dyDescent="0.25">
      <c r="A63" s="81" t="s">
        <v>226</v>
      </c>
      <c r="B63" s="385" t="s">
        <v>228</v>
      </c>
      <c r="C63" s="379">
        <f>'6.2. Паспорт фин осв ввод факт'!C63</f>
        <v>0</v>
      </c>
      <c r="D63" s="379">
        <f t="shared" si="3"/>
        <v>0</v>
      </c>
      <c r="E63" s="379">
        <f t="shared" si="4"/>
        <v>0</v>
      </c>
      <c r="F63" s="379">
        <f t="shared" si="5"/>
        <v>0</v>
      </c>
      <c r="G63" s="380">
        <f>'6.2. Паспорт фин осв ввод факт'!G63</f>
        <v>0</v>
      </c>
      <c r="H63" s="380">
        <f>'6.2. Паспорт фин осв ввод факт'!J63</f>
        <v>0</v>
      </c>
      <c r="I63" s="380">
        <f>'6.2. Паспорт фин осв ввод факт'!N63</f>
        <v>0</v>
      </c>
      <c r="J63" s="380">
        <f>'6.2. Паспорт фин осв ввод факт'!P63</f>
        <v>0</v>
      </c>
      <c r="K63" s="380">
        <v>0</v>
      </c>
      <c r="L63" s="380">
        <f>'6.2. Паспорт фин осв ввод факт'!T63</f>
        <v>0</v>
      </c>
      <c r="M63" s="380">
        <v>0</v>
      </c>
      <c r="N63" s="386">
        <v>0</v>
      </c>
      <c r="O63" s="380">
        <v>0</v>
      </c>
      <c r="P63" s="380">
        <f>'6.2. Паспорт фин осв ввод факт'!X63</f>
        <v>0</v>
      </c>
      <c r="Q63" s="380">
        <v>0</v>
      </c>
      <c r="R63" s="380">
        <v>0</v>
      </c>
      <c r="S63" s="380">
        <v>0</v>
      </c>
      <c r="T63" s="380">
        <v>0</v>
      </c>
      <c r="U63" s="380">
        <v>0</v>
      </c>
      <c r="V63" s="379" t="s">
        <v>606</v>
      </c>
      <c r="W63" s="379" t="s">
        <v>606</v>
      </c>
      <c r="X63" s="380">
        <v>0</v>
      </c>
      <c r="Y63" s="380">
        <v>0</v>
      </c>
      <c r="Z63" s="379" t="s">
        <v>606</v>
      </c>
      <c r="AA63" s="379" t="s">
        <v>606</v>
      </c>
      <c r="AB63" s="380">
        <v>0</v>
      </c>
      <c r="AC63" s="380">
        <v>0</v>
      </c>
      <c r="AD63" s="379" t="s">
        <v>606</v>
      </c>
      <c r="AE63" s="379" t="s">
        <v>606</v>
      </c>
      <c r="AF63" s="379">
        <f t="shared" si="2"/>
        <v>0</v>
      </c>
      <c r="AG63" s="379">
        <f t="shared" si="6"/>
        <v>0</v>
      </c>
    </row>
    <row r="64" spans="1:33" ht="18.75" x14ac:dyDescent="0.25">
      <c r="A64" s="81" t="s">
        <v>227</v>
      </c>
      <c r="B64" s="362" t="s">
        <v>692</v>
      </c>
      <c r="C64" s="379">
        <f>'6.2. Паспорт фин осв ввод факт'!C64</f>
        <v>0</v>
      </c>
      <c r="D64" s="379">
        <f t="shared" si="3"/>
        <v>0</v>
      </c>
      <c r="E64" s="379">
        <f t="shared" si="4"/>
        <v>0</v>
      </c>
      <c r="F64" s="379">
        <f t="shared" si="5"/>
        <v>0</v>
      </c>
      <c r="G64" s="380">
        <f>'6.2. Паспорт фин осв ввод факт'!G64</f>
        <v>0</v>
      </c>
      <c r="H64" s="380">
        <f>'6.2. Паспорт фин осв ввод факт'!J64</f>
        <v>0</v>
      </c>
      <c r="I64" s="380">
        <f>'6.2. Паспорт фин осв ввод факт'!N64</f>
        <v>0</v>
      </c>
      <c r="J64" s="380">
        <f>'6.2. Паспорт фин осв ввод факт'!P64</f>
        <v>0</v>
      </c>
      <c r="K64" s="380">
        <v>0</v>
      </c>
      <c r="L64" s="380">
        <f>'6.2. Паспорт фин осв ввод факт'!T64</f>
        <v>0</v>
      </c>
      <c r="M64" s="380">
        <v>0</v>
      </c>
      <c r="N64" s="382">
        <v>0</v>
      </c>
      <c r="O64" s="380">
        <v>0</v>
      </c>
      <c r="P64" s="380">
        <f>'6.2. Паспорт фин осв ввод факт'!X64</f>
        <v>0</v>
      </c>
      <c r="Q64" s="380">
        <v>0</v>
      </c>
      <c r="R64" s="380">
        <v>0</v>
      </c>
      <c r="S64" s="380">
        <v>0</v>
      </c>
      <c r="T64" s="380">
        <v>0</v>
      </c>
      <c r="U64" s="380">
        <v>0</v>
      </c>
      <c r="V64" s="379" t="s">
        <v>606</v>
      </c>
      <c r="W64" s="379" t="s">
        <v>606</v>
      </c>
      <c r="X64" s="380">
        <v>0</v>
      </c>
      <c r="Y64" s="380">
        <v>0</v>
      </c>
      <c r="Z64" s="379" t="s">
        <v>606</v>
      </c>
      <c r="AA64" s="379" t="s">
        <v>606</v>
      </c>
      <c r="AB64" s="380">
        <v>0</v>
      </c>
      <c r="AC64" s="380">
        <v>0</v>
      </c>
      <c r="AD64" s="379" t="s">
        <v>606</v>
      </c>
      <c r="AE64" s="379" t="s">
        <v>606</v>
      </c>
      <c r="AF64" s="379">
        <f t="shared" si="2"/>
        <v>0</v>
      </c>
      <c r="AG64" s="379">
        <f t="shared" si="6"/>
        <v>0</v>
      </c>
    </row>
    <row r="65" spans="1:32" x14ac:dyDescent="0.25">
      <c r="A65" s="77"/>
      <c r="B65" s="78"/>
      <c r="C65" s="78"/>
      <c r="D65" s="78"/>
      <c r="E65" s="78"/>
      <c r="F65" s="78"/>
      <c r="G65" s="78"/>
      <c r="H65" s="78"/>
      <c r="I65" s="78"/>
      <c r="J65" s="78"/>
      <c r="K65" s="78"/>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7"/>
      <c r="C66" s="467"/>
      <c r="D66" s="467"/>
      <c r="E66" s="467"/>
      <c r="F66" s="467"/>
      <c r="G66" s="467"/>
      <c r="H66" s="467"/>
      <c r="I66" s="467"/>
      <c r="J66" s="372"/>
      <c r="K66" s="372"/>
      <c r="L66" s="76"/>
      <c r="M66" s="76"/>
      <c r="N66" s="76"/>
      <c r="O66" s="76"/>
      <c r="P66" s="76"/>
      <c r="Q66" s="76"/>
      <c r="R66" s="76"/>
      <c r="S66" s="76"/>
      <c r="T66" s="76"/>
      <c r="U66" s="76"/>
      <c r="V66" s="76"/>
      <c r="W66" s="76"/>
      <c r="X66" s="76"/>
      <c r="Y66" s="76"/>
      <c r="Z66" s="76"/>
      <c r="AA66" s="76"/>
      <c r="AB66" s="76"/>
      <c r="AC66" s="76"/>
      <c r="AD66" s="76"/>
      <c r="AE66" s="76"/>
      <c r="AF66" s="76"/>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6"/>
      <c r="C68" s="466"/>
      <c r="D68" s="466"/>
      <c r="E68" s="466"/>
      <c r="F68" s="466"/>
      <c r="G68" s="466"/>
      <c r="H68" s="466"/>
      <c r="I68" s="466"/>
      <c r="J68" s="371"/>
      <c r="K68" s="371"/>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7"/>
      <c r="C70" s="467"/>
      <c r="D70" s="467"/>
      <c r="E70" s="467"/>
      <c r="F70" s="467"/>
      <c r="G70" s="467"/>
      <c r="H70" s="467"/>
      <c r="I70" s="467"/>
      <c r="J70" s="372"/>
      <c r="K70" s="372"/>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5"/>
      <c r="C71" s="75"/>
      <c r="D71" s="75"/>
      <c r="E71" s="75"/>
      <c r="F71" s="75"/>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7"/>
      <c r="C72" s="467"/>
      <c r="D72" s="467"/>
      <c r="E72" s="467"/>
      <c r="F72" s="467"/>
      <c r="G72" s="467"/>
      <c r="H72" s="467"/>
      <c r="I72" s="467"/>
      <c r="J72" s="372"/>
      <c r="K72" s="372"/>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6"/>
      <c r="C73" s="466"/>
      <c r="D73" s="466"/>
      <c r="E73" s="466"/>
      <c r="F73" s="466"/>
      <c r="G73" s="466"/>
      <c r="H73" s="466"/>
      <c r="I73" s="466"/>
      <c r="J73" s="371"/>
      <c r="K73" s="371"/>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7"/>
      <c r="C74" s="467"/>
      <c r="D74" s="467"/>
      <c r="E74" s="467"/>
      <c r="F74" s="467"/>
      <c r="G74" s="467"/>
      <c r="H74" s="467"/>
      <c r="I74" s="467"/>
      <c r="J74" s="372"/>
      <c r="K74" s="372"/>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68"/>
      <c r="C75" s="468"/>
      <c r="D75" s="468"/>
      <c r="E75" s="468"/>
      <c r="F75" s="468"/>
      <c r="G75" s="468"/>
      <c r="H75" s="468"/>
      <c r="I75" s="468"/>
      <c r="J75" s="373"/>
      <c r="K75" s="373"/>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65"/>
      <c r="C77" s="465"/>
      <c r="D77" s="465"/>
      <c r="E77" s="465"/>
      <c r="F77" s="465"/>
      <c r="G77" s="465"/>
      <c r="H77" s="465"/>
      <c r="I77" s="465"/>
      <c r="J77" s="370"/>
      <c r="K77" s="370"/>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D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5: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zoomScale="85" zoomScaleSheetLayoutView="85" workbookViewId="0">
      <selection activeCell="AC37" sqref="AC3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3.42578125" style="19" customWidth="1"/>
    <col min="24" max="24" width="10.7109375" style="19" customWidth="1"/>
    <col min="25" max="25" width="23.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68</v>
      </c>
    </row>
    <row r="2" spans="1:48" ht="18.75" x14ac:dyDescent="0.3">
      <c r="AV2" s="15" t="s">
        <v>10</v>
      </c>
    </row>
    <row r="3" spans="1:48" ht="18.75" x14ac:dyDescent="0.3">
      <c r="AV3" s="15" t="s">
        <v>67</v>
      </c>
    </row>
    <row r="4" spans="1:48" ht="18.75" x14ac:dyDescent="0.3">
      <c r="AV4" s="15"/>
    </row>
    <row r="5" spans="1:48" ht="18.75" customHeight="1" x14ac:dyDescent="0.25">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5"/>
    </row>
    <row r="7" spans="1:48" ht="18.75" x14ac:dyDescent="0.25">
      <c r="A7" s="395" t="s">
        <v>9</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row>
    <row r="8" spans="1:48"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x14ac:dyDescent="0.25">
      <c r="A9" s="400" t="str">
        <f>'1. паспорт местоположение'!A9:C9</f>
        <v>Акционерное общество "Янтарьэнерго" ДЗО  ПАО "Россети"</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392" t="s">
        <v>8</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x14ac:dyDescent="0.25">
      <c r="A12" s="400" t="str">
        <f>'1. паспорт местоположение'!A12:C12</f>
        <v>F_prj_111001_14118</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392" t="s">
        <v>7</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ht="15.75" x14ac:dyDescent="0.25">
      <c r="A15" s="397" t="str">
        <f>'1. паспорт местоположение'!A15:C15</f>
        <v>Строительство РП 10 кВ, двух КЛ 10 кВ от РП 10 кВ (по ТЗ № 7.СЭРС.2013/ЗЭС-20) в Гурьевском районе, п.Кутузово - п.Дорожный</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2" t="s">
        <v>6</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6" customFormat="1" x14ac:dyDescent="0.25">
      <c r="A21" s="491" t="s">
        <v>516</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6" customFormat="1" ht="58.5" customHeight="1" x14ac:dyDescent="0.25">
      <c r="A22" s="492" t="s">
        <v>52</v>
      </c>
      <c r="B22" s="495" t="s">
        <v>24</v>
      </c>
      <c r="C22" s="492" t="s">
        <v>51</v>
      </c>
      <c r="D22" s="492" t="s">
        <v>50</v>
      </c>
      <c r="E22" s="498" t="s">
        <v>527</v>
      </c>
      <c r="F22" s="499"/>
      <c r="G22" s="499"/>
      <c r="H22" s="499"/>
      <c r="I22" s="499"/>
      <c r="J22" s="499"/>
      <c r="K22" s="499"/>
      <c r="L22" s="500"/>
      <c r="M22" s="492" t="s">
        <v>49</v>
      </c>
      <c r="N22" s="492" t="s">
        <v>48</v>
      </c>
      <c r="O22" s="492" t="s">
        <v>47</v>
      </c>
      <c r="P22" s="501" t="s">
        <v>259</v>
      </c>
      <c r="Q22" s="501" t="s">
        <v>46</v>
      </c>
      <c r="R22" s="501" t="s">
        <v>45</v>
      </c>
      <c r="S22" s="501" t="s">
        <v>44</v>
      </c>
      <c r="T22" s="501"/>
      <c r="U22" s="502" t="s">
        <v>43</v>
      </c>
      <c r="V22" s="502" t="s">
        <v>42</v>
      </c>
      <c r="W22" s="501" t="s">
        <v>41</v>
      </c>
      <c r="X22" s="501" t="s">
        <v>40</v>
      </c>
      <c r="Y22" s="501" t="s">
        <v>39</v>
      </c>
      <c r="Z22" s="515" t="s">
        <v>38</v>
      </c>
      <c r="AA22" s="501" t="s">
        <v>37</v>
      </c>
      <c r="AB22" s="501" t="s">
        <v>36</v>
      </c>
      <c r="AC22" s="501" t="s">
        <v>35</v>
      </c>
      <c r="AD22" s="501" t="s">
        <v>34</v>
      </c>
      <c r="AE22" s="501" t="s">
        <v>33</v>
      </c>
      <c r="AF22" s="501" t="s">
        <v>32</v>
      </c>
      <c r="AG22" s="501"/>
      <c r="AH22" s="501"/>
      <c r="AI22" s="501"/>
      <c r="AJ22" s="501"/>
      <c r="AK22" s="501"/>
      <c r="AL22" s="501" t="s">
        <v>31</v>
      </c>
      <c r="AM22" s="501"/>
      <c r="AN22" s="501"/>
      <c r="AO22" s="501"/>
      <c r="AP22" s="501" t="s">
        <v>30</v>
      </c>
      <c r="AQ22" s="501"/>
      <c r="AR22" s="501" t="s">
        <v>29</v>
      </c>
      <c r="AS22" s="501" t="s">
        <v>28</v>
      </c>
      <c r="AT22" s="501" t="s">
        <v>27</v>
      </c>
      <c r="AU22" s="501" t="s">
        <v>26</v>
      </c>
      <c r="AV22" s="505" t="s">
        <v>25</v>
      </c>
    </row>
    <row r="23" spans="1:48" s="26" customFormat="1" ht="64.5" customHeight="1" x14ac:dyDescent="0.25">
      <c r="A23" s="493"/>
      <c r="B23" s="496"/>
      <c r="C23" s="493"/>
      <c r="D23" s="493"/>
      <c r="E23" s="507" t="s">
        <v>23</v>
      </c>
      <c r="F23" s="509" t="s">
        <v>131</v>
      </c>
      <c r="G23" s="509" t="s">
        <v>130</v>
      </c>
      <c r="H23" s="509" t="s">
        <v>129</v>
      </c>
      <c r="I23" s="513" t="s">
        <v>437</v>
      </c>
      <c r="J23" s="513" t="s">
        <v>438</v>
      </c>
      <c r="K23" s="513" t="s">
        <v>439</v>
      </c>
      <c r="L23" s="509" t="s">
        <v>79</v>
      </c>
      <c r="M23" s="493"/>
      <c r="N23" s="493"/>
      <c r="O23" s="493"/>
      <c r="P23" s="501"/>
      <c r="Q23" s="501"/>
      <c r="R23" s="501"/>
      <c r="S23" s="511" t="s">
        <v>2</v>
      </c>
      <c r="T23" s="511" t="s">
        <v>11</v>
      </c>
      <c r="U23" s="502"/>
      <c r="V23" s="502"/>
      <c r="W23" s="501"/>
      <c r="X23" s="501"/>
      <c r="Y23" s="501"/>
      <c r="Z23" s="501"/>
      <c r="AA23" s="501"/>
      <c r="AB23" s="501"/>
      <c r="AC23" s="501"/>
      <c r="AD23" s="501"/>
      <c r="AE23" s="501"/>
      <c r="AF23" s="501" t="s">
        <v>22</v>
      </c>
      <c r="AG23" s="501"/>
      <c r="AH23" s="501" t="s">
        <v>21</v>
      </c>
      <c r="AI23" s="501"/>
      <c r="AJ23" s="492" t="s">
        <v>20</v>
      </c>
      <c r="AK23" s="492" t="s">
        <v>19</v>
      </c>
      <c r="AL23" s="492" t="s">
        <v>18</v>
      </c>
      <c r="AM23" s="492" t="s">
        <v>17</v>
      </c>
      <c r="AN23" s="492" t="s">
        <v>16</v>
      </c>
      <c r="AO23" s="492" t="s">
        <v>15</v>
      </c>
      <c r="AP23" s="492" t="s">
        <v>14</v>
      </c>
      <c r="AQ23" s="503" t="s">
        <v>11</v>
      </c>
      <c r="AR23" s="501"/>
      <c r="AS23" s="501"/>
      <c r="AT23" s="501"/>
      <c r="AU23" s="501"/>
      <c r="AV23" s="506"/>
    </row>
    <row r="24" spans="1:48" s="26"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54" t="s">
        <v>13</v>
      </c>
      <c r="AG24" s="154" t="s">
        <v>12</v>
      </c>
      <c r="AH24" s="155" t="s">
        <v>2</v>
      </c>
      <c r="AI24" s="155" t="s">
        <v>11</v>
      </c>
      <c r="AJ24" s="494"/>
      <c r="AK24" s="494"/>
      <c r="AL24" s="494"/>
      <c r="AM24" s="494"/>
      <c r="AN24" s="494"/>
      <c r="AO24" s="494"/>
      <c r="AP24" s="494"/>
      <c r="AQ24" s="504"/>
      <c r="AR24" s="501"/>
      <c r="AS24" s="501"/>
      <c r="AT24" s="501"/>
      <c r="AU24" s="501"/>
      <c r="AV24" s="5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21" t="s">
        <v>621</v>
      </c>
      <c r="C26" s="21" t="s">
        <v>64</v>
      </c>
      <c r="D26" s="22">
        <f>'6.1. Паспорт сетевой график'!H53</f>
        <v>43190</v>
      </c>
      <c r="E26" s="23"/>
      <c r="F26" s="23"/>
      <c r="G26" s="23"/>
      <c r="H26" s="23"/>
      <c r="I26" s="23"/>
      <c r="J26" s="23"/>
      <c r="K26" s="355">
        <f>'6.2. Паспорт фин осв ввод факт'!C41</f>
        <v>4.4779999999999998</v>
      </c>
      <c r="L26" s="365" t="s">
        <v>653</v>
      </c>
      <c r="M26" s="21" t="s">
        <v>654</v>
      </c>
      <c r="N26" s="356" t="s">
        <v>655</v>
      </c>
      <c r="O26" s="356" t="s">
        <v>656</v>
      </c>
      <c r="P26" s="24"/>
      <c r="Q26" s="21" t="s">
        <v>657</v>
      </c>
      <c r="R26" s="24">
        <v>2027.124</v>
      </c>
      <c r="S26" s="21" t="s">
        <v>658</v>
      </c>
      <c r="T26" s="21" t="s">
        <v>623</v>
      </c>
      <c r="U26" s="23">
        <v>34</v>
      </c>
      <c r="V26" s="23">
        <v>11</v>
      </c>
      <c r="W26" s="21" t="s">
        <v>659</v>
      </c>
      <c r="X26" s="24">
        <v>630</v>
      </c>
      <c r="Y26" s="21"/>
      <c r="Z26" s="22"/>
      <c r="AA26" s="24"/>
      <c r="AB26" s="24">
        <v>630</v>
      </c>
      <c r="AC26" s="24" t="s">
        <v>659</v>
      </c>
      <c r="AD26" s="24">
        <v>630</v>
      </c>
      <c r="AE26" s="24">
        <v>630</v>
      </c>
      <c r="AF26" s="23">
        <v>348115</v>
      </c>
      <c r="AG26" s="21" t="s">
        <v>660</v>
      </c>
      <c r="AH26" s="22">
        <v>41338</v>
      </c>
      <c r="AI26" s="22">
        <v>41703</v>
      </c>
      <c r="AJ26" s="22">
        <v>41717</v>
      </c>
      <c r="AK26" s="22">
        <v>41729</v>
      </c>
      <c r="AL26" s="21"/>
      <c r="AM26" s="21"/>
      <c r="AN26" s="22"/>
      <c r="AO26" s="21"/>
      <c r="AP26" s="22"/>
      <c r="AQ26" s="22"/>
      <c r="AR26" s="22"/>
      <c r="AS26" s="22"/>
      <c r="AT26" s="22"/>
      <c r="AU26" s="21"/>
      <c r="AV26" s="356" t="s">
        <v>661</v>
      </c>
    </row>
    <row r="27" spans="1:48" s="20" customFormat="1" ht="11.25" x14ac:dyDescent="0.2">
      <c r="A27" s="23"/>
      <c r="B27" s="21"/>
      <c r="C27" s="21"/>
      <c r="D27" s="22"/>
      <c r="E27" s="23"/>
      <c r="F27" s="23"/>
      <c r="G27" s="23"/>
      <c r="H27" s="23"/>
      <c r="I27" s="23"/>
      <c r="J27" s="23"/>
      <c r="K27" s="355"/>
      <c r="L27" s="365"/>
      <c r="M27" s="21"/>
      <c r="N27" s="356"/>
      <c r="O27" s="356"/>
      <c r="P27" s="24"/>
      <c r="Q27" s="21"/>
      <c r="R27" s="24"/>
      <c r="S27" s="21"/>
      <c r="T27" s="21"/>
      <c r="U27" s="23"/>
      <c r="V27" s="23"/>
      <c r="W27" s="356" t="s">
        <v>662</v>
      </c>
      <c r="X27" s="24">
        <v>1350</v>
      </c>
      <c r="Y27" s="356"/>
      <c r="Z27" s="22"/>
      <c r="AA27" s="24"/>
      <c r="AB27" s="24"/>
      <c r="AC27" s="24"/>
      <c r="AD27" s="24"/>
      <c r="AE27" s="24"/>
      <c r="AF27" s="23"/>
      <c r="AG27" s="21"/>
      <c r="AH27" s="22"/>
      <c r="AI27" s="22"/>
      <c r="AJ27" s="22"/>
      <c r="AK27" s="22"/>
      <c r="AL27" s="21"/>
      <c r="AM27" s="21"/>
      <c r="AN27" s="22"/>
      <c r="AO27" s="21"/>
      <c r="AP27" s="22"/>
      <c r="AQ27" s="22"/>
      <c r="AR27" s="22"/>
      <c r="AS27" s="22"/>
      <c r="AT27" s="22"/>
      <c r="AU27" s="21"/>
      <c r="AV27" s="356"/>
    </row>
    <row r="28" spans="1:48" s="20" customFormat="1" ht="11.25" x14ac:dyDescent="0.2">
      <c r="A28" s="23"/>
      <c r="B28" s="21"/>
      <c r="C28" s="21"/>
      <c r="D28" s="22"/>
      <c r="E28" s="23"/>
      <c r="F28" s="23"/>
      <c r="G28" s="23"/>
      <c r="H28" s="23"/>
      <c r="I28" s="23"/>
      <c r="J28" s="23"/>
      <c r="K28" s="355"/>
      <c r="L28" s="365"/>
      <c r="M28" s="21"/>
      <c r="N28" s="356"/>
      <c r="O28" s="356"/>
      <c r="P28" s="24"/>
      <c r="Q28" s="21"/>
      <c r="R28" s="24"/>
      <c r="S28" s="21"/>
      <c r="T28" s="21"/>
      <c r="U28" s="23"/>
      <c r="V28" s="23"/>
      <c r="W28" s="356" t="s">
        <v>663</v>
      </c>
      <c r="X28" s="24">
        <v>1373.915</v>
      </c>
      <c r="Y28" s="356"/>
      <c r="Z28" s="22"/>
      <c r="AA28" s="24"/>
      <c r="AB28" s="24"/>
      <c r="AC28" s="24"/>
      <c r="AD28" s="24"/>
      <c r="AE28" s="24"/>
      <c r="AF28" s="23"/>
      <c r="AG28" s="21"/>
      <c r="AH28" s="22"/>
      <c r="AI28" s="22"/>
      <c r="AJ28" s="22"/>
      <c r="AK28" s="22"/>
      <c r="AL28" s="21"/>
      <c r="AM28" s="21"/>
      <c r="AN28" s="22"/>
      <c r="AO28" s="21"/>
      <c r="AP28" s="22"/>
      <c r="AQ28" s="22"/>
      <c r="AR28" s="22"/>
      <c r="AS28" s="22"/>
      <c r="AT28" s="22"/>
      <c r="AU28" s="21"/>
      <c r="AV28" s="356"/>
    </row>
    <row r="29" spans="1:48" s="20" customFormat="1" ht="11.25" x14ac:dyDescent="0.2">
      <c r="A29" s="23"/>
      <c r="B29" s="21"/>
      <c r="C29" s="21"/>
      <c r="D29" s="22"/>
      <c r="E29" s="23"/>
      <c r="F29" s="23"/>
      <c r="G29" s="23"/>
      <c r="H29" s="23"/>
      <c r="I29" s="23"/>
      <c r="J29" s="23"/>
      <c r="K29" s="355"/>
      <c r="L29" s="365"/>
      <c r="M29" s="21"/>
      <c r="N29" s="356"/>
      <c r="O29" s="356"/>
      <c r="P29" s="24"/>
      <c r="Q29" s="21"/>
      <c r="R29" s="24"/>
      <c r="S29" s="21"/>
      <c r="T29" s="21"/>
      <c r="U29" s="23"/>
      <c r="V29" s="23"/>
      <c r="W29" s="356" t="s">
        <v>664</v>
      </c>
      <c r="X29" s="24">
        <v>1986.5809999999999</v>
      </c>
      <c r="Y29" s="356"/>
      <c r="Z29" s="22"/>
      <c r="AA29" s="24"/>
      <c r="AB29" s="24"/>
      <c r="AC29" s="24"/>
      <c r="AD29" s="24"/>
      <c r="AE29" s="24"/>
      <c r="AF29" s="23"/>
      <c r="AG29" s="21"/>
      <c r="AH29" s="22"/>
      <c r="AI29" s="22"/>
      <c r="AJ29" s="22"/>
      <c r="AK29" s="22"/>
      <c r="AL29" s="21"/>
      <c r="AM29" s="21"/>
      <c r="AN29" s="22"/>
      <c r="AO29" s="21"/>
      <c r="AP29" s="22"/>
      <c r="AQ29" s="22"/>
      <c r="AR29" s="22"/>
      <c r="AS29" s="22"/>
      <c r="AT29" s="22"/>
      <c r="AU29" s="21"/>
      <c r="AV29" s="356"/>
    </row>
    <row r="30" spans="1:48" s="20" customFormat="1" ht="11.25" x14ac:dyDescent="0.2">
      <c r="A30" s="23"/>
      <c r="B30" s="21"/>
      <c r="C30" s="21"/>
      <c r="D30" s="22"/>
      <c r="E30" s="23"/>
      <c r="F30" s="23"/>
      <c r="G30" s="23"/>
      <c r="H30" s="23"/>
      <c r="I30" s="23"/>
      <c r="J30" s="23"/>
      <c r="K30" s="355"/>
      <c r="L30" s="365"/>
      <c r="M30" s="21"/>
      <c r="N30" s="356"/>
      <c r="O30" s="356"/>
      <c r="P30" s="24"/>
      <c r="Q30" s="21"/>
      <c r="R30" s="24"/>
      <c r="S30" s="21"/>
      <c r="T30" s="21"/>
      <c r="U30" s="23"/>
      <c r="V30" s="23"/>
      <c r="W30" s="356" t="s">
        <v>665</v>
      </c>
      <c r="X30" s="24">
        <v>590</v>
      </c>
      <c r="Y30" s="356" t="s">
        <v>665</v>
      </c>
      <c r="Z30" s="22"/>
      <c r="AA30" s="24"/>
      <c r="AB30" s="24"/>
      <c r="AC30" s="24"/>
      <c r="AD30" s="24"/>
      <c r="AE30" s="24"/>
      <c r="AF30" s="23"/>
      <c r="AG30" s="21"/>
      <c r="AH30" s="22"/>
      <c r="AI30" s="22"/>
      <c r="AJ30" s="22"/>
      <c r="AK30" s="22"/>
      <c r="AL30" s="21"/>
      <c r="AM30" s="21"/>
      <c r="AN30" s="22"/>
      <c r="AO30" s="21"/>
      <c r="AP30" s="22"/>
      <c r="AQ30" s="22"/>
      <c r="AR30" s="22"/>
      <c r="AS30" s="22"/>
      <c r="AT30" s="22"/>
      <c r="AU30" s="21"/>
      <c r="AV30" s="356"/>
    </row>
    <row r="31" spans="1:48" s="20" customFormat="1" ht="11.25" x14ac:dyDescent="0.2">
      <c r="A31" s="23"/>
      <c r="B31" s="21"/>
      <c r="C31" s="21"/>
      <c r="D31" s="22"/>
      <c r="E31" s="23"/>
      <c r="F31" s="23"/>
      <c r="G31" s="23"/>
      <c r="H31" s="23"/>
      <c r="I31" s="23"/>
      <c r="J31" s="23"/>
      <c r="K31" s="355"/>
      <c r="L31" s="365"/>
      <c r="M31" s="21"/>
      <c r="N31" s="356"/>
      <c r="O31" s="356"/>
      <c r="P31" s="24"/>
      <c r="Q31" s="21"/>
      <c r="R31" s="24"/>
      <c r="S31" s="21"/>
      <c r="T31" s="21"/>
      <c r="U31" s="23"/>
      <c r="V31" s="23"/>
      <c r="W31" s="356" t="s">
        <v>666</v>
      </c>
      <c r="X31" s="24">
        <v>750</v>
      </c>
      <c r="Y31" s="356" t="s">
        <v>666</v>
      </c>
      <c r="Z31" s="22"/>
      <c r="AA31" s="24"/>
      <c r="AB31" s="24"/>
      <c r="AC31" s="24"/>
      <c r="AD31" s="24"/>
      <c r="AE31" s="24"/>
      <c r="AF31" s="23"/>
      <c r="AG31" s="21"/>
      <c r="AH31" s="22"/>
      <c r="AI31" s="22"/>
      <c r="AJ31" s="22"/>
      <c r="AK31" s="22"/>
      <c r="AL31" s="21"/>
      <c r="AM31" s="21"/>
      <c r="AN31" s="22"/>
      <c r="AO31" s="21"/>
      <c r="AP31" s="22"/>
      <c r="AQ31" s="22"/>
      <c r="AR31" s="22"/>
      <c r="AS31" s="22"/>
      <c r="AT31" s="22"/>
      <c r="AU31" s="21"/>
      <c r="AV31" s="356"/>
    </row>
    <row r="32" spans="1:48" s="20" customFormat="1" ht="11.25" x14ac:dyDescent="0.2">
      <c r="A32" s="23"/>
      <c r="B32" s="21"/>
      <c r="C32" s="21"/>
      <c r="D32" s="22"/>
      <c r="E32" s="23"/>
      <c r="F32" s="23"/>
      <c r="G32" s="23"/>
      <c r="H32" s="23"/>
      <c r="I32" s="23"/>
      <c r="J32" s="23"/>
      <c r="K32" s="355"/>
      <c r="L32" s="365"/>
      <c r="M32" s="21"/>
      <c r="N32" s="356"/>
      <c r="O32" s="356"/>
      <c r="P32" s="24"/>
      <c r="Q32" s="21"/>
      <c r="R32" s="24"/>
      <c r="S32" s="21"/>
      <c r="T32" s="21"/>
      <c r="U32" s="23"/>
      <c r="V32" s="23"/>
      <c r="W32" s="356" t="s">
        <v>667</v>
      </c>
      <c r="X32" s="24">
        <v>850</v>
      </c>
      <c r="Y32" s="356" t="s">
        <v>667</v>
      </c>
      <c r="Z32" s="22"/>
      <c r="AA32" s="24"/>
      <c r="AB32" s="24"/>
      <c r="AC32" s="24"/>
      <c r="AD32" s="24"/>
      <c r="AE32" s="24"/>
      <c r="AF32" s="23"/>
      <c r="AG32" s="21"/>
      <c r="AH32" s="22"/>
      <c r="AI32" s="22"/>
      <c r="AJ32" s="22"/>
      <c r="AK32" s="22"/>
      <c r="AL32" s="21"/>
      <c r="AM32" s="21"/>
      <c r="AN32" s="22"/>
      <c r="AO32" s="21"/>
      <c r="AP32" s="22"/>
      <c r="AQ32" s="22"/>
      <c r="AR32" s="22"/>
      <c r="AS32" s="22"/>
      <c r="AT32" s="22"/>
      <c r="AU32" s="21"/>
      <c r="AV32" s="356"/>
    </row>
    <row r="33" spans="1:48" s="20" customFormat="1" ht="11.25" x14ac:dyDescent="0.2">
      <c r="A33" s="23"/>
      <c r="B33" s="21"/>
      <c r="C33" s="21"/>
      <c r="D33" s="22"/>
      <c r="E33" s="23"/>
      <c r="F33" s="23"/>
      <c r="G33" s="23"/>
      <c r="H33" s="23"/>
      <c r="I33" s="23"/>
      <c r="J33" s="23"/>
      <c r="K33" s="355"/>
      <c r="L33" s="365"/>
      <c r="M33" s="21"/>
      <c r="N33" s="356"/>
      <c r="O33" s="356"/>
      <c r="P33" s="24"/>
      <c r="Q33" s="21"/>
      <c r="R33" s="24"/>
      <c r="S33" s="21"/>
      <c r="T33" s="21"/>
      <c r="U33" s="23"/>
      <c r="V33" s="23"/>
      <c r="W33" s="356" t="s">
        <v>668</v>
      </c>
      <c r="X33" s="24">
        <v>899</v>
      </c>
      <c r="Y33" s="356" t="s">
        <v>668</v>
      </c>
      <c r="Z33" s="22"/>
      <c r="AA33" s="24"/>
      <c r="AB33" s="24"/>
      <c r="AC33" s="24"/>
      <c r="AD33" s="24"/>
      <c r="AE33" s="24"/>
      <c r="AF33" s="23"/>
      <c r="AG33" s="21"/>
      <c r="AH33" s="22"/>
      <c r="AI33" s="22"/>
      <c r="AJ33" s="22"/>
      <c r="AK33" s="22"/>
      <c r="AL33" s="21"/>
      <c r="AM33" s="21"/>
      <c r="AN33" s="22"/>
      <c r="AO33" s="21"/>
      <c r="AP33" s="22"/>
      <c r="AQ33" s="22"/>
      <c r="AR33" s="22"/>
      <c r="AS33" s="22"/>
      <c r="AT33" s="22"/>
      <c r="AU33" s="21"/>
      <c r="AV33" s="356"/>
    </row>
    <row r="34" spans="1:48" s="20" customFormat="1" ht="22.5" x14ac:dyDescent="0.2">
      <c r="A34" s="23"/>
      <c r="B34" s="21"/>
      <c r="C34" s="21"/>
      <c r="D34" s="22"/>
      <c r="E34" s="23"/>
      <c r="F34" s="23"/>
      <c r="G34" s="23"/>
      <c r="H34" s="23"/>
      <c r="I34" s="23"/>
      <c r="J34" s="23"/>
      <c r="K34" s="355"/>
      <c r="L34" s="365"/>
      <c r="M34" s="21"/>
      <c r="N34" s="356"/>
      <c r="O34" s="356"/>
      <c r="P34" s="24"/>
      <c r="Q34" s="21"/>
      <c r="R34" s="24"/>
      <c r="S34" s="21"/>
      <c r="T34" s="21"/>
      <c r="U34" s="23"/>
      <c r="V34" s="23"/>
      <c r="W34" s="356" t="s">
        <v>669</v>
      </c>
      <c r="X34" s="24">
        <v>1200.634</v>
      </c>
      <c r="Y34" s="356" t="s">
        <v>669</v>
      </c>
      <c r="Z34" s="22"/>
      <c r="AA34" s="24"/>
      <c r="AB34" s="24"/>
      <c r="AC34" s="24"/>
      <c r="AD34" s="24"/>
      <c r="AE34" s="24"/>
      <c r="AF34" s="23"/>
      <c r="AG34" s="21"/>
      <c r="AH34" s="22"/>
      <c r="AI34" s="22"/>
      <c r="AJ34" s="22"/>
      <c r="AK34" s="22"/>
      <c r="AL34" s="21"/>
      <c r="AM34" s="21"/>
      <c r="AN34" s="22"/>
      <c r="AO34" s="21"/>
      <c r="AP34" s="22"/>
      <c r="AQ34" s="22"/>
      <c r="AR34" s="22"/>
      <c r="AS34" s="22"/>
      <c r="AT34" s="22"/>
      <c r="AU34" s="21"/>
      <c r="AV34" s="356"/>
    </row>
    <row r="35" spans="1:48" s="20" customFormat="1" ht="22.5" x14ac:dyDescent="0.2">
      <c r="A35" s="23"/>
      <c r="B35" s="21"/>
      <c r="C35" s="21"/>
      <c r="D35" s="22"/>
      <c r="E35" s="23"/>
      <c r="F35" s="23"/>
      <c r="G35" s="23"/>
      <c r="H35" s="23"/>
      <c r="I35" s="23"/>
      <c r="J35" s="23"/>
      <c r="K35" s="355"/>
      <c r="L35" s="365"/>
      <c r="M35" s="21"/>
      <c r="N35" s="356"/>
      <c r="O35" s="356"/>
      <c r="P35" s="24"/>
      <c r="Q35" s="21"/>
      <c r="R35" s="24"/>
      <c r="S35" s="21"/>
      <c r="T35" s="21"/>
      <c r="U35" s="23"/>
      <c r="V35" s="23"/>
      <c r="W35" s="356" t="s">
        <v>670</v>
      </c>
      <c r="X35" s="24">
        <v>1549.2070000000001</v>
      </c>
      <c r="Y35" s="356" t="s">
        <v>670</v>
      </c>
      <c r="Z35" s="22"/>
      <c r="AA35" s="24"/>
      <c r="AB35" s="24"/>
      <c r="AC35" s="24"/>
      <c r="AD35" s="24"/>
      <c r="AE35" s="24"/>
      <c r="AF35" s="23"/>
      <c r="AG35" s="21"/>
      <c r="AH35" s="22"/>
      <c r="AI35" s="22"/>
      <c r="AJ35" s="22"/>
      <c r="AK35" s="22"/>
      <c r="AL35" s="21"/>
      <c r="AM35" s="21"/>
      <c r="AN35" s="22"/>
      <c r="AO35" s="21"/>
      <c r="AP35" s="22"/>
      <c r="AQ35" s="22"/>
      <c r="AR35" s="22"/>
      <c r="AS35" s="22"/>
      <c r="AT35" s="22"/>
      <c r="AU35" s="21"/>
      <c r="AV35" s="356"/>
    </row>
    <row r="36" spans="1:48" s="20" customFormat="1" ht="11.25" x14ac:dyDescent="0.2">
      <c r="A36" s="23"/>
      <c r="B36" s="21"/>
      <c r="C36" s="21"/>
      <c r="D36" s="22"/>
      <c r="E36" s="23"/>
      <c r="F36" s="23"/>
      <c r="G36" s="23"/>
      <c r="H36" s="23"/>
      <c r="I36" s="23"/>
      <c r="J36" s="23"/>
      <c r="K36" s="355"/>
      <c r="L36" s="365"/>
      <c r="M36" s="21"/>
      <c r="N36" s="356"/>
      <c r="O36" s="356"/>
      <c r="P36" s="24"/>
      <c r="Q36" s="21"/>
      <c r="R36" s="24"/>
      <c r="S36" s="21"/>
      <c r="T36" s="21"/>
      <c r="U36" s="23"/>
      <c r="V36" s="23"/>
      <c r="W36" s="356" t="s">
        <v>671</v>
      </c>
      <c r="X36" s="24">
        <v>2022.2</v>
      </c>
      <c r="Y36" s="356" t="s">
        <v>671</v>
      </c>
      <c r="Z36" s="22"/>
      <c r="AA36" s="24"/>
      <c r="AB36" s="24"/>
      <c r="AC36" s="24"/>
      <c r="AD36" s="24"/>
      <c r="AE36" s="24"/>
      <c r="AF36" s="23"/>
      <c r="AG36" s="21"/>
      <c r="AH36" s="22"/>
      <c r="AI36" s="22"/>
      <c r="AJ36" s="22"/>
      <c r="AK36" s="22"/>
      <c r="AL36" s="21"/>
      <c r="AM36" s="21"/>
      <c r="AN36" s="22"/>
      <c r="AO36" s="21"/>
      <c r="AP36" s="22"/>
      <c r="AQ36" s="22"/>
      <c r="AR36" s="22"/>
      <c r="AS36" s="22"/>
      <c r="AT36" s="22"/>
      <c r="AU36" s="21"/>
      <c r="AV36" s="356"/>
    </row>
    <row r="37" spans="1:48" s="20" customFormat="1" ht="123.75" x14ac:dyDescent="0.2">
      <c r="A37" s="23">
        <v>2</v>
      </c>
      <c r="B37" s="21" t="str">
        <f>B26</f>
        <v>АО "Янтарьэнерго"/ДКС</v>
      </c>
      <c r="C37" s="21" t="str">
        <f t="shared" ref="C37:L37" si="41">C26</f>
        <v>1</v>
      </c>
      <c r="D37" s="22">
        <f t="shared" si="41"/>
        <v>43190</v>
      </c>
      <c r="E37" s="21"/>
      <c r="F37" s="21"/>
      <c r="G37" s="21"/>
      <c r="H37" s="21"/>
      <c r="I37" s="21"/>
      <c r="J37" s="21"/>
      <c r="K37" s="21">
        <f t="shared" si="41"/>
        <v>4.4779999999999998</v>
      </c>
      <c r="L37" s="356" t="str">
        <f t="shared" si="41"/>
        <v>РП 10 кВ 11 яч.</v>
      </c>
      <c r="M37" s="21" t="s">
        <v>619</v>
      </c>
      <c r="N37" s="356" t="s">
        <v>672</v>
      </c>
      <c r="O37" s="356" t="s">
        <v>656</v>
      </c>
      <c r="P37" s="24">
        <v>10374</v>
      </c>
      <c r="Q37" s="21"/>
      <c r="R37" s="24">
        <v>10374</v>
      </c>
      <c r="S37" s="21" t="s">
        <v>658</v>
      </c>
      <c r="T37" s="21" t="s">
        <v>673</v>
      </c>
      <c r="U37" s="23">
        <v>5</v>
      </c>
      <c r="V37" s="23">
        <v>4</v>
      </c>
      <c r="W37" s="356" t="s">
        <v>674</v>
      </c>
      <c r="X37" s="24">
        <v>10370</v>
      </c>
      <c r="Y37" s="356"/>
      <c r="Z37" s="367">
        <v>1</v>
      </c>
      <c r="AA37" s="24">
        <v>9498</v>
      </c>
      <c r="AB37" s="24">
        <v>9498</v>
      </c>
      <c r="AC37" s="368" t="s">
        <v>674</v>
      </c>
      <c r="AD37" s="24">
        <v>9498</v>
      </c>
      <c r="AE37" s="24">
        <v>9498</v>
      </c>
      <c r="AF37" s="23">
        <v>40854</v>
      </c>
      <c r="AG37" s="21" t="s">
        <v>660</v>
      </c>
      <c r="AH37" s="22">
        <v>41801</v>
      </c>
      <c r="AI37" s="22">
        <v>41801</v>
      </c>
      <c r="AJ37" s="22">
        <v>41823</v>
      </c>
      <c r="AK37" s="22">
        <v>41863</v>
      </c>
      <c r="AL37" s="21"/>
      <c r="AM37" s="21"/>
      <c r="AN37" s="22"/>
      <c r="AO37" s="21"/>
      <c r="AP37" s="22"/>
      <c r="AQ37" s="22"/>
      <c r="AR37" s="22"/>
      <c r="AS37" s="22"/>
      <c r="AT37" s="22"/>
      <c r="AU37" s="21"/>
      <c r="AV37" s="356"/>
    </row>
    <row r="38" spans="1:48" s="20" customFormat="1" ht="11.25" x14ac:dyDescent="0.2">
      <c r="A38" s="23"/>
      <c r="B38" s="21"/>
      <c r="C38" s="21"/>
      <c r="D38" s="22"/>
      <c r="E38" s="23"/>
      <c r="F38" s="23"/>
      <c r="G38" s="23"/>
      <c r="H38" s="23"/>
      <c r="I38" s="23"/>
      <c r="J38" s="23"/>
      <c r="K38" s="355"/>
      <c r="L38" s="365"/>
      <c r="M38" s="21"/>
      <c r="N38" s="356"/>
      <c r="O38" s="356"/>
      <c r="P38" s="24"/>
      <c r="Q38" s="21"/>
      <c r="R38" s="24"/>
      <c r="S38" s="21"/>
      <c r="T38" s="21"/>
      <c r="U38" s="23"/>
      <c r="V38" s="23"/>
      <c r="W38" s="356" t="s">
        <v>675</v>
      </c>
      <c r="X38" s="24">
        <v>9500</v>
      </c>
      <c r="Y38" s="356"/>
      <c r="Z38" s="22"/>
      <c r="AA38" s="24">
        <v>9500</v>
      </c>
      <c r="AB38" s="24"/>
      <c r="AC38" s="24"/>
      <c r="AD38" s="24"/>
      <c r="AE38" s="24"/>
      <c r="AF38" s="23"/>
      <c r="AG38" s="21"/>
      <c r="AH38" s="22"/>
      <c r="AI38" s="22"/>
      <c r="AJ38" s="22"/>
      <c r="AK38" s="22"/>
      <c r="AL38" s="21"/>
      <c r="AM38" s="21"/>
      <c r="AN38" s="22"/>
      <c r="AO38" s="21"/>
      <c r="AP38" s="22"/>
      <c r="AQ38" s="22"/>
      <c r="AR38" s="22"/>
      <c r="AS38" s="22"/>
      <c r="AT38" s="22"/>
      <c r="AU38" s="21"/>
      <c r="AV38" s="356"/>
    </row>
    <row r="39" spans="1:48" s="20" customFormat="1" ht="11.25" x14ac:dyDescent="0.2">
      <c r="A39" s="23"/>
      <c r="B39" s="21"/>
      <c r="C39" s="21"/>
      <c r="D39" s="22"/>
      <c r="E39" s="23"/>
      <c r="F39" s="23"/>
      <c r="G39" s="23"/>
      <c r="H39" s="23"/>
      <c r="I39" s="23"/>
      <c r="J39" s="23"/>
      <c r="K39" s="355"/>
      <c r="L39" s="365"/>
      <c r="M39" s="21"/>
      <c r="N39" s="356"/>
      <c r="O39" s="356"/>
      <c r="P39" s="24"/>
      <c r="Q39" s="21"/>
      <c r="R39" s="24"/>
      <c r="S39" s="21"/>
      <c r="T39" s="21"/>
      <c r="U39" s="23"/>
      <c r="V39" s="23"/>
      <c r="W39" s="356" t="s">
        <v>676</v>
      </c>
      <c r="X39" s="24">
        <v>9900</v>
      </c>
      <c r="Y39" s="356" t="s">
        <v>676</v>
      </c>
      <c r="Z39" s="22"/>
      <c r="AA39" s="24"/>
      <c r="AB39" s="24"/>
      <c r="AC39" s="24"/>
      <c r="AD39" s="24"/>
      <c r="AE39" s="24"/>
      <c r="AF39" s="23"/>
      <c r="AG39" s="21"/>
      <c r="AH39" s="22"/>
      <c r="AI39" s="22"/>
      <c r="AJ39" s="22"/>
      <c r="AK39" s="22"/>
      <c r="AL39" s="21"/>
      <c r="AM39" s="21"/>
      <c r="AN39" s="22"/>
      <c r="AO39" s="21"/>
      <c r="AP39" s="22"/>
      <c r="AQ39" s="22"/>
      <c r="AR39" s="22"/>
      <c r="AS39" s="22"/>
      <c r="AT39" s="22"/>
      <c r="AU39" s="21"/>
      <c r="AV39" s="356"/>
    </row>
    <row r="40" spans="1:48" s="20" customFormat="1" ht="22.5" x14ac:dyDescent="0.2">
      <c r="A40" s="23"/>
      <c r="B40" s="21"/>
      <c r="C40" s="21"/>
      <c r="D40" s="22"/>
      <c r="E40" s="23"/>
      <c r="F40" s="23"/>
      <c r="G40" s="23"/>
      <c r="H40" s="23"/>
      <c r="I40" s="23"/>
      <c r="J40" s="23"/>
      <c r="K40" s="355"/>
      <c r="L40" s="365"/>
      <c r="M40" s="21"/>
      <c r="N40" s="356"/>
      <c r="O40" s="356"/>
      <c r="P40" s="24"/>
      <c r="Q40" s="21"/>
      <c r="R40" s="24"/>
      <c r="S40" s="21"/>
      <c r="T40" s="21"/>
      <c r="U40" s="23"/>
      <c r="V40" s="23"/>
      <c r="W40" s="356" t="s">
        <v>677</v>
      </c>
      <c r="X40" s="24">
        <v>10221.704</v>
      </c>
      <c r="Y40" s="356" t="s">
        <v>677</v>
      </c>
      <c r="Z40" s="22"/>
      <c r="AA40" s="24"/>
      <c r="AB40" s="24"/>
      <c r="AC40" s="24"/>
      <c r="AD40" s="24"/>
      <c r="AE40" s="24"/>
      <c r="AF40" s="23"/>
      <c r="AG40" s="21"/>
      <c r="AH40" s="22"/>
      <c r="AI40" s="22"/>
      <c r="AJ40" s="22"/>
      <c r="AK40" s="22"/>
      <c r="AL40" s="21"/>
      <c r="AM40" s="21"/>
      <c r="AN40" s="22"/>
      <c r="AO40" s="21"/>
      <c r="AP40" s="22"/>
      <c r="AQ40" s="22"/>
      <c r="AR40" s="22"/>
      <c r="AS40" s="22"/>
      <c r="AT40" s="22"/>
      <c r="AU40" s="21"/>
      <c r="AV40" s="356"/>
    </row>
    <row r="41" spans="1:48" s="20" customFormat="1" ht="101.25" x14ac:dyDescent="0.2">
      <c r="A41" s="23">
        <v>3</v>
      </c>
      <c r="B41" s="21" t="str">
        <f>B26</f>
        <v>АО "Янтарьэнерго"/ДКС</v>
      </c>
      <c r="C41" s="21" t="str">
        <f>C26</f>
        <v>1</v>
      </c>
      <c r="D41" s="22">
        <f>D26</f>
        <v>43190</v>
      </c>
      <c r="E41" s="21"/>
      <c r="F41" s="21"/>
      <c r="G41" s="21"/>
      <c r="H41" s="21"/>
      <c r="I41" s="21"/>
      <c r="J41" s="21"/>
      <c r="K41" s="21">
        <f>K26</f>
        <v>4.4779999999999998</v>
      </c>
      <c r="L41" s="356" t="str">
        <f>L26</f>
        <v>РП 10 кВ 11 яч.</v>
      </c>
      <c r="M41" s="21" t="s">
        <v>619</v>
      </c>
      <c r="N41" s="356" t="s">
        <v>620</v>
      </c>
      <c r="O41" s="356" t="s">
        <v>621</v>
      </c>
      <c r="P41" s="24">
        <v>325</v>
      </c>
      <c r="Q41" s="21" t="s">
        <v>622</v>
      </c>
      <c r="R41" s="24">
        <v>315.30500000000001</v>
      </c>
      <c r="S41" s="21" t="s">
        <v>623</v>
      </c>
      <c r="T41" s="21" t="s">
        <v>623</v>
      </c>
      <c r="U41" s="23" t="s">
        <v>624</v>
      </c>
      <c r="V41" s="23" t="s">
        <v>624</v>
      </c>
      <c r="W41" s="356"/>
      <c r="X41" s="24"/>
      <c r="Y41" s="356"/>
      <c r="Z41" s="22"/>
      <c r="AA41" s="24"/>
      <c r="AB41" s="24"/>
      <c r="AC41" s="24"/>
      <c r="AD41" s="24"/>
      <c r="AE41" s="24"/>
      <c r="AF41" s="23" t="s">
        <v>625</v>
      </c>
      <c r="AG41" s="21" t="s">
        <v>626</v>
      </c>
      <c r="AH41" s="22" t="s">
        <v>627</v>
      </c>
      <c r="AI41" s="22">
        <v>42508</v>
      </c>
      <c r="AJ41" s="22" t="s">
        <v>628</v>
      </c>
      <c r="AK41" s="22">
        <v>42538</v>
      </c>
      <c r="AL41" s="21"/>
      <c r="AM41" s="21"/>
      <c r="AN41" s="22"/>
      <c r="AO41" s="21"/>
      <c r="AP41" s="22"/>
      <c r="AQ41" s="22"/>
      <c r="AR41" s="22"/>
      <c r="AS41" s="22"/>
      <c r="AT41" s="22"/>
      <c r="AU41" s="21"/>
      <c r="AV41" s="356" t="s">
        <v>629</v>
      </c>
    </row>
    <row r="42" spans="1:48" s="20" customFormat="1" ht="11.25" x14ac:dyDescent="0.2">
      <c r="A42" s="23"/>
      <c r="B42" s="21"/>
      <c r="C42" s="21"/>
      <c r="D42" s="22"/>
      <c r="E42" s="23"/>
      <c r="F42" s="23"/>
      <c r="G42" s="23"/>
      <c r="H42" s="23"/>
      <c r="I42" s="23"/>
      <c r="J42" s="23"/>
      <c r="K42" s="355"/>
      <c r="L42" s="365"/>
      <c r="M42" s="21"/>
      <c r="N42" s="356"/>
      <c r="O42" s="356"/>
      <c r="P42" s="24"/>
      <c r="Q42" s="21"/>
      <c r="R42" s="24"/>
      <c r="S42" s="21"/>
      <c r="T42" s="21"/>
      <c r="U42" s="23"/>
      <c r="V42" s="23"/>
      <c r="W42" s="21"/>
      <c r="X42" s="24"/>
      <c r="Y42" s="21"/>
      <c r="Z42" s="22"/>
      <c r="AA42" s="24"/>
      <c r="AB42" s="24"/>
      <c r="AC42" s="24"/>
      <c r="AD42" s="24"/>
      <c r="AE42" s="24"/>
      <c r="AF42" s="23"/>
      <c r="AG42" s="21"/>
      <c r="AH42" s="22"/>
      <c r="AI42" s="22"/>
      <c r="AJ42" s="22"/>
      <c r="AK42" s="22"/>
      <c r="AL42" s="21"/>
      <c r="AM42" s="21"/>
      <c r="AN42" s="22"/>
      <c r="AO42" s="21"/>
      <c r="AP42" s="22"/>
      <c r="AQ42" s="22"/>
      <c r="AR42" s="22"/>
      <c r="AS42" s="22"/>
      <c r="AT42" s="22"/>
      <c r="AU42" s="21"/>
      <c r="AV42" s="35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4" t="s">
        <v>68</v>
      </c>
    </row>
    <row r="2" spans="1:8" ht="18.75" x14ac:dyDescent="0.3">
      <c r="B2" s="15" t="s">
        <v>10</v>
      </c>
    </row>
    <row r="3" spans="1:8" ht="18.75" x14ac:dyDescent="0.3">
      <c r="B3" s="15" t="s">
        <v>535</v>
      </c>
    </row>
    <row r="4" spans="1:8" x14ac:dyDescent="0.25">
      <c r="B4" s="49"/>
    </row>
    <row r="5" spans="1:8" ht="18.75" x14ac:dyDescent="0.3">
      <c r="A5" s="516" t="str">
        <f>'7. Паспорт отчет о закупке'!A5:AV5</f>
        <v>Год раскрытия информации: 2018 год</v>
      </c>
      <c r="B5" s="516"/>
      <c r="C5" s="90"/>
      <c r="D5" s="90"/>
      <c r="E5" s="90"/>
      <c r="F5" s="90"/>
      <c r="G5" s="90"/>
      <c r="H5" s="90"/>
    </row>
    <row r="6" spans="1:8" ht="18.75" x14ac:dyDescent="0.3">
      <c r="A6" s="346"/>
      <c r="B6" s="346"/>
      <c r="C6" s="346"/>
      <c r="D6" s="346"/>
      <c r="E6" s="346"/>
      <c r="F6" s="346"/>
      <c r="G6" s="346"/>
      <c r="H6" s="346"/>
    </row>
    <row r="7" spans="1:8" ht="18.75" x14ac:dyDescent="0.25">
      <c r="A7" s="395" t="s">
        <v>9</v>
      </c>
      <c r="B7" s="395"/>
      <c r="C7" s="158"/>
      <c r="D7" s="158"/>
      <c r="E7" s="158"/>
      <c r="F7" s="158"/>
      <c r="G7" s="158"/>
      <c r="H7" s="158"/>
    </row>
    <row r="8" spans="1:8" ht="18.75" x14ac:dyDescent="0.25">
      <c r="A8" s="158"/>
      <c r="B8" s="158"/>
      <c r="C8" s="158"/>
      <c r="D8" s="158"/>
      <c r="E8" s="158"/>
      <c r="F8" s="158"/>
      <c r="G8" s="158"/>
      <c r="H8" s="158"/>
    </row>
    <row r="9" spans="1:8" x14ac:dyDescent="0.25">
      <c r="A9" s="400" t="str">
        <f>'1. паспорт местоположение'!A9:C9</f>
        <v>Акционерное общество "Янтарьэнерго" ДЗО  ПАО "Россети"</v>
      </c>
      <c r="B9" s="400"/>
      <c r="C9" s="159"/>
      <c r="D9" s="159"/>
      <c r="E9" s="159"/>
      <c r="F9" s="159"/>
      <c r="G9" s="159"/>
      <c r="H9" s="159"/>
    </row>
    <row r="10" spans="1:8" x14ac:dyDescent="0.25">
      <c r="A10" s="392" t="s">
        <v>8</v>
      </c>
      <c r="B10" s="392"/>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400" t="str">
        <f>'1. паспорт местоположение'!A12:C12</f>
        <v>F_prj_111001_14118</v>
      </c>
      <c r="B12" s="400"/>
      <c r="C12" s="159"/>
      <c r="D12" s="159"/>
      <c r="E12" s="159"/>
      <c r="F12" s="159"/>
      <c r="G12" s="159"/>
      <c r="H12" s="159"/>
    </row>
    <row r="13" spans="1:8" x14ac:dyDescent="0.25">
      <c r="A13" s="392" t="s">
        <v>7</v>
      </c>
      <c r="B13" s="392"/>
      <c r="C13" s="160"/>
      <c r="D13" s="160"/>
      <c r="E13" s="160"/>
      <c r="F13" s="160"/>
      <c r="G13" s="160"/>
      <c r="H13" s="160"/>
    </row>
    <row r="14" spans="1:8" ht="18.75" x14ac:dyDescent="0.25">
      <c r="A14" s="11"/>
      <c r="B14" s="11"/>
      <c r="C14" s="11"/>
      <c r="D14" s="11"/>
      <c r="E14" s="11"/>
      <c r="F14" s="11"/>
      <c r="G14" s="11"/>
      <c r="H14" s="11"/>
    </row>
    <row r="15" spans="1:8" ht="39" customHeight="1" x14ac:dyDescent="0.25">
      <c r="A15" s="397" t="str">
        <f>'1. паспорт местоположение'!A15:C15</f>
        <v>Строительство РП 10 кВ, двух КЛ 10 кВ от РП 10 кВ (по ТЗ № 7.СЭРС.2013/ЗЭС-20) в Гурьевском районе, п.Кутузово - п.Дорожный</v>
      </c>
      <c r="B15" s="397"/>
      <c r="C15" s="159"/>
      <c r="D15" s="159"/>
      <c r="E15" s="159"/>
      <c r="F15" s="159"/>
      <c r="G15" s="159"/>
      <c r="H15" s="159"/>
    </row>
    <row r="16" spans="1:8" x14ac:dyDescent="0.25">
      <c r="A16" s="392" t="s">
        <v>6</v>
      </c>
      <c r="B16" s="392"/>
      <c r="C16" s="160"/>
      <c r="D16" s="160"/>
      <c r="E16" s="160"/>
      <c r="F16" s="160"/>
      <c r="G16" s="160"/>
      <c r="H16" s="160"/>
    </row>
    <row r="17" spans="1:2" x14ac:dyDescent="0.25">
      <c r="B17" s="128"/>
    </row>
    <row r="18" spans="1:2" ht="33.75" customHeight="1" x14ac:dyDescent="0.25">
      <c r="A18" s="517" t="s">
        <v>517</v>
      </c>
      <c r="B18" s="518"/>
    </row>
    <row r="19" spans="1:2" x14ac:dyDescent="0.25">
      <c r="B19" s="49"/>
    </row>
    <row r="20" spans="1:2" ht="16.5" thickBot="1" x14ac:dyDescent="0.3">
      <c r="B20" s="129"/>
    </row>
    <row r="21" spans="1:2" ht="28.9" customHeight="1" thickBot="1" x14ac:dyDescent="0.3">
      <c r="A21" s="130" t="s">
        <v>384</v>
      </c>
      <c r="B21" s="131" t="str">
        <f>A15</f>
        <v>Строительство РП 10 кВ, двух КЛ 10 кВ от РП 10 кВ (по ТЗ № 7.СЭРС.2013/ЗЭС-20) в Гурьевском районе, п.Кутузово - п.Дорожный</v>
      </c>
    </row>
    <row r="22" spans="1:2" ht="16.5" thickBot="1" x14ac:dyDescent="0.3">
      <c r="A22" s="130" t="s">
        <v>385</v>
      </c>
      <c r="B22" s="131" t="s">
        <v>542</v>
      </c>
    </row>
    <row r="23" spans="1:2" ht="16.5" thickBot="1" x14ac:dyDescent="0.3">
      <c r="A23" s="130" t="s">
        <v>350</v>
      </c>
      <c r="B23" s="132" t="s">
        <v>547</v>
      </c>
    </row>
    <row r="24" spans="1:2" ht="16.5" thickBot="1" x14ac:dyDescent="0.3">
      <c r="A24" s="130" t="s">
        <v>386</v>
      </c>
      <c r="B24" s="132" t="s">
        <v>634</v>
      </c>
    </row>
    <row r="25" spans="1:2" ht="16.5" thickBot="1" x14ac:dyDescent="0.3">
      <c r="A25" s="133" t="s">
        <v>387</v>
      </c>
      <c r="B25" s="131">
        <v>2017</v>
      </c>
    </row>
    <row r="26" spans="1:2" ht="16.5" thickBot="1" x14ac:dyDescent="0.3">
      <c r="A26" s="134" t="s">
        <v>388</v>
      </c>
      <c r="B26" s="136" t="s">
        <v>544</v>
      </c>
    </row>
    <row r="27" spans="1:2" ht="29.25" thickBot="1" x14ac:dyDescent="0.3">
      <c r="A27" s="141" t="s">
        <v>647</v>
      </c>
      <c r="B27" s="366">
        <v>46.280343587440292</v>
      </c>
    </row>
    <row r="28" spans="1:2" ht="16.5" thickBot="1" x14ac:dyDescent="0.3">
      <c r="A28" s="136" t="s">
        <v>389</v>
      </c>
      <c r="B28" s="136" t="s">
        <v>695</v>
      </c>
    </row>
    <row r="29" spans="1:2" ht="29.25" thickBot="1" x14ac:dyDescent="0.3">
      <c r="A29" s="142" t="s">
        <v>390</v>
      </c>
      <c r="B29" s="136"/>
    </row>
    <row r="30" spans="1:2" ht="29.25" thickBot="1" x14ac:dyDescent="0.3">
      <c r="A30" s="142" t="s">
        <v>391</v>
      </c>
      <c r="B30" s="322">
        <f>B32+B41+B58</f>
        <v>25.164555226900003</v>
      </c>
    </row>
    <row r="31" spans="1:2" ht="16.5" thickBot="1" x14ac:dyDescent="0.3">
      <c r="A31" s="136" t="s">
        <v>392</v>
      </c>
      <c r="B31" s="136"/>
    </row>
    <row r="32" spans="1:2" ht="29.25" thickBot="1" x14ac:dyDescent="0.3">
      <c r="A32" s="142" t="s">
        <v>393</v>
      </c>
      <c r="B32" s="322">
        <f>B33+B37</f>
        <v>0.66670000000000007</v>
      </c>
    </row>
    <row r="33" spans="1:3" s="318" customFormat="1" ht="30.75" thickBot="1" x14ac:dyDescent="0.3">
      <c r="A33" s="363" t="s">
        <v>601</v>
      </c>
      <c r="B33" s="364">
        <v>0.66670000000000007</v>
      </c>
    </row>
    <row r="34" spans="1:3" ht="16.5" thickBot="1" x14ac:dyDescent="0.3">
      <c r="A34" s="136" t="s">
        <v>395</v>
      </c>
      <c r="B34" s="320">
        <f>B33/$B$27</f>
        <v>1.4405683889108621E-2</v>
      </c>
    </row>
    <row r="35" spans="1:3" ht="16.5" thickBot="1" x14ac:dyDescent="0.3">
      <c r="A35" s="136" t="s">
        <v>396</v>
      </c>
      <c r="B35" s="322">
        <v>0.66670000000000007</v>
      </c>
      <c r="C35" s="127">
        <v>1</v>
      </c>
    </row>
    <row r="36" spans="1:3" ht="16.5" thickBot="1" x14ac:dyDescent="0.3">
      <c r="A36" s="136" t="s">
        <v>397</v>
      </c>
      <c r="B36" s="322">
        <v>0.66670000000000007</v>
      </c>
      <c r="C36" s="127">
        <v>2</v>
      </c>
    </row>
    <row r="37" spans="1:3" s="318" customFormat="1" ht="16.5" thickBot="1" x14ac:dyDescent="0.3">
      <c r="A37" s="317" t="s">
        <v>394</v>
      </c>
      <c r="B37" s="323">
        <v>0</v>
      </c>
    </row>
    <row r="38" spans="1:3" ht="16.5" thickBot="1" x14ac:dyDescent="0.3">
      <c r="A38" s="136" t="s">
        <v>395</v>
      </c>
      <c r="B38" s="320">
        <f>B37/$B$27</f>
        <v>0</v>
      </c>
    </row>
    <row r="39" spans="1:3" ht="16.5" thickBot="1" x14ac:dyDescent="0.3">
      <c r="A39" s="136" t="s">
        <v>396</v>
      </c>
      <c r="B39" s="322">
        <v>0</v>
      </c>
      <c r="C39" s="127">
        <v>1</v>
      </c>
    </row>
    <row r="40" spans="1:3" ht="16.5" thickBot="1" x14ac:dyDescent="0.3">
      <c r="A40" s="136" t="s">
        <v>397</v>
      </c>
      <c r="B40" s="322">
        <v>0</v>
      </c>
      <c r="C40" s="127">
        <v>2</v>
      </c>
    </row>
    <row r="41" spans="1:3" ht="29.25" thickBot="1" x14ac:dyDescent="0.3">
      <c r="A41" s="142" t="s">
        <v>398</v>
      </c>
      <c r="B41" s="322">
        <f>B42+B46+B50+B54</f>
        <v>11.20764</v>
      </c>
    </row>
    <row r="42" spans="1:3" s="318" customFormat="1" ht="30.75" thickBot="1" x14ac:dyDescent="0.3">
      <c r="A42" s="363" t="s">
        <v>600</v>
      </c>
      <c r="B42" s="364">
        <v>11.20764</v>
      </c>
    </row>
    <row r="43" spans="1:3" ht="16.5" thickBot="1" x14ac:dyDescent="0.3">
      <c r="A43" s="136" t="s">
        <v>395</v>
      </c>
      <c r="B43" s="320">
        <f>B42/$B$27</f>
        <v>0.24216847005089143</v>
      </c>
    </row>
    <row r="44" spans="1:3" ht="16.5" thickBot="1" x14ac:dyDescent="0.3">
      <c r="A44" s="136" t="s">
        <v>396</v>
      </c>
      <c r="B44" s="322">
        <v>11.20764</v>
      </c>
      <c r="C44" s="127">
        <v>1</v>
      </c>
    </row>
    <row r="45" spans="1:3" ht="16.5" thickBot="1" x14ac:dyDescent="0.3">
      <c r="A45" s="136" t="s">
        <v>397</v>
      </c>
      <c r="B45" s="322">
        <v>11.20764</v>
      </c>
      <c r="C45" s="127">
        <v>2</v>
      </c>
    </row>
    <row r="46" spans="1:3" s="318" customFormat="1" ht="16.5" thickBot="1" x14ac:dyDescent="0.3">
      <c r="A46" s="317" t="s">
        <v>394</v>
      </c>
      <c r="B46" s="323">
        <v>0</v>
      </c>
    </row>
    <row r="47" spans="1:3" ht="16.5" thickBot="1" x14ac:dyDescent="0.3">
      <c r="A47" s="136" t="s">
        <v>395</v>
      </c>
      <c r="B47" s="320">
        <f>B46/$B$27</f>
        <v>0</v>
      </c>
    </row>
    <row r="48" spans="1:3" ht="16.5" thickBot="1" x14ac:dyDescent="0.3">
      <c r="A48" s="136" t="s">
        <v>396</v>
      </c>
      <c r="B48" s="322">
        <v>0</v>
      </c>
      <c r="C48" s="127">
        <v>1</v>
      </c>
    </row>
    <row r="49" spans="1:3" ht="16.5" thickBot="1" x14ac:dyDescent="0.3">
      <c r="A49" s="136" t="s">
        <v>397</v>
      </c>
      <c r="B49" s="322">
        <v>0</v>
      </c>
      <c r="C49" s="127">
        <v>2</v>
      </c>
    </row>
    <row r="50" spans="1:3" s="318" customFormat="1" ht="16.5" thickBot="1" x14ac:dyDescent="0.3">
      <c r="A50" s="317" t="s">
        <v>394</v>
      </c>
      <c r="B50" s="323">
        <v>0</v>
      </c>
    </row>
    <row r="51" spans="1:3" ht="16.5" thickBot="1" x14ac:dyDescent="0.3">
      <c r="A51" s="136" t="s">
        <v>395</v>
      </c>
      <c r="B51" s="320">
        <f>B50/$B$27</f>
        <v>0</v>
      </c>
    </row>
    <row r="52" spans="1:3" ht="16.5" thickBot="1" x14ac:dyDescent="0.3">
      <c r="A52" s="136" t="s">
        <v>396</v>
      </c>
      <c r="B52" s="322">
        <v>0</v>
      </c>
      <c r="C52" s="127">
        <v>1</v>
      </c>
    </row>
    <row r="53" spans="1:3" ht="16.5" thickBot="1" x14ac:dyDescent="0.3">
      <c r="A53" s="136" t="s">
        <v>397</v>
      </c>
      <c r="B53" s="322">
        <v>0</v>
      </c>
      <c r="C53" s="127">
        <v>2</v>
      </c>
    </row>
    <row r="54" spans="1:3" s="318" customFormat="1" ht="16.5" thickBot="1" x14ac:dyDescent="0.3">
      <c r="A54" s="317" t="s">
        <v>394</v>
      </c>
      <c r="B54" s="323">
        <v>0</v>
      </c>
    </row>
    <row r="55" spans="1:3" ht="16.5" thickBot="1" x14ac:dyDescent="0.3">
      <c r="A55" s="136" t="s">
        <v>395</v>
      </c>
      <c r="B55" s="320">
        <f>B54/$B$27</f>
        <v>0</v>
      </c>
    </row>
    <row r="56" spans="1:3" ht="16.5" thickBot="1" x14ac:dyDescent="0.3">
      <c r="A56" s="136" t="s">
        <v>396</v>
      </c>
      <c r="B56" s="322">
        <v>0</v>
      </c>
      <c r="C56" s="127">
        <v>1</v>
      </c>
    </row>
    <row r="57" spans="1:3" ht="16.5" thickBot="1" x14ac:dyDescent="0.3">
      <c r="A57" s="136" t="s">
        <v>397</v>
      </c>
      <c r="B57" s="322">
        <v>0</v>
      </c>
      <c r="C57" s="127">
        <v>2</v>
      </c>
    </row>
    <row r="58" spans="1:3" ht="29.25" thickBot="1" x14ac:dyDescent="0.3">
      <c r="A58" s="142" t="s">
        <v>399</v>
      </c>
      <c r="B58" s="322">
        <f>B59+B63+B67+B71</f>
        <v>13.290215226900003</v>
      </c>
    </row>
    <row r="59" spans="1:3" s="318" customFormat="1" ht="30.75" thickBot="1" x14ac:dyDescent="0.3">
      <c r="A59" s="363" t="s">
        <v>607</v>
      </c>
      <c r="B59" s="364">
        <v>0.63</v>
      </c>
    </row>
    <row r="60" spans="1:3" ht="16.5" thickBot="1" x14ac:dyDescent="0.3">
      <c r="A60" s="136" t="s">
        <v>395</v>
      </c>
      <c r="B60" s="320">
        <f>B59/$B$27</f>
        <v>1.3612690640675612E-2</v>
      </c>
    </row>
    <row r="61" spans="1:3" ht="16.5" thickBot="1" x14ac:dyDescent="0.3">
      <c r="A61" s="136" t="s">
        <v>396</v>
      </c>
      <c r="B61" s="322">
        <v>0.63</v>
      </c>
      <c r="C61" s="127">
        <v>1</v>
      </c>
    </row>
    <row r="62" spans="1:3" ht="16.5" thickBot="1" x14ac:dyDescent="0.3">
      <c r="A62" s="136" t="s">
        <v>397</v>
      </c>
      <c r="B62" s="322">
        <v>0.63</v>
      </c>
      <c r="C62" s="127">
        <v>2</v>
      </c>
    </row>
    <row r="63" spans="1:3" s="318" customFormat="1" ht="30.75" thickBot="1" x14ac:dyDescent="0.3">
      <c r="A63" s="363" t="s">
        <v>608</v>
      </c>
      <c r="B63" s="364">
        <v>12.660215226900002</v>
      </c>
    </row>
    <row r="64" spans="1:3" ht="16.5" thickBot="1" x14ac:dyDescent="0.3">
      <c r="A64" s="136" t="s">
        <v>395</v>
      </c>
      <c r="B64" s="320">
        <f>B63/$B$27</f>
        <v>0.27355491004469923</v>
      </c>
    </row>
    <row r="65" spans="1:3" ht="16.5" thickBot="1" x14ac:dyDescent="0.3">
      <c r="A65" s="136" t="s">
        <v>396</v>
      </c>
      <c r="B65" s="322">
        <v>12.660215226900002</v>
      </c>
      <c r="C65" s="127">
        <v>1</v>
      </c>
    </row>
    <row r="66" spans="1:3" ht="16.5" thickBot="1" x14ac:dyDescent="0.3">
      <c r="A66" s="136" t="s">
        <v>397</v>
      </c>
      <c r="B66" s="322">
        <v>12.660215226900002</v>
      </c>
      <c r="C66" s="127">
        <v>2</v>
      </c>
    </row>
    <row r="67" spans="1:3" s="318" customFormat="1" ht="16.5" thickBot="1" x14ac:dyDescent="0.3">
      <c r="A67" s="317" t="s">
        <v>394</v>
      </c>
      <c r="B67" s="323">
        <v>0</v>
      </c>
    </row>
    <row r="68" spans="1:3" ht="16.5" thickBot="1" x14ac:dyDescent="0.3">
      <c r="A68" s="136" t="s">
        <v>395</v>
      </c>
      <c r="B68" s="320">
        <f>B67/$B$27</f>
        <v>0</v>
      </c>
    </row>
    <row r="69" spans="1:3" ht="16.5" thickBot="1" x14ac:dyDescent="0.3">
      <c r="A69" s="136" t="s">
        <v>396</v>
      </c>
      <c r="B69" s="322">
        <v>0</v>
      </c>
      <c r="C69" s="127">
        <v>1</v>
      </c>
    </row>
    <row r="70" spans="1:3" ht="16.5" thickBot="1" x14ac:dyDescent="0.3">
      <c r="A70" s="136" t="s">
        <v>397</v>
      </c>
      <c r="B70" s="322">
        <v>0</v>
      </c>
      <c r="C70" s="127">
        <v>2</v>
      </c>
    </row>
    <row r="71" spans="1:3" s="318" customFormat="1" ht="16.5" thickBot="1" x14ac:dyDescent="0.3">
      <c r="A71" s="317" t="s">
        <v>394</v>
      </c>
      <c r="B71" s="323">
        <v>0</v>
      </c>
    </row>
    <row r="72" spans="1:3" ht="16.5" thickBot="1" x14ac:dyDescent="0.3">
      <c r="A72" s="136" t="s">
        <v>395</v>
      </c>
      <c r="B72" s="320">
        <f>B71/$B$27</f>
        <v>0</v>
      </c>
    </row>
    <row r="73" spans="1:3" ht="16.5" thickBot="1" x14ac:dyDescent="0.3">
      <c r="A73" s="136" t="s">
        <v>396</v>
      </c>
      <c r="B73" s="322">
        <v>0</v>
      </c>
      <c r="C73" s="127">
        <v>1</v>
      </c>
    </row>
    <row r="74" spans="1:3" ht="16.5" thickBot="1" x14ac:dyDescent="0.3">
      <c r="A74" s="136" t="s">
        <v>397</v>
      </c>
      <c r="B74" s="322">
        <v>0</v>
      </c>
      <c r="C74" s="127">
        <v>2</v>
      </c>
    </row>
    <row r="75" spans="1:3" ht="29.25" thickBot="1" x14ac:dyDescent="0.3">
      <c r="A75" s="135" t="s">
        <v>400</v>
      </c>
      <c r="B75" s="143"/>
    </row>
    <row r="76" spans="1:3" ht="16.5" thickBot="1" x14ac:dyDescent="0.3">
      <c r="A76" s="137" t="s">
        <v>392</v>
      </c>
      <c r="B76" s="143"/>
    </row>
    <row r="77" spans="1:3" ht="16.5" thickBot="1" x14ac:dyDescent="0.3">
      <c r="A77" s="137" t="s">
        <v>401</v>
      </c>
      <c r="B77" s="143"/>
    </row>
    <row r="78" spans="1:3" ht="16.5" thickBot="1" x14ac:dyDescent="0.3">
      <c r="A78" s="137" t="s">
        <v>402</v>
      </c>
      <c r="B78" s="143"/>
    </row>
    <row r="79" spans="1:3" ht="16.5" thickBot="1" x14ac:dyDescent="0.3">
      <c r="A79" s="137" t="s">
        <v>403</v>
      </c>
      <c r="B79" s="143"/>
    </row>
    <row r="80" spans="1:3" ht="16.5" thickBot="1" x14ac:dyDescent="0.3">
      <c r="A80" s="133" t="s">
        <v>404</v>
      </c>
      <c r="B80" s="321">
        <f>B81/$B$27</f>
        <v>0.54374175462537488</v>
      </c>
    </row>
    <row r="81" spans="1:2" ht="16.5" thickBot="1" x14ac:dyDescent="0.3">
      <c r="A81" s="133" t="s">
        <v>405</v>
      </c>
      <c r="B81" s="319">
        <f xml:space="preserve"> SUMIF(C33:C74, 1,B33:B74)</f>
        <v>25.164555226900003</v>
      </c>
    </row>
    <row r="82" spans="1:2" ht="16.5" thickBot="1" x14ac:dyDescent="0.3">
      <c r="A82" s="133" t="s">
        <v>406</v>
      </c>
      <c r="B82" s="321">
        <f>B83/$B$27</f>
        <v>0.54374175462537488</v>
      </c>
    </row>
    <row r="83" spans="1:2" ht="16.5" thickBot="1" x14ac:dyDescent="0.3">
      <c r="A83" s="134" t="s">
        <v>407</v>
      </c>
      <c r="B83" s="319">
        <f xml:space="preserve"> SUMIF(C35:C76, 2,B35:B76)</f>
        <v>25.164555226900003</v>
      </c>
    </row>
    <row r="84" spans="1:2" ht="15.75" customHeight="1" x14ac:dyDescent="0.25">
      <c r="A84" s="135" t="s">
        <v>408</v>
      </c>
      <c r="B84" s="137" t="s">
        <v>409</v>
      </c>
    </row>
    <row r="85" spans="1:2" x14ac:dyDescent="0.25">
      <c r="A85" s="139" t="s">
        <v>410</v>
      </c>
      <c r="B85" s="139" t="s">
        <v>538</v>
      </c>
    </row>
    <row r="86" spans="1:2" x14ac:dyDescent="0.25">
      <c r="A86" s="139" t="s">
        <v>411</v>
      </c>
      <c r="B86" s="139" t="s">
        <v>648</v>
      </c>
    </row>
    <row r="87" spans="1:2" x14ac:dyDescent="0.25">
      <c r="A87" s="139" t="s">
        <v>412</v>
      </c>
      <c r="B87" s="139"/>
    </row>
    <row r="88" spans="1:2" ht="45" x14ac:dyDescent="0.25">
      <c r="A88" s="139" t="s">
        <v>413</v>
      </c>
      <c r="B88" s="139" t="s">
        <v>649</v>
      </c>
    </row>
    <row r="89" spans="1:2" ht="16.5" thickBot="1" x14ac:dyDescent="0.3">
      <c r="A89" s="140" t="s">
        <v>414</v>
      </c>
      <c r="B89" s="140" t="s">
        <v>650</v>
      </c>
    </row>
    <row r="90" spans="1:2" ht="30.75" thickBot="1" x14ac:dyDescent="0.3">
      <c r="A90" s="137" t="s">
        <v>415</v>
      </c>
      <c r="B90" s="138"/>
    </row>
    <row r="91" spans="1:2" ht="29.25" thickBot="1" x14ac:dyDescent="0.3">
      <c r="A91" s="133" t="s">
        <v>416</v>
      </c>
      <c r="B91" s="138"/>
    </row>
    <row r="92" spans="1:2" ht="16.5" thickBot="1" x14ac:dyDescent="0.3">
      <c r="A92" s="137" t="s">
        <v>392</v>
      </c>
      <c r="B92" s="145"/>
    </row>
    <row r="93" spans="1:2" ht="16.5" thickBot="1" x14ac:dyDescent="0.3">
      <c r="A93" s="137" t="s">
        <v>417</v>
      </c>
      <c r="B93" s="138"/>
    </row>
    <row r="94" spans="1:2" ht="16.5" thickBot="1" x14ac:dyDescent="0.3">
      <c r="A94" s="137" t="s">
        <v>418</v>
      </c>
      <c r="B94" s="145"/>
    </row>
    <row r="95" spans="1:2" ht="30.75" thickBot="1" x14ac:dyDescent="0.3">
      <c r="A95" s="146" t="s">
        <v>419</v>
      </c>
      <c r="B95" s="345" t="s">
        <v>420</v>
      </c>
    </row>
    <row r="96" spans="1:2" ht="16.5" thickBot="1" x14ac:dyDescent="0.3">
      <c r="A96" s="133" t="s">
        <v>421</v>
      </c>
      <c r="B96" s="144"/>
    </row>
    <row r="97" spans="1:2" ht="16.5" thickBot="1" x14ac:dyDescent="0.3">
      <c r="A97" s="139" t="s">
        <v>422</v>
      </c>
      <c r="B97" s="147"/>
    </row>
    <row r="98" spans="1:2" ht="16.5" thickBot="1" x14ac:dyDescent="0.3">
      <c r="A98" s="139" t="s">
        <v>423</v>
      </c>
      <c r="B98" s="147"/>
    </row>
    <row r="99" spans="1:2" ht="16.5" thickBot="1" x14ac:dyDescent="0.3">
      <c r="A99" s="139" t="s">
        <v>424</v>
      </c>
      <c r="B99" s="147"/>
    </row>
    <row r="100" spans="1:2" ht="45.75" thickBot="1" x14ac:dyDescent="0.3">
      <c r="A100" s="148" t="s">
        <v>425</v>
      </c>
      <c r="B100" s="145" t="s">
        <v>426</v>
      </c>
    </row>
    <row r="101" spans="1:2" ht="28.5" x14ac:dyDescent="0.25">
      <c r="A101" s="135" t="s">
        <v>427</v>
      </c>
      <c r="B101" s="519" t="s">
        <v>428</v>
      </c>
    </row>
    <row r="102" spans="1:2" x14ac:dyDescent="0.25">
      <c r="A102" s="139" t="s">
        <v>429</v>
      </c>
      <c r="B102" s="520"/>
    </row>
    <row r="103" spans="1:2" x14ac:dyDescent="0.25">
      <c r="A103" s="139" t="s">
        <v>430</v>
      </c>
      <c r="B103" s="520"/>
    </row>
    <row r="104" spans="1:2" x14ac:dyDescent="0.25">
      <c r="A104" s="139" t="s">
        <v>431</v>
      </c>
      <c r="B104" s="520"/>
    </row>
    <row r="105" spans="1:2" x14ac:dyDescent="0.25">
      <c r="A105" s="139" t="s">
        <v>432</v>
      </c>
      <c r="B105" s="520"/>
    </row>
    <row r="106" spans="1:2" ht="16.5" thickBot="1" x14ac:dyDescent="0.3">
      <c r="A106" s="149" t="s">
        <v>433</v>
      </c>
      <c r="B106" s="521"/>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0" zoomScaleSheetLayoutView="7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row>
    <row r="5" spans="1:28" s="12" customFormat="1" ht="15.75" x14ac:dyDescent="0.2">
      <c r="A5" s="17"/>
    </row>
    <row r="6" spans="1:28" s="12" customFormat="1" ht="18.75" x14ac:dyDescent="0.2">
      <c r="A6" s="395" t="s">
        <v>9</v>
      </c>
      <c r="B6" s="395"/>
      <c r="C6" s="395"/>
      <c r="D6" s="395"/>
      <c r="E6" s="395"/>
      <c r="F6" s="395"/>
      <c r="G6" s="395"/>
      <c r="H6" s="395"/>
      <c r="I6" s="395"/>
      <c r="J6" s="395"/>
      <c r="K6" s="395"/>
      <c r="L6" s="395"/>
      <c r="M6" s="395"/>
      <c r="N6" s="395"/>
      <c r="O6" s="395"/>
      <c r="P6" s="395"/>
      <c r="Q6" s="395"/>
      <c r="R6" s="395"/>
      <c r="S6" s="395"/>
      <c r="T6" s="13"/>
      <c r="U6" s="13"/>
      <c r="V6" s="13"/>
      <c r="W6" s="13"/>
      <c r="X6" s="13"/>
      <c r="Y6" s="13"/>
      <c r="Z6" s="13"/>
      <c r="AA6" s="13"/>
      <c r="AB6" s="13"/>
    </row>
    <row r="7" spans="1:28" s="12" customFormat="1" ht="18.75" x14ac:dyDescent="0.2">
      <c r="A7" s="395"/>
      <c r="B7" s="395"/>
      <c r="C7" s="395"/>
      <c r="D7" s="395"/>
      <c r="E7" s="395"/>
      <c r="F7" s="395"/>
      <c r="G7" s="395"/>
      <c r="H7" s="395"/>
      <c r="I7" s="395"/>
      <c r="J7" s="395"/>
      <c r="K7" s="395"/>
      <c r="L7" s="395"/>
      <c r="M7" s="395"/>
      <c r="N7" s="395"/>
      <c r="O7" s="395"/>
      <c r="P7" s="395"/>
      <c r="Q7" s="395"/>
      <c r="R7" s="395"/>
      <c r="S7" s="395"/>
      <c r="T7" s="13"/>
      <c r="U7" s="13"/>
      <c r="V7" s="13"/>
      <c r="W7" s="13"/>
      <c r="X7" s="13"/>
      <c r="Y7" s="13"/>
      <c r="Z7" s="13"/>
      <c r="AA7" s="13"/>
      <c r="AB7" s="13"/>
    </row>
    <row r="8" spans="1:28" s="12" customFormat="1" ht="18.75" x14ac:dyDescent="0.2">
      <c r="A8" s="400" t="str">
        <f>'1. паспорт местоположение'!A9:C9</f>
        <v>Акционерное общество "Янтарьэнерго" ДЗО  ПАО "Россети"</v>
      </c>
      <c r="B8" s="400"/>
      <c r="C8" s="400"/>
      <c r="D8" s="400"/>
      <c r="E8" s="400"/>
      <c r="F8" s="400"/>
      <c r="G8" s="400"/>
      <c r="H8" s="400"/>
      <c r="I8" s="400"/>
      <c r="J8" s="400"/>
      <c r="K8" s="400"/>
      <c r="L8" s="400"/>
      <c r="M8" s="400"/>
      <c r="N8" s="400"/>
      <c r="O8" s="400"/>
      <c r="P8" s="400"/>
      <c r="Q8" s="400"/>
      <c r="R8" s="400"/>
      <c r="S8" s="400"/>
      <c r="T8" s="13"/>
      <c r="U8" s="13"/>
      <c r="V8" s="13"/>
      <c r="W8" s="13"/>
      <c r="X8" s="13"/>
      <c r="Y8" s="13"/>
      <c r="Z8" s="13"/>
      <c r="AA8" s="13"/>
      <c r="AB8" s="13"/>
    </row>
    <row r="9" spans="1:28" s="12" customFormat="1" ht="18.75" x14ac:dyDescent="0.2">
      <c r="A9" s="392" t="s">
        <v>8</v>
      </c>
      <c r="B9" s="392"/>
      <c r="C9" s="392"/>
      <c r="D9" s="392"/>
      <c r="E9" s="392"/>
      <c r="F9" s="392"/>
      <c r="G9" s="392"/>
      <c r="H9" s="392"/>
      <c r="I9" s="392"/>
      <c r="J9" s="392"/>
      <c r="K9" s="392"/>
      <c r="L9" s="392"/>
      <c r="M9" s="392"/>
      <c r="N9" s="392"/>
      <c r="O9" s="392"/>
      <c r="P9" s="392"/>
      <c r="Q9" s="392"/>
      <c r="R9" s="392"/>
      <c r="S9" s="392"/>
      <c r="T9" s="13"/>
      <c r="U9" s="13"/>
      <c r="V9" s="13"/>
      <c r="W9" s="13"/>
      <c r="X9" s="13"/>
      <c r="Y9" s="13"/>
      <c r="Z9" s="13"/>
      <c r="AA9" s="13"/>
      <c r="AB9" s="13"/>
    </row>
    <row r="10" spans="1:28" s="12" customFormat="1" ht="18.75" x14ac:dyDescent="0.2">
      <c r="A10" s="395"/>
      <c r="B10" s="395"/>
      <c r="C10" s="395"/>
      <c r="D10" s="395"/>
      <c r="E10" s="395"/>
      <c r="F10" s="395"/>
      <c r="G10" s="395"/>
      <c r="H10" s="395"/>
      <c r="I10" s="395"/>
      <c r="J10" s="395"/>
      <c r="K10" s="395"/>
      <c r="L10" s="395"/>
      <c r="M10" s="395"/>
      <c r="N10" s="395"/>
      <c r="O10" s="395"/>
      <c r="P10" s="395"/>
      <c r="Q10" s="395"/>
      <c r="R10" s="395"/>
      <c r="S10" s="395"/>
      <c r="T10" s="13"/>
      <c r="U10" s="13"/>
      <c r="V10" s="13"/>
      <c r="W10" s="13"/>
      <c r="X10" s="13"/>
      <c r="Y10" s="13"/>
      <c r="Z10" s="13"/>
      <c r="AA10" s="13"/>
      <c r="AB10" s="13"/>
    </row>
    <row r="11" spans="1:28" s="12" customFormat="1" ht="18.75" x14ac:dyDescent="0.2">
      <c r="A11" s="400" t="str">
        <f>'1. паспорт местоположение'!A12:C12</f>
        <v>F_prj_111001_14118</v>
      </c>
      <c r="B11" s="400"/>
      <c r="C11" s="400"/>
      <c r="D11" s="400"/>
      <c r="E11" s="400"/>
      <c r="F11" s="400"/>
      <c r="G11" s="400"/>
      <c r="H11" s="400"/>
      <c r="I11" s="400"/>
      <c r="J11" s="400"/>
      <c r="K11" s="400"/>
      <c r="L11" s="400"/>
      <c r="M11" s="400"/>
      <c r="N11" s="400"/>
      <c r="O11" s="400"/>
      <c r="P11" s="400"/>
      <c r="Q11" s="400"/>
      <c r="R11" s="400"/>
      <c r="S11" s="400"/>
      <c r="T11" s="13"/>
      <c r="U11" s="13"/>
      <c r="V11" s="13"/>
      <c r="W11" s="13"/>
      <c r="X11" s="13"/>
      <c r="Y11" s="13"/>
      <c r="Z11" s="13"/>
      <c r="AA11" s="13"/>
      <c r="AB11" s="13"/>
    </row>
    <row r="12" spans="1:28" s="12" customFormat="1" ht="18.75" x14ac:dyDescent="0.2">
      <c r="A12" s="392" t="s">
        <v>7</v>
      </c>
      <c r="B12" s="392"/>
      <c r="C12" s="392"/>
      <c r="D12" s="392"/>
      <c r="E12" s="392"/>
      <c r="F12" s="392"/>
      <c r="G12" s="392"/>
      <c r="H12" s="392"/>
      <c r="I12" s="392"/>
      <c r="J12" s="392"/>
      <c r="K12" s="392"/>
      <c r="L12" s="392"/>
      <c r="M12" s="392"/>
      <c r="N12" s="392"/>
      <c r="O12" s="392"/>
      <c r="P12" s="392"/>
      <c r="Q12" s="392"/>
      <c r="R12" s="392"/>
      <c r="S12" s="392"/>
      <c r="T12" s="13"/>
      <c r="U12" s="13"/>
      <c r="V12" s="13"/>
      <c r="W12" s="13"/>
      <c r="X12" s="13"/>
      <c r="Y12" s="13"/>
      <c r="Z12" s="13"/>
      <c r="AA12" s="13"/>
      <c r="AB12" s="13"/>
    </row>
    <row r="13" spans="1:28" s="9"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10"/>
      <c r="U13" s="10"/>
      <c r="V13" s="10"/>
      <c r="W13" s="10"/>
      <c r="X13" s="10"/>
      <c r="Y13" s="10"/>
      <c r="Z13" s="10"/>
      <c r="AA13" s="10"/>
      <c r="AB13" s="10"/>
    </row>
    <row r="14" spans="1:28" s="3" customFormat="1" ht="15.75" x14ac:dyDescent="0.2">
      <c r="A14" s="397" t="str">
        <f>'1. паспорт местоположение'!A15:C15</f>
        <v>Строительство РП 10 кВ, двух КЛ 10 кВ от РП 10 кВ (по ТЗ № 7.СЭРС.2013/ЗЭС-20) в Гурьевском районе, п.Кутузово - п.Дорожный</v>
      </c>
      <c r="B14" s="397"/>
      <c r="C14" s="397"/>
      <c r="D14" s="397"/>
      <c r="E14" s="397"/>
      <c r="F14" s="397"/>
      <c r="G14" s="397"/>
      <c r="H14" s="397"/>
      <c r="I14" s="397"/>
      <c r="J14" s="397"/>
      <c r="K14" s="397"/>
      <c r="L14" s="397"/>
      <c r="M14" s="397"/>
      <c r="N14" s="397"/>
      <c r="O14" s="397"/>
      <c r="P14" s="397"/>
      <c r="Q14" s="397"/>
      <c r="R14" s="397"/>
      <c r="S14" s="397"/>
      <c r="T14" s="8"/>
      <c r="U14" s="8"/>
      <c r="V14" s="8"/>
      <c r="W14" s="8"/>
      <c r="X14" s="8"/>
      <c r="Y14" s="8"/>
      <c r="Z14" s="8"/>
      <c r="AA14" s="8"/>
      <c r="AB14" s="8"/>
    </row>
    <row r="15" spans="1:28" s="3" customFormat="1" ht="15" customHeight="1" x14ac:dyDescent="0.2">
      <c r="A15" s="392" t="s">
        <v>6</v>
      </c>
      <c r="B15" s="392"/>
      <c r="C15" s="392"/>
      <c r="D15" s="392"/>
      <c r="E15" s="392"/>
      <c r="F15" s="392"/>
      <c r="G15" s="392"/>
      <c r="H15" s="392"/>
      <c r="I15" s="392"/>
      <c r="J15" s="392"/>
      <c r="K15" s="392"/>
      <c r="L15" s="392"/>
      <c r="M15" s="392"/>
      <c r="N15" s="392"/>
      <c r="O15" s="392"/>
      <c r="P15" s="392"/>
      <c r="Q15" s="392"/>
      <c r="R15" s="392"/>
      <c r="S15" s="392"/>
      <c r="T15" s="6"/>
      <c r="U15" s="6"/>
      <c r="V15" s="6"/>
      <c r="W15" s="6"/>
      <c r="X15" s="6"/>
      <c r="Y15" s="6"/>
      <c r="Z15" s="6"/>
      <c r="AA15" s="6"/>
      <c r="AB15" s="6"/>
    </row>
    <row r="16" spans="1:28" s="3"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4"/>
      <c r="U16" s="4"/>
      <c r="V16" s="4"/>
      <c r="W16" s="4"/>
      <c r="X16" s="4"/>
      <c r="Y16" s="4"/>
    </row>
    <row r="17" spans="1:28" s="3" customFormat="1" ht="45.75" customHeight="1" x14ac:dyDescent="0.2">
      <c r="A17" s="393" t="s">
        <v>492</v>
      </c>
      <c r="B17" s="393"/>
      <c r="C17" s="393"/>
      <c r="D17" s="393"/>
      <c r="E17" s="393"/>
      <c r="F17" s="393"/>
      <c r="G17" s="393"/>
      <c r="H17" s="393"/>
      <c r="I17" s="393"/>
      <c r="J17" s="393"/>
      <c r="K17" s="393"/>
      <c r="L17" s="393"/>
      <c r="M17" s="393"/>
      <c r="N17" s="393"/>
      <c r="O17" s="393"/>
      <c r="P17" s="393"/>
      <c r="Q17" s="393"/>
      <c r="R17" s="393"/>
      <c r="S17" s="393"/>
      <c r="T17" s="7"/>
      <c r="U17" s="7"/>
      <c r="V17" s="7"/>
      <c r="W17" s="7"/>
      <c r="X17" s="7"/>
      <c r="Y17" s="7"/>
      <c r="Z17" s="7"/>
      <c r="AA17" s="7"/>
      <c r="AB17" s="7"/>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2" t="s">
        <v>5</v>
      </c>
      <c r="B19" s="402" t="s">
        <v>99</v>
      </c>
      <c r="C19" s="403" t="s">
        <v>383</v>
      </c>
      <c r="D19" s="402" t="s">
        <v>382</v>
      </c>
      <c r="E19" s="402" t="s">
        <v>98</v>
      </c>
      <c r="F19" s="402" t="s">
        <v>97</v>
      </c>
      <c r="G19" s="402" t="s">
        <v>378</v>
      </c>
      <c r="H19" s="402" t="s">
        <v>96</v>
      </c>
      <c r="I19" s="402" t="s">
        <v>95</v>
      </c>
      <c r="J19" s="402" t="s">
        <v>94</v>
      </c>
      <c r="K19" s="402" t="s">
        <v>93</v>
      </c>
      <c r="L19" s="402" t="s">
        <v>92</v>
      </c>
      <c r="M19" s="402" t="s">
        <v>91</v>
      </c>
      <c r="N19" s="402" t="s">
        <v>90</v>
      </c>
      <c r="O19" s="402" t="s">
        <v>89</v>
      </c>
      <c r="P19" s="402" t="s">
        <v>88</v>
      </c>
      <c r="Q19" s="402" t="s">
        <v>381</v>
      </c>
      <c r="R19" s="402"/>
      <c r="S19" s="405" t="s">
        <v>486</v>
      </c>
      <c r="T19" s="4"/>
      <c r="U19" s="4"/>
      <c r="V19" s="4"/>
      <c r="W19" s="4"/>
      <c r="X19" s="4"/>
      <c r="Y19" s="4"/>
    </row>
    <row r="20" spans="1:28" s="3" customFormat="1" ht="180.75" customHeight="1" x14ac:dyDescent="0.2">
      <c r="A20" s="402"/>
      <c r="B20" s="402"/>
      <c r="C20" s="404"/>
      <c r="D20" s="402"/>
      <c r="E20" s="402"/>
      <c r="F20" s="402"/>
      <c r="G20" s="402"/>
      <c r="H20" s="402"/>
      <c r="I20" s="402"/>
      <c r="J20" s="402"/>
      <c r="K20" s="402"/>
      <c r="L20" s="402"/>
      <c r="M20" s="402"/>
      <c r="N20" s="402"/>
      <c r="O20" s="402"/>
      <c r="P20" s="402"/>
      <c r="Q20" s="47" t="s">
        <v>379</v>
      </c>
      <c r="R20" s="48" t="s">
        <v>380</v>
      </c>
      <c r="S20" s="405"/>
      <c r="T20" s="32"/>
      <c r="U20" s="32"/>
      <c r="V20" s="32"/>
      <c r="W20" s="32"/>
      <c r="X20" s="32"/>
      <c r="Y20" s="32"/>
      <c r="Z20" s="31"/>
      <c r="AA20" s="31"/>
      <c r="AB20" s="31"/>
    </row>
    <row r="21" spans="1:28" s="3" customFormat="1" ht="18.75" x14ac:dyDescent="0.2">
      <c r="A21" s="47">
        <v>1</v>
      </c>
      <c r="B21" s="52">
        <v>2</v>
      </c>
      <c r="C21" s="47">
        <v>3</v>
      </c>
      <c r="D21" s="52">
        <v>4</v>
      </c>
      <c r="E21" s="47">
        <v>5</v>
      </c>
      <c r="F21" s="52">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252" x14ac:dyDescent="0.2">
      <c r="A22" s="47">
        <v>1</v>
      </c>
      <c r="B22" s="180" t="s">
        <v>630</v>
      </c>
      <c r="C22" s="43" t="s">
        <v>644</v>
      </c>
      <c r="D22" s="43" t="s">
        <v>631</v>
      </c>
      <c r="E22" s="43" t="s">
        <v>537</v>
      </c>
      <c r="F22" s="43" t="s">
        <v>645</v>
      </c>
      <c r="G22" s="43" t="s">
        <v>602</v>
      </c>
      <c r="H22" s="43">
        <v>6</v>
      </c>
      <c r="I22" s="43"/>
      <c r="J22" s="43">
        <v>6</v>
      </c>
      <c r="K22" s="43"/>
      <c r="L22" s="43">
        <v>2</v>
      </c>
      <c r="M22" s="43"/>
      <c r="N22" s="43"/>
      <c r="O22" s="43"/>
      <c r="P22" s="43"/>
      <c r="Q22" s="42" t="s">
        <v>632</v>
      </c>
      <c r="R22" s="42"/>
      <c r="S22" s="324">
        <v>65.308827469999997</v>
      </c>
      <c r="T22" s="32"/>
      <c r="U22" s="32"/>
      <c r="V22" s="32"/>
      <c r="W22" s="32"/>
      <c r="X22" s="32"/>
      <c r="Y22" s="32"/>
      <c r="Z22" s="31"/>
      <c r="AA22" s="31"/>
      <c r="AB22" s="31"/>
    </row>
    <row r="23" spans="1:28" ht="20.25" customHeight="1" x14ac:dyDescent="0.25">
      <c r="A23" s="124"/>
      <c r="B23" s="52" t="s">
        <v>376</v>
      </c>
      <c r="C23" s="52"/>
      <c r="D23" s="52"/>
      <c r="E23" s="124" t="s">
        <v>377</v>
      </c>
      <c r="F23" s="124" t="s">
        <v>377</v>
      </c>
      <c r="G23" s="124" t="s">
        <v>377</v>
      </c>
      <c r="H23" s="124">
        <f>H22</f>
        <v>6</v>
      </c>
      <c r="I23" s="124"/>
      <c r="J23" s="124">
        <f>J22</f>
        <v>6</v>
      </c>
      <c r="K23" s="124"/>
      <c r="L23" s="124"/>
      <c r="M23" s="124"/>
      <c r="N23" s="124"/>
      <c r="O23" s="124"/>
      <c r="P23" s="124"/>
      <c r="Q23" s="125"/>
      <c r="R23" s="2"/>
      <c r="S23" s="325">
        <f>S22</f>
        <v>65.308827469999997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4" zoomScale="60" zoomScaleNormal="60" workbookViewId="0">
      <selection activeCell="C36" sqref="C3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1" t="str">
        <f>'1. паспорт местоположение'!A5:C5</f>
        <v>Год раскрытия информации: 2018 год</v>
      </c>
      <c r="B6" s="391"/>
      <c r="C6" s="391"/>
      <c r="D6" s="391"/>
      <c r="E6" s="391"/>
      <c r="F6" s="391"/>
      <c r="G6" s="391"/>
      <c r="H6" s="391"/>
      <c r="I6" s="391"/>
      <c r="J6" s="391"/>
      <c r="K6" s="391"/>
      <c r="L6" s="391"/>
      <c r="M6" s="391"/>
      <c r="N6" s="391"/>
      <c r="O6" s="391"/>
      <c r="P6" s="391"/>
      <c r="Q6" s="391"/>
      <c r="R6" s="391"/>
      <c r="S6" s="391"/>
      <c r="T6" s="391"/>
    </row>
    <row r="7" spans="1:20" s="12" customFormat="1" x14ac:dyDescent="0.2">
      <c r="A7" s="17"/>
      <c r="H7" s="16"/>
    </row>
    <row r="8" spans="1:20" s="12" customFormat="1" ht="18.75" x14ac:dyDescent="0.2">
      <c r="A8" s="395" t="s">
        <v>9</v>
      </c>
      <c r="B8" s="395"/>
      <c r="C8" s="395"/>
      <c r="D8" s="395"/>
      <c r="E8" s="395"/>
      <c r="F8" s="395"/>
      <c r="G8" s="395"/>
      <c r="H8" s="395"/>
      <c r="I8" s="395"/>
      <c r="J8" s="395"/>
      <c r="K8" s="395"/>
      <c r="L8" s="395"/>
      <c r="M8" s="395"/>
      <c r="N8" s="395"/>
      <c r="O8" s="395"/>
      <c r="P8" s="395"/>
      <c r="Q8" s="395"/>
      <c r="R8" s="395"/>
      <c r="S8" s="395"/>
      <c r="T8" s="395"/>
    </row>
    <row r="9" spans="1:20" s="12" customFormat="1" ht="18.75" x14ac:dyDescent="0.2">
      <c r="A9" s="395"/>
      <c r="B9" s="395"/>
      <c r="C9" s="395"/>
      <c r="D9" s="395"/>
      <c r="E9" s="395"/>
      <c r="F9" s="395"/>
      <c r="G9" s="395"/>
      <c r="H9" s="395"/>
      <c r="I9" s="395"/>
      <c r="J9" s="395"/>
      <c r="K9" s="395"/>
      <c r="L9" s="395"/>
      <c r="M9" s="395"/>
      <c r="N9" s="395"/>
      <c r="O9" s="395"/>
      <c r="P9" s="395"/>
      <c r="Q9" s="395"/>
      <c r="R9" s="395"/>
      <c r="S9" s="395"/>
      <c r="T9" s="395"/>
    </row>
    <row r="10" spans="1:20" s="12" customFormat="1" ht="18.75" customHeight="1" x14ac:dyDescent="0.2">
      <c r="A10" s="400" t="str">
        <f>'1. паспорт местоположение'!A9:C9</f>
        <v>Акционерное общество "Янтарьэнерго" ДЗО  ПАО "Россети"</v>
      </c>
      <c r="B10" s="400"/>
      <c r="C10" s="400"/>
      <c r="D10" s="400"/>
      <c r="E10" s="400"/>
      <c r="F10" s="400"/>
      <c r="G10" s="400"/>
      <c r="H10" s="400"/>
      <c r="I10" s="400"/>
      <c r="J10" s="400"/>
      <c r="K10" s="400"/>
      <c r="L10" s="400"/>
      <c r="M10" s="400"/>
      <c r="N10" s="400"/>
      <c r="O10" s="400"/>
      <c r="P10" s="400"/>
      <c r="Q10" s="400"/>
      <c r="R10" s="400"/>
      <c r="S10" s="400"/>
      <c r="T10" s="400"/>
    </row>
    <row r="11" spans="1:20" s="12" customFormat="1" ht="18.75" customHeight="1" x14ac:dyDescent="0.2">
      <c r="A11" s="392" t="s">
        <v>8</v>
      </c>
      <c r="B11" s="392"/>
      <c r="C11" s="392"/>
      <c r="D11" s="392"/>
      <c r="E11" s="392"/>
      <c r="F11" s="392"/>
      <c r="G11" s="392"/>
      <c r="H11" s="392"/>
      <c r="I11" s="392"/>
      <c r="J11" s="392"/>
      <c r="K11" s="392"/>
      <c r="L11" s="392"/>
      <c r="M11" s="392"/>
      <c r="N11" s="392"/>
      <c r="O11" s="392"/>
      <c r="P11" s="392"/>
      <c r="Q11" s="392"/>
      <c r="R11" s="392"/>
      <c r="S11" s="392"/>
      <c r="T11" s="392"/>
    </row>
    <row r="12" spans="1:20" s="12" customFormat="1" ht="18.75" x14ac:dyDescent="0.2">
      <c r="A12" s="395"/>
      <c r="B12" s="395"/>
      <c r="C12" s="395"/>
      <c r="D12" s="395"/>
      <c r="E12" s="395"/>
      <c r="F12" s="395"/>
      <c r="G12" s="395"/>
      <c r="H12" s="395"/>
      <c r="I12" s="395"/>
      <c r="J12" s="395"/>
      <c r="K12" s="395"/>
      <c r="L12" s="395"/>
      <c r="M12" s="395"/>
      <c r="N12" s="395"/>
      <c r="O12" s="395"/>
      <c r="P12" s="395"/>
      <c r="Q12" s="395"/>
      <c r="R12" s="395"/>
      <c r="S12" s="395"/>
      <c r="T12" s="395"/>
    </row>
    <row r="13" spans="1:20" s="12" customFormat="1" ht="18.75" customHeight="1" x14ac:dyDescent="0.2">
      <c r="A13" s="400" t="str">
        <f>'1. паспорт местоположение'!A12:C12</f>
        <v>F_prj_111001_14118</v>
      </c>
      <c r="B13" s="400"/>
      <c r="C13" s="400"/>
      <c r="D13" s="400"/>
      <c r="E13" s="400"/>
      <c r="F13" s="400"/>
      <c r="G13" s="400"/>
      <c r="H13" s="400"/>
      <c r="I13" s="400"/>
      <c r="J13" s="400"/>
      <c r="K13" s="400"/>
      <c r="L13" s="400"/>
      <c r="M13" s="400"/>
      <c r="N13" s="400"/>
      <c r="O13" s="400"/>
      <c r="P13" s="400"/>
      <c r="Q13" s="400"/>
      <c r="R13" s="400"/>
      <c r="S13" s="400"/>
      <c r="T13" s="400"/>
    </row>
    <row r="14" spans="1:20" s="12" customFormat="1" ht="18.75" customHeight="1" x14ac:dyDescent="0.2">
      <c r="A14" s="392" t="s">
        <v>7</v>
      </c>
      <c r="B14" s="392"/>
      <c r="C14" s="392"/>
      <c r="D14" s="392"/>
      <c r="E14" s="392"/>
      <c r="F14" s="392"/>
      <c r="G14" s="392"/>
      <c r="H14" s="392"/>
      <c r="I14" s="392"/>
      <c r="J14" s="392"/>
      <c r="K14" s="392"/>
      <c r="L14" s="392"/>
      <c r="M14" s="392"/>
      <c r="N14" s="392"/>
      <c r="O14" s="392"/>
      <c r="P14" s="392"/>
      <c r="Q14" s="392"/>
      <c r="R14" s="392"/>
      <c r="S14" s="392"/>
      <c r="T14" s="392"/>
    </row>
    <row r="15" spans="1:20" s="9"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x14ac:dyDescent="0.2">
      <c r="A16" s="397" t="str">
        <f>'1. паспорт местоположение'!A15:C15</f>
        <v>Строительство РП 10 кВ, двух КЛ 10 кВ от РП 10 кВ (по ТЗ № 7.СЭРС.2013/ЗЭС-20) в Гурьевском районе, п.Кутузово - п.Дорожный</v>
      </c>
      <c r="B16" s="397"/>
      <c r="C16" s="397"/>
      <c r="D16" s="397"/>
      <c r="E16" s="397"/>
      <c r="F16" s="397"/>
      <c r="G16" s="397"/>
      <c r="H16" s="397"/>
      <c r="I16" s="397"/>
      <c r="J16" s="397"/>
      <c r="K16" s="397"/>
      <c r="L16" s="397"/>
      <c r="M16" s="397"/>
      <c r="N16" s="397"/>
      <c r="O16" s="397"/>
      <c r="P16" s="397"/>
      <c r="Q16" s="397"/>
      <c r="R16" s="397"/>
      <c r="S16" s="397"/>
      <c r="T16" s="397"/>
    </row>
    <row r="17" spans="1:113" s="3" customFormat="1" ht="15" customHeight="1" x14ac:dyDescent="0.2">
      <c r="A17" s="392" t="s">
        <v>6</v>
      </c>
      <c r="B17" s="392"/>
      <c r="C17" s="392"/>
      <c r="D17" s="392"/>
      <c r="E17" s="392"/>
      <c r="F17" s="392"/>
      <c r="G17" s="392"/>
      <c r="H17" s="392"/>
      <c r="I17" s="392"/>
      <c r="J17" s="392"/>
      <c r="K17" s="392"/>
      <c r="L17" s="392"/>
      <c r="M17" s="392"/>
      <c r="N17" s="392"/>
      <c r="O17" s="392"/>
      <c r="P17" s="392"/>
      <c r="Q17" s="392"/>
      <c r="R17" s="392"/>
      <c r="S17" s="392"/>
      <c r="T17" s="392"/>
    </row>
    <row r="18" spans="1:113"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398"/>
    </row>
    <row r="19" spans="1:113" s="3" customFormat="1" ht="15" customHeight="1" x14ac:dyDescent="0.2">
      <c r="A19" s="394" t="s">
        <v>497</v>
      </c>
      <c r="B19" s="394"/>
      <c r="C19" s="394"/>
      <c r="D19" s="394"/>
      <c r="E19" s="394"/>
      <c r="F19" s="394"/>
      <c r="G19" s="394"/>
      <c r="H19" s="394"/>
      <c r="I19" s="394"/>
      <c r="J19" s="394"/>
      <c r="K19" s="394"/>
      <c r="L19" s="394"/>
      <c r="M19" s="394"/>
      <c r="N19" s="394"/>
      <c r="O19" s="394"/>
      <c r="P19" s="394"/>
      <c r="Q19" s="394"/>
      <c r="R19" s="394"/>
      <c r="S19" s="394"/>
      <c r="T19" s="394"/>
    </row>
    <row r="20" spans="1:113" s="65"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14" t="s">
        <v>5</v>
      </c>
      <c r="B21" s="417" t="s">
        <v>222</v>
      </c>
      <c r="C21" s="418"/>
      <c r="D21" s="421" t="s">
        <v>121</v>
      </c>
      <c r="E21" s="417" t="s">
        <v>526</v>
      </c>
      <c r="F21" s="418"/>
      <c r="G21" s="417" t="s">
        <v>273</v>
      </c>
      <c r="H21" s="418"/>
      <c r="I21" s="417" t="s">
        <v>120</v>
      </c>
      <c r="J21" s="418"/>
      <c r="K21" s="421" t="s">
        <v>119</v>
      </c>
      <c r="L21" s="417" t="s">
        <v>118</v>
      </c>
      <c r="M21" s="418"/>
      <c r="N21" s="417" t="s">
        <v>522</v>
      </c>
      <c r="O21" s="418"/>
      <c r="P21" s="421" t="s">
        <v>117</v>
      </c>
      <c r="Q21" s="410" t="s">
        <v>116</v>
      </c>
      <c r="R21" s="411"/>
      <c r="S21" s="410" t="s">
        <v>115</v>
      </c>
      <c r="T21" s="412"/>
    </row>
    <row r="22" spans="1:113" ht="204.75" customHeight="1" x14ac:dyDescent="0.25">
      <c r="A22" s="415"/>
      <c r="B22" s="419"/>
      <c r="C22" s="420"/>
      <c r="D22" s="424"/>
      <c r="E22" s="419"/>
      <c r="F22" s="420"/>
      <c r="G22" s="419"/>
      <c r="H22" s="420"/>
      <c r="I22" s="419"/>
      <c r="J22" s="420"/>
      <c r="K22" s="422"/>
      <c r="L22" s="419"/>
      <c r="M22" s="420"/>
      <c r="N22" s="419"/>
      <c r="O22" s="420"/>
      <c r="P22" s="422"/>
      <c r="Q22" s="112" t="s">
        <v>114</v>
      </c>
      <c r="R22" s="112" t="s">
        <v>496</v>
      </c>
      <c r="S22" s="112" t="s">
        <v>113</v>
      </c>
      <c r="T22" s="112" t="s">
        <v>112</v>
      </c>
    </row>
    <row r="23" spans="1:113" ht="51.75" customHeight="1" x14ac:dyDescent="0.25">
      <c r="A23" s="416"/>
      <c r="B23" s="163" t="s">
        <v>110</v>
      </c>
      <c r="C23" s="163" t="s">
        <v>111</v>
      </c>
      <c r="D23" s="422"/>
      <c r="E23" s="163" t="s">
        <v>110</v>
      </c>
      <c r="F23" s="163" t="s">
        <v>111</v>
      </c>
      <c r="G23" s="163" t="s">
        <v>110</v>
      </c>
      <c r="H23" s="163" t="s">
        <v>111</v>
      </c>
      <c r="I23" s="163" t="s">
        <v>110</v>
      </c>
      <c r="J23" s="163" t="s">
        <v>111</v>
      </c>
      <c r="K23" s="163" t="s">
        <v>110</v>
      </c>
      <c r="L23" s="163" t="s">
        <v>110</v>
      </c>
      <c r="M23" s="163" t="s">
        <v>111</v>
      </c>
      <c r="N23" s="163" t="s">
        <v>110</v>
      </c>
      <c r="O23" s="163" t="s">
        <v>111</v>
      </c>
      <c r="P23" s="164" t="s">
        <v>110</v>
      </c>
      <c r="Q23" s="112" t="s">
        <v>110</v>
      </c>
      <c r="R23" s="112" t="s">
        <v>110</v>
      </c>
      <c r="S23" s="112" t="s">
        <v>110</v>
      </c>
      <c r="T23" s="112"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406">
        <v>1</v>
      </c>
      <c r="B25" s="406" t="s">
        <v>377</v>
      </c>
      <c r="C25" s="408" t="s">
        <v>609</v>
      </c>
      <c r="D25" s="67" t="s">
        <v>610</v>
      </c>
      <c r="E25" s="67" t="s">
        <v>377</v>
      </c>
      <c r="F25" s="67" t="s">
        <v>613</v>
      </c>
      <c r="G25" s="67" t="s">
        <v>377</v>
      </c>
      <c r="H25" s="67" t="s">
        <v>614</v>
      </c>
      <c r="I25" s="67" t="s">
        <v>377</v>
      </c>
      <c r="J25" s="66" t="s">
        <v>616</v>
      </c>
      <c r="K25" s="67" t="s">
        <v>377</v>
      </c>
      <c r="L25" s="67" t="s">
        <v>377</v>
      </c>
      <c r="M25" s="68">
        <v>10</v>
      </c>
      <c r="N25" s="67" t="s">
        <v>377</v>
      </c>
      <c r="O25" s="68">
        <v>0.08</v>
      </c>
      <c r="P25" s="67" t="s">
        <v>377</v>
      </c>
      <c r="Q25" s="67" t="s">
        <v>377</v>
      </c>
      <c r="R25" s="67" t="s">
        <v>377</v>
      </c>
      <c r="S25" s="67" t="s">
        <v>377</v>
      </c>
      <c r="T25" s="67" t="s">
        <v>377</v>
      </c>
    </row>
    <row r="26" spans="1:113" s="65" customFormat="1" ht="47.25" x14ac:dyDescent="0.25">
      <c r="A26" s="407"/>
      <c r="B26" s="407"/>
      <c r="C26" s="409"/>
      <c r="D26" s="67" t="s">
        <v>611</v>
      </c>
      <c r="E26" s="67" t="s">
        <v>377</v>
      </c>
      <c r="F26" s="67" t="s">
        <v>612</v>
      </c>
      <c r="G26" s="67" t="s">
        <v>377</v>
      </c>
      <c r="H26" s="67" t="s">
        <v>615</v>
      </c>
      <c r="I26" s="67" t="s">
        <v>377</v>
      </c>
      <c r="J26" s="66" t="s">
        <v>616</v>
      </c>
      <c r="K26" s="67" t="s">
        <v>377</v>
      </c>
      <c r="L26" s="67" t="s">
        <v>377</v>
      </c>
      <c r="M26" s="68">
        <v>10</v>
      </c>
      <c r="N26" s="67" t="s">
        <v>377</v>
      </c>
      <c r="O26" s="68" t="s">
        <v>377</v>
      </c>
      <c r="P26" s="67" t="s">
        <v>377</v>
      </c>
      <c r="Q26" s="67" t="s">
        <v>377</v>
      </c>
      <c r="R26" s="67" t="s">
        <v>377</v>
      </c>
      <c r="S26" s="67" t="s">
        <v>377</v>
      </c>
      <c r="T26" s="67" t="s">
        <v>377</v>
      </c>
    </row>
    <row r="27" spans="1:113" ht="3" customHeight="1" x14ac:dyDescent="0.25"/>
    <row r="28" spans="1:113" s="63" customFormat="1" ht="12.75" x14ac:dyDescent="0.2">
      <c r="B28" s="64"/>
      <c r="C28" s="64"/>
      <c r="K28" s="64"/>
    </row>
    <row r="29" spans="1:113" s="63" customFormat="1" x14ac:dyDescent="0.25">
      <c r="B29" s="61" t="s">
        <v>109</v>
      </c>
      <c r="C29" s="61"/>
      <c r="D29" s="61"/>
      <c r="E29" s="61"/>
      <c r="F29" s="61"/>
      <c r="G29" s="61"/>
      <c r="H29" s="61"/>
      <c r="I29" s="61"/>
      <c r="J29" s="61"/>
      <c r="K29" s="61"/>
      <c r="L29" s="61"/>
      <c r="M29" s="61"/>
      <c r="N29" s="61"/>
      <c r="O29" s="61"/>
      <c r="P29" s="61"/>
      <c r="Q29" s="61"/>
      <c r="R29" s="61"/>
    </row>
    <row r="30" spans="1:113" x14ac:dyDescent="0.25">
      <c r="B30" s="423" t="s">
        <v>532</v>
      </c>
      <c r="C30" s="423"/>
      <c r="D30" s="423"/>
      <c r="E30" s="423"/>
      <c r="F30" s="423"/>
      <c r="G30" s="423"/>
      <c r="H30" s="423"/>
      <c r="I30" s="423"/>
      <c r="J30" s="423"/>
      <c r="K30" s="423"/>
      <c r="L30" s="423"/>
      <c r="M30" s="423"/>
      <c r="N30" s="423"/>
      <c r="O30" s="423"/>
      <c r="P30" s="423"/>
      <c r="Q30" s="423"/>
      <c r="R30" s="423"/>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495</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108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30">
    <mergeCell ref="B30:R30"/>
    <mergeCell ref="L21:M22"/>
    <mergeCell ref="N21:O22"/>
    <mergeCell ref="P21:P22"/>
    <mergeCell ref="D21:D23"/>
    <mergeCell ref="B21:C22"/>
    <mergeCell ref="A18:T18"/>
    <mergeCell ref="A19:T19"/>
    <mergeCell ref="A20:T20"/>
    <mergeCell ref="A21:A23"/>
    <mergeCell ref="E21:F22"/>
    <mergeCell ref="G21:H22"/>
    <mergeCell ref="I21:J22"/>
    <mergeCell ref="K21:K22"/>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R25" sqref="R25: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395" t="s">
        <v>9</v>
      </c>
      <c r="F7" s="395"/>
      <c r="G7" s="395"/>
      <c r="H7" s="395"/>
      <c r="I7" s="395"/>
      <c r="J7" s="395"/>
      <c r="K7" s="395"/>
      <c r="L7" s="395"/>
      <c r="M7" s="395"/>
      <c r="N7" s="395"/>
      <c r="O7" s="395"/>
      <c r="P7" s="395"/>
      <c r="Q7" s="395"/>
      <c r="R7" s="395"/>
      <c r="S7" s="395"/>
      <c r="T7" s="395"/>
      <c r="U7" s="395"/>
      <c r="V7" s="395"/>
      <c r="W7" s="395"/>
      <c r="X7" s="395"/>
      <c r="Y7" s="39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0" t="str">
        <f>'1. паспорт местоположение'!A9</f>
        <v>Акционерное общество "Янтарьэнерго" ДЗО  ПАО "Россети"</v>
      </c>
      <c r="F9" s="400"/>
      <c r="G9" s="400"/>
      <c r="H9" s="400"/>
      <c r="I9" s="400"/>
      <c r="J9" s="400"/>
      <c r="K9" s="400"/>
      <c r="L9" s="400"/>
      <c r="M9" s="400"/>
      <c r="N9" s="400"/>
      <c r="O9" s="400"/>
      <c r="P9" s="400"/>
      <c r="Q9" s="400"/>
      <c r="R9" s="400"/>
      <c r="S9" s="400"/>
      <c r="T9" s="400"/>
      <c r="U9" s="400"/>
      <c r="V9" s="400"/>
      <c r="W9" s="400"/>
      <c r="X9" s="400"/>
      <c r="Y9" s="400"/>
    </row>
    <row r="10" spans="1:27" s="12" customFormat="1" ht="18.75" customHeight="1" x14ac:dyDescent="0.2">
      <c r="E10" s="392" t="s">
        <v>8</v>
      </c>
      <c r="F10" s="392"/>
      <c r="G10" s="392"/>
      <c r="H10" s="392"/>
      <c r="I10" s="392"/>
      <c r="J10" s="392"/>
      <c r="K10" s="392"/>
      <c r="L10" s="392"/>
      <c r="M10" s="392"/>
      <c r="N10" s="392"/>
      <c r="O10" s="392"/>
      <c r="P10" s="392"/>
      <c r="Q10" s="392"/>
      <c r="R10" s="392"/>
      <c r="S10" s="392"/>
      <c r="T10" s="392"/>
      <c r="U10" s="392"/>
      <c r="V10" s="392"/>
      <c r="W10" s="392"/>
      <c r="X10" s="392"/>
      <c r="Y10" s="39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0" t="str">
        <f>'1. паспорт местоположение'!A12</f>
        <v>F_prj_111001_14118</v>
      </c>
      <c r="F12" s="400"/>
      <c r="G12" s="400"/>
      <c r="H12" s="400"/>
      <c r="I12" s="400"/>
      <c r="J12" s="400"/>
      <c r="K12" s="400"/>
      <c r="L12" s="400"/>
      <c r="M12" s="400"/>
      <c r="N12" s="400"/>
      <c r="O12" s="400"/>
      <c r="P12" s="400"/>
      <c r="Q12" s="400"/>
      <c r="R12" s="400"/>
      <c r="S12" s="400"/>
      <c r="T12" s="400"/>
      <c r="U12" s="400"/>
      <c r="V12" s="400"/>
      <c r="W12" s="400"/>
      <c r="X12" s="400"/>
      <c r="Y12" s="400"/>
    </row>
    <row r="13" spans="1:27" s="12" customFormat="1" ht="18.75" customHeight="1" x14ac:dyDescent="0.2">
      <c r="E13" s="392" t="s">
        <v>7</v>
      </c>
      <c r="F13" s="392"/>
      <c r="G13" s="392"/>
      <c r="H13" s="392"/>
      <c r="I13" s="392"/>
      <c r="J13" s="392"/>
      <c r="K13" s="392"/>
      <c r="L13" s="392"/>
      <c r="M13" s="392"/>
      <c r="N13" s="392"/>
      <c r="O13" s="392"/>
      <c r="P13" s="392"/>
      <c r="Q13" s="392"/>
      <c r="R13" s="392"/>
      <c r="S13" s="392"/>
      <c r="T13" s="392"/>
      <c r="U13" s="392"/>
      <c r="V13" s="392"/>
      <c r="W13" s="392"/>
      <c r="X13" s="392"/>
      <c r="Y13" s="39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7" t="str">
        <f>'1. паспорт местоположение'!A15</f>
        <v>Строительство РП 10 кВ, двух КЛ 10 кВ от РП 10 кВ (по ТЗ № 7.СЭРС.2013/ЗЭС-20) в Гурьевском районе, п.Кутузово - п.Дорожный</v>
      </c>
      <c r="F15" s="397"/>
      <c r="G15" s="397"/>
      <c r="H15" s="397"/>
      <c r="I15" s="397"/>
      <c r="J15" s="397"/>
      <c r="K15" s="397"/>
      <c r="L15" s="397"/>
      <c r="M15" s="397"/>
      <c r="N15" s="397"/>
      <c r="O15" s="397"/>
      <c r="P15" s="397"/>
      <c r="Q15" s="397"/>
      <c r="R15" s="397"/>
      <c r="S15" s="397"/>
      <c r="T15" s="397"/>
      <c r="U15" s="397"/>
      <c r="V15" s="397"/>
      <c r="W15" s="397"/>
      <c r="X15" s="397"/>
      <c r="Y15" s="397"/>
    </row>
    <row r="16" spans="1:27" s="3" customFormat="1" ht="15" customHeight="1" x14ac:dyDescent="0.2">
      <c r="E16" s="392" t="s">
        <v>6</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A19" s="394" t="s">
        <v>499</v>
      </c>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1:27" s="65" customFormat="1" ht="21" customHeight="1" x14ac:dyDescent="0.25"/>
    <row r="21" spans="1:27" ht="15.75" customHeight="1" x14ac:dyDescent="0.25">
      <c r="A21" s="425" t="s">
        <v>5</v>
      </c>
      <c r="B21" s="427" t="s">
        <v>506</v>
      </c>
      <c r="C21" s="428"/>
      <c r="D21" s="427" t="s">
        <v>508</v>
      </c>
      <c r="E21" s="428"/>
      <c r="F21" s="410" t="s">
        <v>93</v>
      </c>
      <c r="G21" s="412"/>
      <c r="H21" s="412"/>
      <c r="I21" s="411"/>
      <c r="J21" s="425" t="s">
        <v>509</v>
      </c>
      <c r="K21" s="427" t="s">
        <v>510</v>
      </c>
      <c r="L21" s="428"/>
      <c r="M21" s="427" t="s">
        <v>511</v>
      </c>
      <c r="N21" s="428"/>
      <c r="O21" s="427" t="s">
        <v>498</v>
      </c>
      <c r="P21" s="428"/>
      <c r="Q21" s="427" t="s">
        <v>126</v>
      </c>
      <c r="R21" s="428"/>
      <c r="S21" s="425" t="s">
        <v>125</v>
      </c>
      <c r="T21" s="425" t="s">
        <v>512</v>
      </c>
      <c r="U21" s="425" t="s">
        <v>507</v>
      </c>
      <c r="V21" s="427" t="s">
        <v>124</v>
      </c>
      <c r="W21" s="428"/>
      <c r="X21" s="410" t="s">
        <v>116</v>
      </c>
      <c r="Y21" s="412"/>
      <c r="Z21" s="410" t="s">
        <v>115</v>
      </c>
      <c r="AA21" s="412"/>
    </row>
    <row r="22" spans="1:27" ht="216" customHeight="1" x14ac:dyDescent="0.25">
      <c r="A22" s="431"/>
      <c r="B22" s="429"/>
      <c r="C22" s="430"/>
      <c r="D22" s="429"/>
      <c r="E22" s="430"/>
      <c r="F22" s="410" t="s">
        <v>123</v>
      </c>
      <c r="G22" s="411"/>
      <c r="H22" s="410" t="s">
        <v>122</v>
      </c>
      <c r="I22" s="411"/>
      <c r="J22" s="426"/>
      <c r="K22" s="429"/>
      <c r="L22" s="430"/>
      <c r="M22" s="429"/>
      <c r="N22" s="430"/>
      <c r="O22" s="429"/>
      <c r="P22" s="430"/>
      <c r="Q22" s="429"/>
      <c r="R22" s="430"/>
      <c r="S22" s="426"/>
      <c r="T22" s="426"/>
      <c r="U22" s="426"/>
      <c r="V22" s="429"/>
      <c r="W22" s="430"/>
      <c r="X22" s="112" t="s">
        <v>114</v>
      </c>
      <c r="Y22" s="112" t="s">
        <v>496</v>
      </c>
      <c r="Z22" s="112" t="s">
        <v>113</v>
      </c>
      <c r="AA22" s="112" t="s">
        <v>112</v>
      </c>
    </row>
    <row r="23" spans="1:27" ht="60" customHeight="1" x14ac:dyDescent="0.25">
      <c r="A23" s="426"/>
      <c r="B23" s="161" t="s">
        <v>110</v>
      </c>
      <c r="C23" s="161"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347" customFormat="1" ht="94.5" x14ac:dyDescent="0.25">
      <c r="A25" s="348">
        <v>1</v>
      </c>
      <c r="B25" s="348" t="s">
        <v>377</v>
      </c>
      <c r="C25" s="348" t="s">
        <v>618</v>
      </c>
      <c r="D25" s="348" t="s">
        <v>377</v>
      </c>
      <c r="E25" s="348" t="s">
        <v>618</v>
      </c>
      <c r="F25" s="348" t="s">
        <v>377</v>
      </c>
      <c r="G25" s="349">
        <v>10</v>
      </c>
      <c r="H25" s="349" t="s">
        <v>377</v>
      </c>
      <c r="I25" s="349">
        <v>10</v>
      </c>
      <c r="J25" s="349" t="s">
        <v>377</v>
      </c>
      <c r="K25" s="350" t="s">
        <v>377</v>
      </c>
      <c r="L25" s="351">
        <v>1</v>
      </c>
      <c r="M25" s="350" t="s">
        <v>377</v>
      </c>
      <c r="N25" s="351">
        <v>500</v>
      </c>
      <c r="O25" s="350" t="s">
        <v>377</v>
      </c>
      <c r="P25" s="351" t="s">
        <v>546</v>
      </c>
      <c r="Q25" s="350" t="s">
        <v>377</v>
      </c>
      <c r="R25" s="349">
        <v>2.2389999999999999</v>
      </c>
      <c r="S25" s="350" t="s">
        <v>377</v>
      </c>
      <c r="T25" s="350" t="s">
        <v>377</v>
      </c>
      <c r="U25" s="350" t="s">
        <v>377</v>
      </c>
      <c r="V25" s="350" t="s">
        <v>377</v>
      </c>
      <c r="W25" s="352" t="s">
        <v>617</v>
      </c>
      <c r="X25" s="350" t="s">
        <v>377</v>
      </c>
      <c r="Y25" s="350" t="s">
        <v>377</v>
      </c>
      <c r="Z25" s="350" t="s">
        <v>377</v>
      </c>
      <c r="AA25" s="350" t="s">
        <v>377</v>
      </c>
    </row>
    <row r="26" spans="1:27" s="347" customFormat="1" ht="94.5" x14ac:dyDescent="0.25">
      <c r="A26" s="348">
        <v>2</v>
      </c>
      <c r="B26" s="348" t="s">
        <v>377</v>
      </c>
      <c r="C26" s="348" t="s">
        <v>618</v>
      </c>
      <c r="D26" s="348" t="s">
        <v>377</v>
      </c>
      <c r="E26" s="348" t="s">
        <v>618</v>
      </c>
      <c r="F26" s="348" t="s">
        <v>377</v>
      </c>
      <c r="G26" s="349">
        <v>10</v>
      </c>
      <c r="H26" s="349" t="s">
        <v>377</v>
      </c>
      <c r="I26" s="349">
        <v>10</v>
      </c>
      <c r="J26" s="349" t="s">
        <v>377</v>
      </c>
      <c r="K26" s="350" t="s">
        <v>377</v>
      </c>
      <c r="L26" s="351">
        <v>1</v>
      </c>
      <c r="M26" s="350" t="s">
        <v>377</v>
      </c>
      <c r="N26" s="351">
        <v>500</v>
      </c>
      <c r="O26" s="350" t="s">
        <v>377</v>
      </c>
      <c r="P26" s="351" t="s">
        <v>546</v>
      </c>
      <c r="Q26" s="350" t="s">
        <v>377</v>
      </c>
      <c r="R26" s="349">
        <v>2.2389999999999999</v>
      </c>
      <c r="S26" s="350" t="s">
        <v>377</v>
      </c>
      <c r="T26" s="350" t="s">
        <v>377</v>
      </c>
      <c r="U26" s="350" t="s">
        <v>377</v>
      </c>
      <c r="V26" s="350" t="s">
        <v>377</v>
      </c>
      <c r="W26" s="352" t="s">
        <v>617</v>
      </c>
      <c r="X26" s="350" t="s">
        <v>377</v>
      </c>
      <c r="Y26" s="350" t="s">
        <v>377</v>
      </c>
      <c r="Z26" s="350" t="s">
        <v>377</v>
      </c>
      <c r="AA26" s="350" t="s">
        <v>377</v>
      </c>
    </row>
    <row r="27" spans="1:27" ht="3" customHeight="1" x14ac:dyDescent="0.25">
      <c r="X27" s="114"/>
      <c r="Y27" s="115"/>
      <c r="Z27" s="58"/>
      <c r="AA27" s="58"/>
    </row>
    <row r="28" spans="1:27" s="63" customFormat="1" ht="12.75" x14ac:dyDescent="0.2">
      <c r="A28" s="64"/>
      <c r="B28" s="64"/>
      <c r="C28" s="64"/>
      <c r="E28" s="64"/>
      <c r="X28" s="116"/>
      <c r="Y28" s="116"/>
      <c r="Z28" s="116"/>
      <c r="AA28" s="116"/>
    </row>
    <row r="29" spans="1:27" s="63" customFormat="1" ht="12.75" x14ac:dyDescent="0.2">
      <c r="A29" s="64"/>
      <c r="B29" s="64"/>
      <c r="C29"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1" t="str">
        <f>'1. паспорт местоположение'!A5:C5</f>
        <v>Год раскрытия информации: 2018 год</v>
      </c>
      <c r="B5" s="391"/>
      <c r="C5" s="391"/>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395" t="s">
        <v>9</v>
      </c>
      <c r="B7" s="395"/>
      <c r="C7" s="395"/>
      <c r="D7" s="13"/>
      <c r="E7" s="13"/>
      <c r="F7" s="13"/>
      <c r="G7" s="13"/>
      <c r="H7" s="13"/>
      <c r="I7" s="13"/>
      <c r="J7" s="13"/>
      <c r="K7" s="13"/>
      <c r="L7" s="13"/>
      <c r="M7" s="13"/>
      <c r="N7" s="13"/>
      <c r="O7" s="13"/>
      <c r="P7" s="13"/>
      <c r="Q7" s="13"/>
      <c r="R7" s="13"/>
      <c r="S7" s="13"/>
      <c r="T7" s="13"/>
      <c r="U7" s="13"/>
    </row>
    <row r="8" spans="1:29" s="12" customFormat="1" ht="18.75" x14ac:dyDescent="0.2">
      <c r="A8" s="395"/>
      <c r="B8" s="395"/>
      <c r="C8" s="395"/>
      <c r="D8" s="14"/>
      <c r="E8" s="14"/>
      <c r="F8" s="14"/>
      <c r="G8" s="14"/>
      <c r="H8" s="13"/>
      <c r="I8" s="13"/>
      <c r="J8" s="13"/>
      <c r="K8" s="13"/>
      <c r="L8" s="13"/>
      <c r="M8" s="13"/>
      <c r="N8" s="13"/>
      <c r="O8" s="13"/>
      <c r="P8" s="13"/>
      <c r="Q8" s="13"/>
      <c r="R8" s="13"/>
      <c r="S8" s="13"/>
      <c r="T8" s="13"/>
      <c r="U8" s="13"/>
    </row>
    <row r="9" spans="1:29" s="12" customFormat="1" ht="18.75" x14ac:dyDescent="0.2">
      <c r="A9" s="400" t="str">
        <f>'1. паспорт местоположение'!A9:C9</f>
        <v>Акционерное общество "Янтарьэнерго" ДЗО  ПАО "Россети"</v>
      </c>
      <c r="B9" s="400"/>
      <c r="C9" s="400"/>
      <c r="D9" s="8"/>
      <c r="E9" s="8"/>
      <c r="F9" s="8"/>
      <c r="G9" s="8"/>
      <c r="H9" s="13"/>
      <c r="I9" s="13"/>
      <c r="J9" s="13"/>
      <c r="K9" s="13"/>
      <c r="L9" s="13"/>
      <c r="M9" s="13"/>
      <c r="N9" s="13"/>
      <c r="O9" s="13"/>
      <c r="P9" s="13"/>
      <c r="Q9" s="13"/>
      <c r="R9" s="13"/>
      <c r="S9" s="13"/>
      <c r="T9" s="13"/>
      <c r="U9" s="13"/>
    </row>
    <row r="10" spans="1:29" s="12" customFormat="1" ht="18.75" x14ac:dyDescent="0.2">
      <c r="A10" s="392" t="s">
        <v>8</v>
      </c>
      <c r="B10" s="392"/>
      <c r="C10" s="392"/>
      <c r="D10" s="6"/>
      <c r="E10" s="6"/>
      <c r="F10" s="6"/>
      <c r="G10" s="6"/>
      <c r="H10" s="13"/>
      <c r="I10" s="13"/>
      <c r="J10" s="13"/>
      <c r="K10" s="13"/>
      <c r="L10" s="13"/>
      <c r="M10" s="13"/>
      <c r="N10" s="13"/>
      <c r="O10" s="13"/>
      <c r="P10" s="13"/>
      <c r="Q10" s="13"/>
      <c r="R10" s="13"/>
      <c r="S10" s="13"/>
      <c r="T10" s="13"/>
      <c r="U10" s="13"/>
    </row>
    <row r="11" spans="1:29" s="12" customFormat="1" ht="18.75" x14ac:dyDescent="0.2">
      <c r="A11" s="395"/>
      <c r="B11" s="395"/>
      <c r="C11" s="395"/>
      <c r="D11" s="14"/>
      <c r="E11" s="14"/>
      <c r="F11" s="14"/>
      <c r="G11" s="14"/>
      <c r="H11" s="13"/>
      <c r="I11" s="13"/>
      <c r="J11" s="13"/>
      <c r="K11" s="13"/>
      <c r="L11" s="13"/>
      <c r="M11" s="13"/>
      <c r="N11" s="13"/>
      <c r="O11" s="13"/>
      <c r="P11" s="13"/>
      <c r="Q11" s="13"/>
      <c r="R11" s="13"/>
      <c r="S11" s="13"/>
      <c r="T11" s="13"/>
      <c r="U11" s="13"/>
    </row>
    <row r="12" spans="1:29" s="12" customFormat="1" ht="18.75" x14ac:dyDescent="0.2">
      <c r="A12" s="400" t="str">
        <f>'1. паспорт местоположение'!A12:C12</f>
        <v>F_prj_111001_14118</v>
      </c>
      <c r="B12" s="400"/>
      <c r="C12" s="400"/>
      <c r="D12" s="8"/>
      <c r="E12" s="8"/>
      <c r="F12" s="8"/>
      <c r="G12" s="8"/>
      <c r="H12" s="13"/>
      <c r="I12" s="13"/>
      <c r="J12" s="13"/>
      <c r="K12" s="13"/>
      <c r="L12" s="13"/>
      <c r="M12" s="13"/>
      <c r="N12" s="13"/>
      <c r="O12" s="13"/>
      <c r="P12" s="13"/>
      <c r="Q12" s="13"/>
      <c r="R12" s="13"/>
      <c r="S12" s="13"/>
      <c r="T12" s="13"/>
      <c r="U12" s="13"/>
    </row>
    <row r="13" spans="1:29" s="12" customFormat="1" ht="18.75" x14ac:dyDescent="0.2">
      <c r="A13" s="392" t="s">
        <v>7</v>
      </c>
      <c r="B13" s="392"/>
      <c r="C13" s="39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1"/>
      <c r="B14" s="401"/>
      <c r="C14" s="40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7" t="str">
        <f>'1. паспорт местоположение'!A15:C15</f>
        <v>Строительство РП 10 кВ, двух КЛ 10 кВ от РП 10 кВ (по ТЗ № 7.СЭРС.2013/ЗЭС-20) в Гурьевском районе, п.Кутузово - п.Дорожный</v>
      </c>
      <c r="B15" s="397"/>
      <c r="C15" s="397"/>
      <c r="D15" s="8"/>
      <c r="E15" s="8"/>
      <c r="F15" s="8"/>
      <c r="G15" s="8"/>
      <c r="H15" s="8"/>
      <c r="I15" s="8"/>
      <c r="J15" s="8"/>
      <c r="K15" s="8"/>
      <c r="L15" s="8"/>
      <c r="M15" s="8"/>
      <c r="N15" s="8"/>
      <c r="O15" s="8"/>
      <c r="P15" s="8"/>
      <c r="Q15" s="8"/>
      <c r="R15" s="8"/>
      <c r="S15" s="8"/>
      <c r="T15" s="8"/>
      <c r="U15" s="8"/>
    </row>
    <row r="16" spans="1:29" s="3" customFormat="1" ht="15" customHeight="1" x14ac:dyDescent="0.2">
      <c r="A16" s="392" t="s">
        <v>6</v>
      </c>
      <c r="B16" s="392"/>
      <c r="C16" s="392"/>
      <c r="D16" s="6"/>
      <c r="E16" s="6"/>
      <c r="F16" s="6"/>
      <c r="G16" s="6"/>
      <c r="H16" s="6"/>
      <c r="I16" s="6"/>
      <c r="J16" s="6"/>
      <c r="K16" s="6"/>
      <c r="L16" s="6"/>
      <c r="M16" s="6"/>
      <c r="N16" s="6"/>
      <c r="O16" s="6"/>
      <c r="P16" s="6"/>
      <c r="Q16" s="6"/>
      <c r="R16" s="6"/>
      <c r="S16" s="6"/>
      <c r="T16" s="6"/>
      <c r="U16" s="6"/>
    </row>
    <row r="17" spans="1:21" s="3" customFormat="1" ht="15" customHeight="1" x14ac:dyDescent="0.2">
      <c r="A17" s="398"/>
      <c r="B17" s="398"/>
      <c r="C17" s="398"/>
      <c r="D17" s="4"/>
      <c r="E17" s="4"/>
      <c r="F17" s="4"/>
      <c r="G17" s="4"/>
      <c r="H17" s="4"/>
      <c r="I17" s="4"/>
      <c r="J17" s="4"/>
      <c r="K17" s="4"/>
      <c r="L17" s="4"/>
      <c r="M17" s="4"/>
      <c r="N17" s="4"/>
      <c r="O17" s="4"/>
      <c r="P17" s="4"/>
      <c r="Q17" s="4"/>
      <c r="R17" s="4"/>
    </row>
    <row r="18" spans="1:21" s="3" customFormat="1" ht="27.75" customHeight="1" x14ac:dyDescent="0.2">
      <c r="A18" s="393" t="s">
        <v>491</v>
      </c>
      <c r="B18" s="393"/>
      <c r="C18" s="3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66</v>
      </c>
      <c r="C20" s="42"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504</v>
      </c>
      <c r="C22" s="34" t="s">
        <v>642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6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524</v>
      </c>
      <c r="C24" s="29" t="s">
        <v>652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358" t="s">
        <v>643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230</v>
      </c>
      <c r="C26" s="29" t="s">
        <v>635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505</v>
      </c>
      <c r="C27" s="29" t="s">
        <v>543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651</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68</v>
      </c>
    </row>
    <row r="2" spans="1:28" ht="18.75" x14ac:dyDescent="0.3">
      <c r="Z2" s="15" t="s">
        <v>10</v>
      </c>
    </row>
    <row r="3" spans="1:28" ht="18.75" x14ac:dyDescent="0.3">
      <c r="Z3" s="15" t="s">
        <v>67</v>
      </c>
    </row>
    <row r="4" spans="1:28" ht="18.75" customHeight="1" x14ac:dyDescent="0.25">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158"/>
      <c r="AB6" s="158"/>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158"/>
      <c r="AB7" s="158"/>
    </row>
    <row r="8" spans="1:28" ht="15.75" x14ac:dyDescent="0.25">
      <c r="A8" s="400" t="str">
        <f>'1. паспорт местоположение'!A9:C9</f>
        <v>Акционерное общество "Янтарьэнерго" ДЗО  ПАО "Россети"</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159"/>
      <c r="AB8" s="159"/>
    </row>
    <row r="9" spans="1:28" ht="15.75"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60"/>
      <c r="AB9" s="160"/>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158"/>
      <c r="AB10" s="158"/>
    </row>
    <row r="11" spans="1:28" ht="15.75" x14ac:dyDescent="0.25">
      <c r="A11" s="400" t="str">
        <f>'1. паспорт местоположение'!A12:C12</f>
        <v>F_prj_111001_14118</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159"/>
      <c r="AB11" s="159"/>
    </row>
    <row r="12" spans="1:28" ht="15.75" x14ac:dyDescent="0.25">
      <c r="A12" s="392" t="s">
        <v>7</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60"/>
      <c r="AB12" s="160"/>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1"/>
      <c r="AB13" s="11"/>
    </row>
    <row r="14" spans="1:28" ht="15.75" x14ac:dyDescent="0.25">
      <c r="A14" s="397" t="str">
        <f>'1. паспорт местоположение'!A15:C15</f>
        <v>Строительство РП 10 кВ, двух КЛ 10 кВ от РП 10 кВ (по ТЗ № 7.СЭРС.2013/ЗЭС-20) в Гурьевском районе, п.Кутузово - п.Дорожный</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59"/>
      <c r="AB14" s="159"/>
    </row>
    <row r="15" spans="1:28" ht="15.75" x14ac:dyDescent="0.25">
      <c r="A15" s="392" t="s">
        <v>6</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60"/>
      <c r="AB15" s="160"/>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68"/>
      <c r="AB16" s="168"/>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68"/>
      <c r="AB17" s="168"/>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68"/>
      <c r="AB18" s="168"/>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68"/>
      <c r="AB19" s="168"/>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169"/>
      <c r="AB20" s="169"/>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69"/>
      <c r="AB21" s="169"/>
    </row>
    <row r="22" spans="1:28" x14ac:dyDescent="0.25">
      <c r="A22" s="434" t="s">
        <v>523</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170"/>
      <c r="AB22" s="170"/>
    </row>
    <row r="23" spans="1:28" ht="32.25" customHeight="1" x14ac:dyDescent="0.25">
      <c r="A23" s="436" t="s">
        <v>374</v>
      </c>
      <c r="B23" s="437"/>
      <c r="C23" s="437"/>
      <c r="D23" s="437"/>
      <c r="E23" s="437"/>
      <c r="F23" s="437"/>
      <c r="G23" s="437"/>
      <c r="H23" s="437"/>
      <c r="I23" s="437"/>
      <c r="J23" s="437"/>
      <c r="K23" s="437"/>
      <c r="L23" s="438"/>
      <c r="M23" s="435" t="s">
        <v>375</v>
      </c>
      <c r="N23" s="435"/>
      <c r="O23" s="435"/>
      <c r="P23" s="435"/>
      <c r="Q23" s="435"/>
      <c r="R23" s="435"/>
      <c r="S23" s="435"/>
      <c r="T23" s="435"/>
      <c r="U23" s="435"/>
      <c r="V23" s="435"/>
      <c r="W23" s="435"/>
      <c r="X23" s="435"/>
      <c r="Y23" s="435"/>
      <c r="Z23" s="435"/>
    </row>
    <row r="24" spans="1:28" ht="151.5" customHeight="1" x14ac:dyDescent="0.25">
      <c r="A24" s="109" t="s">
        <v>233</v>
      </c>
      <c r="B24" s="110" t="s">
        <v>262</v>
      </c>
      <c r="C24" s="109" t="s">
        <v>368</v>
      </c>
      <c r="D24" s="109" t="s">
        <v>234</v>
      </c>
      <c r="E24" s="109" t="s">
        <v>369</v>
      </c>
      <c r="F24" s="109" t="s">
        <v>371</v>
      </c>
      <c r="G24" s="109" t="s">
        <v>370</v>
      </c>
      <c r="H24" s="109" t="s">
        <v>235</v>
      </c>
      <c r="I24" s="109" t="s">
        <v>372</v>
      </c>
      <c r="J24" s="109" t="s">
        <v>267</v>
      </c>
      <c r="K24" s="110" t="s">
        <v>261</v>
      </c>
      <c r="L24" s="110" t="s">
        <v>236</v>
      </c>
      <c r="M24" s="111" t="s">
        <v>281</v>
      </c>
      <c r="N24" s="110" t="s">
        <v>534</v>
      </c>
      <c r="O24" s="109" t="s">
        <v>278</v>
      </c>
      <c r="P24" s="109" t="s">
        <v>279</v>
      </c>
      <c r="Q24" s="109" t="s">
        <v>277</v>
      </c>
      <c r="R24" s="109" t="s">
        <v>235</v>
      </c>
      <c r="S24" s="109" t="s">
        <v>276</v>
      </c>
      <c r="T24" s="109" t="s">
        <v>275</v>
      </c>
      <c r="U24" s="109" t="s">
        <v>367</v>
      </c>
      <c r="V24" s="109" t="s">
        <v>277</v>
      </c>
      <c r="W24" s="118" t="s">
        <v>260</v>
      </c>
      <c r="X24" s="118" t="s">
        <v>292</v>
      </c>
      <c r="Y24" s="118" t="s">
        <v>293</v>
      </c>
      <c r="Z24" s="120" t="s">
        <v>290</v>
      </c>
    </row>
    <row r="25" spans="1:28" ht="16.5" customHeight="1" x14ac:dyDescent="0.25">
      <c r="A25" s="109">
        <v>1</v>
      </c>
      <c r="B25" s="110">
        <v>2</v>
      </c>
      <c r="C25" s="109">
        <v>3</v>
      </c>
      <c r="D25" s="110">
        <v>4</v>
      </c>
      <c r="E25" s="109">
        <v>5</v>
      </c>
      <c r="F25" s="110">
        <v>6</v>
      </c>
      <c r="G25" s="109">
        <v>7</v>
      </c>
      <c r="H25" s="110">
        <v>8</v>
      </c>
      <c r="I25" s="109">
        <v>9</v>
      </c>
      <c r="J25" s="110">
        <v>10</v>
      </c>
      <c r="K25" s="171">
        <v>11</v>
      </c>
      <c r="L25" s="110">
        <v>12</v>
      </c>
      <c r="M25" s="171">
        <v>13</v>
      </c>
      <c r="N25" s="110">
        <v>14</v>
      </c>
      <c r="O25" s="171">
        <v>15</v>
      </c>
      <c r="P25" s="110">
        <v>16</v>
      </c>
      <c r="Q25" s="171">
        <v>17</v>
      </c>
      <c r="R25" s="110">
        <v>18</v>
      </c>
      <c r="S25" s="171">
        <v>19</v>
      </c>
      <c r="T25" s="110">
        <v>20</v>
      </c>
      <c r="U25" s="171">
        <v>21</v>
      </c>
      <c r="V25" s="110">
        <v>22</v>
      </c>
      <c r="W25" s="171">
        <v>23</v>
      </c>
      <c r="X25" s="110">
        <v>24</v>
      </c>
      <c r="Y25" s="171">
        <v>25</v>
      </c>
      <c r="Z25" s="110">
        <v>26</v>
      </c>
    </row>
    <row r="26" spans="1:28" ht="45.75" customHeight="1" x14ac:dyDescent="0.25">
      <c r="A26" s="102" t="s">
        <v>352</v>
      </c>
      <c r="B26" s="108"/>
      <c r="C26" s="104" t="s">
        <v>354</v>
      </c>
      <c r="D26" s="104" t="s">
        <v>355</v>
      </c>
      <c r="E26" s="104" t="s">
        <v>356</v>
      </c>
      <c r="F26" s="104" t="s">
        <v>272</v>
      </c>
      <c r="G26" s="104" t="s">
        <v>357</v>
      </c>
      <c r="H26" s="104" t="s">
        <v>235</v>
      </c>
      <c r="I26" s="104" t="s">
        <v>358</v>
      </c>
      <c r="J26" s="104" t="s">
        <v>359</v>
      </c>
      <c r="K26" s="101"/>
      <c r="L26" s="105" t="s">
        <v>258</v>
      </c>
      <c r="M26" s="107" t="s">
        <v>274</v>
      </c>
      <c r="N26" s="101"/>
      <c r="O26" s="101"/>
      <c r="P26" s="101"/>
      <c r="Q26" s="101"/>
      <c r="R26" s="101"/>
      <c r="S26" s="101"/>
      <c r="T26" s="101"/>
      <c r="U26" s="101"/>
      <c r="V26" s="101"/>
      <c r="W26" s="101"/>
      <c r="X26" s="101"/>
      <c r="Y26" s="101"/>
      <c r="Z26" s="103" t="s">
        <v>291</v>
      </c>
    </row>
    <row r="27" spans="1:28" x14ac:dyDescent="0.25">
      <c r="A27" s="101" t="s">
        <v>237</v>
      </c>
      <c r="B27" s="101" t="s">
        <v>263</v>
      </c>
      <c r="C27" s="101" t="s">
        <v>242</v>
      </c>
      <c r="D27" s="101" t="s">
        <v>243</v>
      </c>
      <c r="E27" s="101" t="s">
        <v>282</v>
      </c>
      <c r="F27" s="104" t="s">
        <v>238</v>
      </c>
      <c r="G27" s="104" t="s">
        <v>286</v>
      </c>
      <c r="H27" s="101" t="s">
        <v>235</v>
      </c>
      <c r="I27" s="104" t="s">
        <v>268</v>
      </c>
      <c r="J27" s="104" t="s">
        <v>250</v>
      </c>
      <c r="K27" s="105" t="s">
        <v>254</v>
      </c>
      <c r="L27" s="101"/>
      <c r="M27" s="105" t="s">
        <v>280</v>
      </c>
      <c r="N27" s="101"/>
      <c r="O27" s="101"/>
      <c r="P27" s="101"/>
      <c r="Q27" s="101"/>
      <c r="R27" s="101"/>
      <c r="S27" s="101"/>
      <c r="T27" s="101"/>
      <c r="U27" s="101"/>
      <c r="V27" s="101"/>
      <c r="W27" s="101"/>
      <c r="X27" s="101"/>
      <c r="Y27" s="101"/>
      <c r="Z27" s="101"/>
    </row>
    <row r="28" spans="1:28" x14ac:dyDescent="0.25">
      <c r="A28" s="101" t="s">
        <v>237</v>
      </c>
      <c r="B28" s="101" t="s">
        <v>264</v>
      </c>
      <c r="C28" s="101" t="s">
        <v>244</v>
      </c>
      <c r="D28" s="101" t="s">
        <v>245</v>
      </c>
      <c r="E28" s="101" t="s">
        <v>283</v>
      </c>
      <c r="F28" s="104" t="s">
        <v>239</v>
      </c>
      <c r="G28" s="104" t="s">
        <v>287</v>
      </c>
      <c r="H28" s="101" t="s">
        <v>235</v>
      </c>
      <c r="I28" s="104" t="s">
        <v>269</v>
      </c>
      <c r="J28" s="104" t="s">
        <v>251</v>
      </c>
      <c r="K28" s="105" t="s">
        <v>255</v>
      </c>
      <c r="L28" s="106"/>
      <c r="M28" s="105" t="s">
        <v>0</v>
      </c>
      <c r="N28" s="105"/>
      <c r="O28" s="105"/>
      <c r="P28" s="105"/>
      <c r="Q28" s="105"/>
      <c r="R28" s="105"/>
      <c r="S28" s="105"/>
      <c r="T28" s="105"/>
      <c r="U28" s="105"/>
      <c r="V28" s="105"/>
      <c r="W28" s="105"/>
      <c r="X28" s="105"/>
      <c r="Y28" s="105"/>
      <c r="Z28" s="105"/>
    </row>
    <row r="29" spans="1:28" x14ac:dyDescent="0.25">
      <c r="A29" s="101" t="s">
        <v>237</v>
      </c>
      <c r="B29" s="101" t="s">
        <v>265</v>
      </c>
      <c r="C29" s="101" t="s">
        <v>246</v>
      </c>
      <c r="D29" s="101" t="s">
        <v>247</v>
      </c>
      <c r="E29" s="101" t="s">
        <v>284</v>
      </c>
      <c r="F29" s="104" t="s">
        <v>240</v>
      </c>
      <c r="G29" s="104" t="s">
        <v>288</v>
      </c>
      <c r="H29" s="101" t="s">
        <v>235</v>
      </c>
      <c r="I29" s="104" t="s">
        <v>270</v>
      </c>
      <c r="J29" s="104" t="s">
        <v>252</v>
      </c>
      <c r="K29" s="105" t="s">
        <v>256</v>
      </c>
      <c r="L29" s="106"/>
      <c r="M29" s="101"/>
      <c r="N29" s="101"/>
      <c r="O29" s="101"/>
      <c r="P29" s="101"/>
      <c r="Q29" s="101"/>
      <c r="R29" s="101"/>
      <c r="S29" s="101"/>
      <c r="T29" s="101"/>
      <c r="U29" s="101"/>
      <c r="V29" s="101"/>
      <c r="W29" s="101"/>
      <c r="X29" s="101"/>
      <c r="Y29" s="101"/>
      <c r="Z29" s="101"/>
    </row>
    <row r="30" spans="1:28" x14ac:dyDescent="0.25">
      <c r="A30" s="101" t="s">
        <v>237</v>
      </c>
      <c r="B30" s="101" t="s">
        <v>266</v>
      </c>
      <c r="C30" s="101" t="s">
        <v>248</v>
      </c>
      <c r="D30" s="101" t="s">
        <v>249</v>
      </c>
      <c r="E30" s="101" t="s">
        <v>285</v>
      </c>
      <c r="F30" s="104" t="s">
        <v>241</v>
      </c>
      <c r="G30" s="104" t="s">
        <v>289</v>
      </c>
      <c r="H30" s="101" t="s">
        <v>235</v>
      </c>
      <c r="I30" s="104" t="s">
        <v>271</v>
      </c>
      <c r="J30" s="104" t="s">
        <v>253</v>
      </c>
      <c r="K30" s="105" t="s">
        <v>257</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353</v>
      </c>
      <c r="B32" s="108"/>
      <c r="C32" s="104" t="s">
        <v>360</v>
      </c>
      <c r="D32" s="104" t="s">
        <v>361</v>
      </c>
      <c r="E32" s="104" t="s">
        <v>362</v>
      </c>
      <c r="F32" s="104" t="s">
        <v>363</v>
      </c>
      <c r="G32" s="104" t="s">
        <v>364</v>
      </c>
      <c r="H32" s="104" t="s">
        <v>235</v>
      </c>
      <c r="I32" s="104" t="s">
        <v>365</v>
      </c>
      <c r="J32" s="104" t="s">
        <v>366</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95" t="s">
        <v>9</v>
      </c>
      <c r="B7" s="395"/>
      <c r="C7" s="395"/>
      <c r="D7" s="395"/>
      <c r="E7" s="395"/>
      <c r="F7" s="395"/>
      <c r="G7" s="395"/>
      <c r="H7" s="395"/>
      <c r="I7" s="395"/>
      <c r="J7" s="395"/>
      <c r="K7" s="395"/>
      <c r="L7" s="395"/>
      <c r="M7" s="395"/>
      <c r="N7" s="395"/>
      <c r="O7" s="395"/>
      <c r="P7" s="13"/>
      <c r="Q7" s="13"/>
      <c r="R7" s="13"/>
      <c r="S7" s="13"/>
      <c r="T7" s="13"/>
      <c r="U7" s="13"/>
      <c r="V7" s="13"/>
      <c r="W7" s="13"/>
      <c r="X7" s="13"/>
      <c r="Y7" s="13"/>
      <c r="Z7" s="13"/>
    </row>
    <row r="8" spans="1:28" s="12" customFormat="1" ht="18.75" x14ac:dyDescent="0.2">
      <c r="A8" s="395"/>
      <c r="B8" s="395"/>
      <c r="C8" s="395"/>
      <c r="D8" s="395"/>
      <c r="E8" s="395"/>
      <c r="F8" s="395"/>
      <c r="G8" s="395"/>
      <c r="H8" s="395"/>
      <c r="I8" s="395"/>
      <c r="J8" s="395"/>
      <c r="K8" s="395"/>
      <c r="L8" s="395"/>
      <c r="M8" s="395"/>
      <c r="N8" s="395"/>
      <c r="O8" s="395"/>
      <c r="P8" s="13"/>
      <c r="Q8" s="13"/>
      <c r="R8" s="13"/>
      <c r="S8" s="13"/>
      <c r="T8" s="13"/>
      <c r="U8" s="13"/>
      <c r="V8" s="13"/>
      <c r="W8" s="13"/>
      <c r="X8" s="13"/>
      <c r="Y8" s="13"/>
      <c r="Z8" s="13"/>
    </row>
    <row r="9" spans="1:28" s="12" customFormat="1" ht="18.75" x14ac:dyDescent="0.2">
      <c r="A9" s="400" t="str">
        <f>'1. паспорт местоположение'!A9:C9</f>
        <v>Акционерное общество "Янтарьэнерго" ДЗО  ПАО "Россети"</v>
      </c>
      <c r="B9" s="400"/>
      <c r="C9" s="400"/>
      <c r="D9" s="400"/>
      <c r="E9" s="400"/>
      <c r="F9" s="400"/>
      <c r="G9" s="400"/>
      <c r="H9" s="400"/>
      <c r="I9" s="400"/>
      <c r="J9" s="400"/>
      <c r="K9" s="400"/>
      <c r="L9" s="400"/>
      <c r="M9" s="400"/>
      <c r="N9" s="400"/>
      <c r="O9" s="400"/>
      <c r="P9" s="13"/>
      <c r="Q9" s="13"/>
      <c r="R9" s="13"/>
      <c r="S9" s="13"/>
      <c r="T9" s="13"/>
      <c r="U9" s="13"/>
      <c r="V9" s="13"/>
      <c r="W9" s="13"/>
      <c r="X9" s="13"/>
      <c r="Y9" s="13"/>
      <c r="Z9" s="13"/>
    </row>
    <row r="10" spans="1:28" s="12" customFormat="1" ht="18.75" x14ac:dyDescent="0.2">
      <c r="A10" s="392" t="s">
        <v>8</v>
      </c>
      <c r="B10" s="392"/>
      <c r="C10" s="392"/>
      <c r="D10" s="392"/>
      <c r="E10" s="392"/>
      <c r="F10" s="392"/>
      <c r="G10" s="392"/>
      <c r="H10" s="392"/>
      <c r="I10" s="392"/>
      <c r="J10" s="392"/>
      <c r="K10" s="392"/>
      <c r="L10" s="392"/>
      <c r="M10" s="392"/>
      <c r="N10" s="392"/>
      <c r="O10" s="392"/>
      <c r="P10" s="13"/>
      <c r="Q10" s="13"/>
      <c r="R10" s="13"/>
      <c r="S10" s="13"/>
      <c r="T10" s="13"/>
      <c r="U10" s="13"/>
      <c r="V10" s="13"/>
      <c r="W10" s="13"/>
      <c r="X10" s="13"/>
      <c r="Y10" s="13"/>
      <c r="Z10" s="13"/>
    </row>
    <row r="11" spans="1:28" s="12" customFormat="1" ht="18.75" x14ac:dyDescent="0.2">
      <c r="A11" s="395"/>
      <c r="B11" s="395"/>
      <c r="C11" s="395"/>
      <c r="D11" s="395"/>
      <c r="E11" s="395"/>
      <c r="F11" s="395"/>
      <c r="G11" s="395"/>
      <c r="H11" s="395"/>
      <c r="I11" s="395"/>
      <c r="J11" s="395"/>
      <c r="K11" s="395"/>
      <c r="L11" s="395"/>
      <c r="M11" s="395"/>
      <c r="N11" s="395"/>
      <c r="O11" s="395"/>
      <c r="P11" s="13"/>
      <c r="Q11" s="13"/>
      <c r="R11" s="13"/>
      <c r="S11" s="13"/>
      <c r="T11" s="13"/>
      <c r="U11" s="13"/>
      <c r="V11" s="13"/>
      <c r="W11" s="13"/>
      <c r="X11" s="13"/>
      <c r="Y11" s="13"/>
      <c r="Z11" s="13"/>
    </row>
    <row r="12" spans="1:28" s="12" customFormat="1" ht="18.75" x14ac:dyDescent="0.2">
      <c r="A12" s="400" t="str">
        <f>'1. паспорт местоположение'!A12:C12</f>
        <v>F_prj_111001_14118</v>
      </c>
      <c r="B12" s="400"/>
      <c r="C12" s="400"/>
      <c r="D12" s="400"/>
      <c r="E12" s="400"/>
      <c r="F12" s="400"/>
      <c r="G12" s="400"/>
      <c r="H12" s="400"/>
      <c r="I12" s="400"/>
      <c r="J12" s="400"/>
      <c r="K12" s="400"/>
      <c r="L12" s="400"/>
      <c r="M12" s="400"/>
      <c r="N12" s="400"/>
      <c r="O12" s="400"/>
      <c r="P12" s="13"/>
      <c r="Q12" s="13"/>
      <c r="R12" s="13"/>
      <c r="S12" s="13"/>
      <c r="T12" s="13"/>
      <c r="U12" s="13"/>
      <c r="V12" s="13"/>
      <c r="W12" s="13"/>
      <c r="X12" s="13"/>
      <c r="Y12" s="13"/>
      <c r="Z12" s="13"/>
    </row>
    <row r="13" spans="1:28" s="12" customFormat="1" ht="18.75" x14ac:dyDescent="0.2">
      <c r="A13" s="392" t="s">
        <v>7</v>
      </c>
      <c r="B13" s="392"/>
      <c r="C13" s="392"/>
      <c r="D13" s="392"/>
      <c r="E13" s="392"/>
      <c r="F13" s="392"/>
      <c r="G13" s="392"/>
      <c r="H13" s="392"/>
      <c r="I13" s="392"/>
      <c r="J13" s="392"/>
      <c r="K13" s="392"/>
      <c r="L13" s="392"/>
      <c r="M13" s="392"/>
      <c r="N13" s="392"/>
      <c r="O13" s="392"/>
      <c r="P13" s="13"/>
      <c r="Q13" s="13"/>
      <c r="R13" s="13"/>
      <c r="S13" s="13"/>
      <c r="T13" s="13"/>
      <c r="U13" s="13"/>
      <c r="V13" s="13"/>
      <c r="W13" s="13"/>
      <c r="X13" s="13"/>
      <c r="Y13" s="13"/>
      <c r="Z13" s="13"/>
    </row>
    <row r="14" spans="1:28" s="9" customFormat="1" ht="15.75" customHeight="1" x14ac:dyDescent="0.2">
      <c r="A14" s="401"/>
      <c r="B14" s="401"/>
      <c r="C14" s="401"/>
      <c r="D14" s="401"/>
      <c r="E14" s="401"/>
      <c r="F14" s="401"/>
      <c r="G14" s="401"/>
      <c r="H14" s="401"/>
      <c r="I14" s="401"/>
      <c r="J14" s="401"/>
      <c r="K14" s="401"/>
      <c r="L14" s="401"/>
      <c r="M14" s="401"/>
      <c r="N14" s="401"/>
      <c r="O14" s="401"/>
      <c r="P14" s="10"/>
      <c r="Q14" s="10"/>
      <c r="R14" s="10"/>
      <c r="S14" s="10"/>
      <c r="T14" s="10"/>
      <c r="U14" s="10"/>
      <c r="V14" s="10"/>
      <c r="W14" s="10"/>
      <c r="X14" s="10"/>
      <c r="Y14" s="10"/>
      <c r="Z14" s="10"/>
    </row>
    <row r="15" spans="1:28" s="3" customFormat="1" ht="15.75" x14ac:dyDescent="0.2">
      <c r="A15" s="400" t="str">
        <f>'1. паспорт местоположение'!A15:C15</f>
        <v>Строительство РП 10 кВ, двух КЛ 10 кВ от РП 10 кВ (по ТЗ № 7.СЭРС.2013/ЗЭС-20) в Гурьевском районе, п.Кутузово - п.Дорожный</v>
      </c>
      <c r="B15" s="400"/>
      <c r="C15" s="400"/>
      <c r="D15" s="400"/>
      <c r="E15" s="400"/>
      <c r="F15" s="400"/>
      <c r="G15" s="400"/>
      <c r="H15" s="400"/>
      <c r="I15" s="400"/>
      <c r="J15" s="400"/>
      <c r="K15" s="400"/>
      <c r="L15" s="400"/>
      <c r="M15" s="400"/>
      <c r="N15" s="400"/>
      <c r="O15" s="400"/>
      <c r="P15" s="8"/>
      <c r="Q15" s="8"/>
      <c r="R15" s="8"/>
      <c r="S15" s="8"/>
      <c r="T15" s="8"/>
      <c r="U15" s="8"/>
      <c r="V15" s="8"/>
      <c r="W15" s="8"/>
      <c r="X15" s="8"/>
      <c r="Y15" s="8"/>
      <c r="Z15" s="8"/>
    </row>
    <row r="16" spans="1:28" s="3" customFormat="1" ht="15" customHeight="1" x14ac:dyDescent="0.2">
      <c r="A16" s="392" t="s">
        <v>6</v>
      </c>
      <c r="B16" s="392"/>
      <c r="C16" s="392"/>
      <c r="D16" s="392"/>
      <c r="E16" s="392"/>
      <c r="F16" s="392"/>
      <c r="G16" s="392"/>
      <c r="H16" s="392"/>
      <c r="I16" s="392"/>
      <c r="J16" s="392"/>
      <c r="K16" s="392"/>
      <c r="L16" s="392"/>
      <c r="M16" s="392"/>
      <c r="N16" s="392"/>
      <c r="O16" s="392"/>
      <c r="P16" s="6"/>
      <c r="Q16" s="6"/>
      <c r="R16" s="6"/>
      <c r="S16" s="6"/>
      <c r="T16" s="6"/>
      <c r="U16" s="6"/>
      <c r="V16" s="6"/>
      <c r="W16" s="6"/>
      <c r="X16" s="6"/>
      <c r="Y16" s="6"/>
      <c r="Z16" s="6"/>
    </row>
    <row r="17" spans="1:26" s="3" customFormat="1" ht="15" customHeight="1" x14ac:dyDescent="0.2">
      <c r="A17" s="398"/>
      <c r="B17" s="398"/>
      <c r="C17" s="398"/>
      <c r="D17" s="398"/>
      <c r="E17" s="398"/>
      <c r="F17" s="398"/>
      <c r="G17" s="398"/>
      <c r="H17" s="398"/>
      <c r="I17" s="398"/>
      <c r="J17" s="398"/>
      <c r="K17" s="398"/>
      <c r="L17" s="398"/>
      <c r="M17" s="398"/>
      <c r="N17" s="398"/>
      <c r="O17" s="398"/>
      <c r="P17" s="4"/>
      <c r="Q17" s="4"/>
      <c r="R17" s="4"/>
      <c r="S17" s="4"/>
      <c r="T17" s="4"/>
      <c r="U17" s="4"/>
      <c r="V17" s="4"/>
      <c r="W17" s="4"/>
    </row>
    <row r="18" spans="1:26" s="3" customFormat="1" ht="91.5" customHeight="1" x14ac:dyDescent="0.2">
      <c r="A18" s="439" t="s">
        <v>500</v>
      </c>
      <c r="B18" s="439"/>
      <c r="C18" s="439"/>
      <c r="D18" s="439"/>
      <c r="E18" s="439"/>
      <c r="F18" s="439"/>
      <c r="G18" s="439"/>
      <c r="H18" s="439"/>
      <c r="I18" s="439"/>
      <c r="J18" s="439"/>
      <c r="K18" s="439"/>
      <c r="L18" s="439"/>
      <c r="M18" s="439"/>
      <c r="N18" s="439"/>
      <c r="O18" s="439"/>
      <c r="P18" s="7"/>
      <c r="Q18" s="7"/>
      <c r="R18" s="7"/>
      <c r="S18" s="7"/>
      <c r="T18" s="7"/>
      <c r="U18" s="7"/>
      <c r="V18" s="7"/>
      <c r="W18" s="7"/>
      <c r="X18" s="7"/>
      <c r="Y18" s="7"/>
      <c r="Z18" s="7"/>
    </row>
    <row r="19" spans="1:26" s="3" customFormat="1" ht="78" customHeight="1" x14ac:dyDescent="0.2">
      <c r="A19" s="402" t="s">
        <v>5</v>
      </c>
      <c r="B19" s="402" t="s">
        <v>87</v>
      </c>
      <c r="C19" s="402" t="s">
        <v>86</v>
      </c>
      <c r="D19" s="402" t="s">
        <v>75</v>
      </c>
      <c r="E19" s="440" t="s">
        <v>85</v>
      </c>
      <c r="F19" s="441"/>
      <c r="G19" s="441"/>
      <c r="H19" s="441"/>
      <c r="I19" s="442"/>
      <c r="J19" s="402" t="s">
        <v>84</v>
      </c>
      <c r="K19" s="402"/>
      <c r="L19" s="402"/>
      <c r="M19" s="402"/>
      <c r="N19" s="402"/>
      <c r="O19" s="402"/>
      <c r="P19" s="4"/>
      <c r="Q19" s="4"/>
      <c r="R19" s="4"/>
      <c r="S19" s="4"/>
      <c r="T19" s="4"/>
      <c r="U19" s="4"/>
      <c r="V19" s="4"/>
      <c r="W19" s="4"/>
    </row>
    <row r="20" spans="1:26" s="3" customFormat="1" ht="51" customHeight="1" x14ac:dyDescent="0.2">
      <c r="A20" s="402"/>
      <c r="B20" s="402"/>
      <c r="C20" s="402"/>
      <c r="D20" s="402"/>
      <c r="E20" s="47" t="s">
        <v>83</v>
      </c>
      <c r="F20" s="47" t="s">
        <v>82</v>
      </c>
      <c r="G20" s="47" t="s">
        <v>81</v>
      </c>
      <c r="H20" s="47" t="s">
        <v>80</v>
      </c>
      <c r="I20" s="47" t="s">
        <v>79</v>
      </c>
      <c r="J20" s="47" t="s">
        <v>78</v>
      </c>
      <c r="K20" s="47" t="s">
        <v>4</v>
      </c>
      <c r="L20" s="55" t="s">
        <v>3</v>
      </c>
      <c r="M20" s="54" t="s">
        <v>231</v>
      </c>
      <c r="N20" s="54" t="s">
        <v>77</v>
      </c>
      <c r="O20" s="54" t="s">
        <v>76</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t="s">
        <v>64</v>
      </c>
      <c r="B22" s="53" t="s">
        <v>696</v>
      </c>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A6" sqref="A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68</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56" t="str">
        <f>'4. паспортбюджет'!A5:O5</f>
        <v>Год раскрытия информации: 2018 год</v>
      </c>
      <c r="B5" s="456"/>
      <c r="C5" s="456"/>
      <c r="D5" s="456"/>
      <c r="E5" s="456"/>
      <c r="F5" s="456"/>
      <c r="G5" s="456"/>
      <c r="H5" s="456"/>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95" t="str">
        <f>'[2]1. паспорт местоположение'!A7:C7</f>
        <v xml:space="preserve">Паспорт инвестиционного проекта </v>
      </c>
      <c r="B7" s="395"/>
      <c r="C7" s="395"/>
      <c r="D7" s="395"/>
      <c r="E7" s="395"/>
      <c r="F7" s="395"/>
      <c r="G7" s="395"/>
      <c r="H7" s="395"/>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0"/>
      <c r="AR7" s="190"/>
    </row>
    <row r="8" spans="1:44" ht="18.75" x14ac:dyDescent="0.2">
      <c r="A8" s="172"/>
      <c r="B8" s="172"/>
      <c r="C8" s="172"/>
      <c r="D8" s="172"/>
      <c r="E8" s="172"/>
      <c r="F8" s="172"/>
      <c r="G8" s="172"/>
      <c r="H8" s="172"/>
      <c r="I8" s="172"/>
      <c r="J8" s="172"/>
      <c r="K8" s="172"/>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87"/>
      <c r="AR8" s="187"/>
    </row>
    <row r="9" spans="1:44" ht="18.75" x14ac:dyDescent="0.2">
      <c r="A9" s="394" t="str">
        <f>'1. паспорт местоположение'!A9:C9</f>
        <v>Акционерное общество "Янтарьэнерго" ДЗО  ПАО "Россети"</v>
      </c>
      <c r="B9" s="394"/>
      <c r="C9" s="394"/>
      <c r="D9" s="394"/>
      <c r="E9" s="394"/>
      <c r="F9" s="394"/>
      <c r="G9" s="394"/>
      <c r="H9" s="394"/>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91"/>
      <c r="AR9" s="191"/>
    </row>
    <row r="10" spans="1:44" x14ac:dyDescent="0.2">
      <c r="A10" s="392" t="s">
        <v>8</v>
      </c>
      <c r="B10" s="392"/>
      <c r="C10" s="392"/>
      <c r="D10" s="392"/>
      <c r="E10" s="392"/>
      <c r="F10" s="392"/>
      <c r="G10" s="392"/>
      <c r="H10" s="392"/>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92"/>
      <c r="AR10" s="192"/>
    </row>
    <row r="11" spans="1:44" ht="18.75" x14ac:dyDescent="0.2">
      <c r="A11" s="172"/>
      <c r="B11" s="172"/>
      <c r="C11" s="172"/>
      <c r="D11" s="172"/>
      <c r="E11" s="172"/>
      <c r="F11" s="172"/>
      <c r="G11" s="172"/>
      <c r="H11" s="172"/>
      <c r="I11" s="172"/>
      <c r="J11" s="172"/>
      <c r="K11" s="172"/>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94" t="str">
        <f>'1. паспорт местоположение'!A12:C12</f>
        <v>F_prj_111001_14118</v>
      </c>
      <c r="B12" s="394"/>
      <c r="C12" s="394"/>
      <c r="D12" s="394"/>
      <c r="E12" s="394"/>
      <c r="F12" s="394"/>
      <c r="G12" s="394"/>
      <c r="H12" s="394"/>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91"/>
      <c r="AR12" s="191"/>
    </row>
    <row r="13" spans="1:44" x14ac:dyDescent="0.2">
      <c r="A13" s="392" t="s">
        <v>7</v>
      </c>
      <c r="B13" s="392"/>
      <c r="C13" s="392"/>
      <c r="D13" s="392"/>
      <c r="E13" s="392"/>
      <c r="F13" s="392"/>
      <c r="G13" s="392"/>
      <c r="H13" s="392"/>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92"/>
      <c r="AR13" s="192"/>
    </row>
    <row r="14" spans="1:44" ht="18.75"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9"/>
      <c r="AA14" s="9"/>
      <c r="AB14" s="9"/>
      <c r="AC14" s="9"/>
      <c r="AD14" s="9"/>
      <c r="AE14" s="9"/>
      <c r="AF14" s="9"/>
      <c r="AG14" s="9"/>
      <c r="AH14" s="9"/>
      <c r="AI14" s="9"/>
      <c r="AJ14" s="9"/>
      <c r="AK14" s="9"/>
      <c r="AL14" s="9"/>
      <c r="AM14" s="9"/>
      <c r="AN14" s="9"/>
      <c r="AO14" s="9"/>
      <c r="AP14" s="9"/>
      <c r="AQ14" s="193"/>
      <c r="AR14" s="193"/>
    </row>
    <row r="15" spans="1:44" ht="41.45" customHeight="1" x14ac:dyDescent="0.2">
      <c r="A15" s="393" t="str">
        <f>'1. паспорт местоположение'!A15:C15</f>
        <v>Строительство РП 10 кВ, двух КЛ 10 кВ от РП 10 кВ (по ТЗ № 7.СЭРС.2013/ЗЭС-20) в Гурьевском районе, п.Кутузово - п.Дорожный</v>
      </c>
      <c r="B15" s="393"/>
      <c r="C15" s="393"/>
      <c r="D15" s="393"/>
      <c r="E15" s="393"/>
      <c r="F15" s="393"/>
      <c r="G15" s="393"/>
      <c r="H15" s="393"/>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91"/>
      <c r="AR15" s="191"/>
    </row>
    <row r="16" spans="1:44" x14ac:dyDescent="0.2">
      <c r="A16" s="392" t="s">
        <v>6</v>
      </c>
      <c r="B16" s="392"/>
      <c r="C16" s="392"/>
      <c r="D16" s="392"/>
      <c r="E16" s="392"/>
      <c r="F16" s="392"/>
      <c r="G16" s="392"/>
      <c r="H16" s="392"/>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92"/>
      <c r="AR16" s="192"/>
    </row>
    <row r="17" spans="1:44" ht="18.75"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94" t="s">
        <v>501</v>
      </c>
      <c r="B18" s="394"/>
      <c r="C18" s="394"/>
      <c r="D18" s="394"/>
      <c r="E18" s="394"/>
      <c r="F18" s="394"/>
      <c r="G18" s="394"/>
      <c r="H18" s="39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348</v>
      </c>
      <c r="B24" s="201" t="s">
        <v>1</v>
      </c>
      <c r="D24" s="202"/>
      <c r="E24" s="203"/>
      <c r="F24" s="203"/>
      <c r="G24" s="203"/>
      <c r="H24" s="203"/>
    </row>
    <row r="25" spans="1:44" x14ac:dyDescent="0.2">
      <c r="A25" s="204" t="s">
        <v>556</v>
      </c>
      <c r="B25" s="205">
        <f>$B$126/1.18</f>
        <v>39329661.016949154</v>
      </c>
    </row>
    <row r="26" spans="1:44" x14ac:dyDescent="0.2">
      <c r="A26" s="206" t="s">
        <v>346</v>
      </c>
      <c r="B26" s="207">
        <v>0</v>
      </c>
    </row>
    <row r="27" spans="1:44" x14ac:dyDescent="0.2">
      <c r="A27" s="206" t="s">
        <v>344</v>
      </c>
      <c r="B27" s="207">
        <f>$B$123</f>
        <v>30</v>
      </c>
      <c r="D27" s="199" t="s">
        <v>347</v>
      </c>
    </row>
    <row r="28" spans="1:44" ht="16.149999999999999" customHeight="1" thickBot="1" x14ac:dyDescent="0.25">
      <c r="A28" s="208" t="s">
        <v>342</v>
      </c>
      <c r="B28" s="209">
        <v>1</v>
      </c>
      <c r="D28" s="445" t="s">
        <v>345</v>
      </c>
      <c r="E28" s="446"/>
      <c r="F28" s="447"/>
      <c r="G28" s="448" t="str">
        <f>IF(SUM(B89:L89)=0,"не окупается",SUM(B89:L89))</f>
        <v>не окупается</v>
      </c>
      <c r="H28" s="449"/>
    </row>
    <row r="29" spans="1:44" ht="15.6" customHeight="1" x14ac:dyDescent="0.2">
      <c r="A29" s="204" t="s">
        <v>340</v>
      </c>
      <c r="B29" s="205">
        <f>$B$126*$B$127</f>
        <v>1392270</v>
      </c>
      <c r="D29" s="445" t="s">
        <v>343</v>
      </c>
      <c r="E29" s="446"/>
      <c r="F29" s="447"/>
      <c r="G29" s="448" t="str">
        <f>IF(SUM(B90:L90)=0,"не окупается",SUM(B90:L90))</f>
        <v>не окупается</v>
      </c>
      <c r="H29" s="449"/>
    </row>
    <row r="30" spans="1:44" ht="27.6" customHeight="1" x14ac:dyDescent="0.2">
      <c r="A30" s="206" t="s">
        <v>557</v>
      </c>
      <c r="B30" s="207">
        <v>1</v>
      </c>
      <c r="D30" s="445" t="s">
        <v>341</v>
      </c>
      <c r="E30" s="446"/>
      <c r="F30" s="447"/>
      <c r="G30" s="450">
        <f>L87</f>
        <v>-13740518.423534432</v>
      </c>
      <c r="H30" s="451"/>
    </row>
    <row r="31" spans="1:44" x14ac:dyDescent="0.2">
      <c r="A31" s="206" t="s">
        <v>339</v>
      </c>
      <c r="B31" s="207">
        <v>1</v>
      </c>
      <c r="D31" s="452"/>
      <c r="E31" s="453"/>
      <c r="F31" s="454"/>
      <c r="G31" s="452"/>
      <c r="H31" s="454"/>
    </row>
    <row r="32" spans="1:44" x14ac:dyDescent="0.2">
      <c r="A32" s="206" t="s">
        <v>317</v>
      </c>
      <c r="B32" s="207"/>
    </row>
    <row r="33" spans="1:42" x14ac:dyDescent="0.2">
      <c r="A33" s="206" t="s">
        <v>338</v>
      </c>
      <c r="B33" s="207"/>
    </row>
    <row r="34" spans="1:42" x14ac:dyDescent="0.2">
      <c r="A34" s="206" t="s">
        <v>337</v>
      </c>
      <c r="B34" s="207"/>
    </row>
    <row r="35" spans="1:42" x14ac:dyDescent="0.2">
      <c r="A35" s="210"/>
      <c r="B35" s="207"/>
    </row>
    <row r="36" spans="1:42" ht="16.5" thickBot="1" x14ac:dyDescent="0.25">
      <c r="A36" s="208" t="s">
        <v>309</v>
      </c>
      <c r="B36" s="211">
        <v>0.2</v>
      </c>
    </row>
    <row r="37" spans="1:42" x14ac:dyDescent="0.2">
      <c r="A37" s="204" t="s">
        <v>558</v>
      </c>
      <c r="B37" s="205">
        <v>0</v>
      </c>
    </row>
    <row r="38" spans="1:42" x14ac:dyDescent="0.2">
      <c r="A38" s="206" t="s">
        <v>336</v>
      </c>
      <c r="B38" s="207"/>
    </row>
    <row r="39" spans="1:42" ht="16.5" thickBot="1" x14ac:dyDescent="0.25">
      <c r="A39" s="212" t="s">
        <v>335</v>
      </c>
      <c r="B39" s="213"/>
    </row>
    <row r="40" spans="1:42" x14ac:dyDescent="0.2">
      <c r="A40" s="214" t="s">
        <v>559</v>
      </c>
      <c r="B40" s="215">
        <v>1</v>
      </c>
    </row>
    <row r="41" spans="1:42" x14ac:dyDescent="0.2">
      <c r="A41" s="216" t="s">
        <v>334</v>
      </c>
      <c r="B41" s="217"/>
    </row>
    <row r="42" spans="1:42" x14ac:dyDescent="0.2">
      <c r="A42" s="216" t="s">
        <v>333</v>
      </c>
      <c r="B42" s="218"/>
    </row>
    <row r="43" spans="1:42" x14ac:dyDescent="0.2">
      <c r="A43" s="216" t="s">
        <v>332</v>
      </c>
      <c r="B43" s="218">
        <v>0</v>
      </c>
    </row>
    <row r="44" spans="1:42" x14ac:dyDescent="0.2">
      <c r="A44" s="216" t="s">
        <v>331</v>
      </c>
      <c r="B44" s="218">
        <f>B129</f>
        <v>0.20499999999999999</v>
      </c>
    </row>
    <row r="45" spans="1:42" x14ac:dyDescent="0.2">
      <c r="A45" s="216" t="s">
        <v>330</v>
      </c>
      <c r="B45" s="218">
        <f>1-B43</f>
        <v>1</v>
      </c>
    </row>
    <row r="46" spans="1:42" ht="16.5" thickBot="1" x14ac:dyDescent="0.25">
      <c r="A46" s="219" t="s">
        <v>329</v>
      </c>
      <c r="B46" s="220">
        <f>B45*B44+B43*B42*(1-B36)</f>
        <v>0.20499999999999999</v>
      </c>
      <c r="C46" s="221"/>
    </row>
    <row r="47" spans="1:42" s="224" customFormat="1" x14ac:dyDescent="0.2">
      <c r="A47" s="222" t="s">
        <v>328</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327</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326</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560</v>
      </c>
      <c r="B50" s="228">
        <f>IF($B$124="да",($B$126-0.05),0)</f>
        <v>46408999.950000003</v>
      </c>
      <c r="C50" s="228">
        <f>C108*(1+C49)</f>
        <v>0</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5" thickBot="1" x14ac:dyDescent="0.25"/>
    <row r="52" spans="1:45" x14ac:dyDescent="0.2">
      <c r="A52" s="229" t="s">
        <v>325</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324</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323</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322</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321</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561</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320</v>
      </c>
      <c r="B59" s="239">
        <f t="shared" ref="B59:AP59" si="8">B50*$B$28</f>
        <v>46408999.950000003</v>
      </c>
      <c r="C59" s="239">
        <f t="shared" si="8"/>
        <v>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c r="AH59" s="239">
        <f t="shared" si="8"/>
        <v>0</v>
      </c>
      <c r="AI59" s="239">
        <f t="shared" si="8"/>
        <v>0</v>
      </c>
      <c r="AJ59" s="239">
        <f t="shared" si="8"/>
        <v>0</v>
      </c>
      <c r="AK59" s="239">
        <f t="shared" si="8"/>
        <v>0</v>
      </c>
      <c r="AL59" s="239">
        <f t="shared" si="8"/>
        <v>0</v>
      </c>
      <c r="AM59" s="239">
        <f t="shared" si="8"/>
        <v>0</v>
      </c>
      <c r="AN59" s="239">
        <f t="shared" si="8"/>
        <v>0</v>
      </c>
      <c r="AO59" s="239">
        <f t="shared" si="8"/>
        <v>0</v>
      </c>
      <c r="AP59" s="239">
        <f t="shared" si="8"/>
        <v>0</v>
      </c>
    </row>
    <row r="60" spans="1:45" x14ac:dyDescent="0.2">
      <c r="A60" s="231" t="s">
        <v>319</v>
      </c>
      <c r="B60" s="232">
        <f t="shared" ref="B60:Z60" si="9">SUM(B61:B65)</f>
        <v>0</v>
      </c>
      <c r="C60" s="232">
        <f t="shared" si="9"/>
        <v>-1473021.6600000001</v>
      </c>
      <c r="D60" s="232">
        <f>SUM(D61:D65)</f>
        <v>-1554037.8513</v>
      </c>
      <c r="E60" s="232">
        <f t="shared" si="9"/>
        <v>-1639509.9331215001</v>
      </c>
      <c r="F60" s="232">
        <f t="shared" si="9"/>
        <v>-1729682.9794431825</v>
      </c>
      <c r="G60" s="232">
        <f t="shared" si="9"/>
        <v>-1824815.5433125573</v>
      </c>
      <c r="H60" s="232">
        <f t="shared" si="9"/>
        <v>-1925180.398194748</v>
      </c>
      <c r="I60" s="232">
        <f t="shared" si="9"/>
        <v>-2031065.320095459</v>
      </c>
      <c r="J60" s="232">
        <f t="shared" si="9"/>
        <v>-2142773.912700709</v>
      </c>
      <c r="K60" s="232">
        <f t="shared" si="9"/>
        <v>-2260626.4778992482</v>
      </c>
      <c r="L60" s="232">
        <f t="shared" si="9"/>
        <v>-2384960.9341837065</v>
      </c>
      <c r="M60" s="232">
        <f t="shared" si="9"/>
        <v>-2516133.7855638103</v>
      </c>
      <c r="N60" s="232">
        <f t="shared" si="9"/>
        <v>-2654521.1437698198</v>
      </c>
      <c r="O60" s="232">
        <f t="shared" si="9"/>
        <v>-2800519.8066771599</v>
      </c>
      <c r="P60" s="232">
        <f t="shared" si="9"/>
        <v>-2954548.3960444033</v>
      </c>
      <c r="Q60" s="232">
        <f t="shared" si="9"/>
        <v>-3117048.5578268454</v>
      </c>
      <c r="R60" s="232">
        <f t="shared" si="9"/>
        <v>-3288486.2285073213</v>
      </c>
      <c r="S60" s="232">
        <f t="shared" si="9"/>
        <v>-3469352.9710752238</v>
      </c>
      <c r="T60" s="232">
        <f t="shared" si="9"/>
        <v>-3660167.3844843609</v>
      </c>
      <c r="U60" s="232">
        <f t="shared" si="9"/>
        <v>-3861476.5906310007</v>
      </c>
      <c r="V60" s="232">
        <f t="shared" si="9"/>
        <v>-4073857.803115705</v>
      </c>
      <c r="W60" s="232">
        <f t="shared" si="9"/>
        <v>-4297919.9822870689</v>
      </c>
      <c r="X60" s="232">
        <f t="shared" si="9"/>
        <v>-4534305.5813128566</v>
      </c>
      <c r="Y60" s="232">
        <f t="shared" si="9"/>
        <v>-4783692.3882850641</v>
      </c>
      <c r="Z60" s="232">
        <f t="shared" si="9"/>
        <v>-5046795.4696407421</v>
      </c>
      <c r="AA60" s="232">
        <f t="shared" ref="AA60:AP60" si="10">SUM(AA61:AA65)</f>
        <v>-5324369.2204709826</v>
      </c>
      <c r="AB60" s="232">
        <f t="shared" si="10"/>
        <v>-5617209.5275968863</v>
      </c>
      <c r="AC60" s="232">
        <f t="shared" si="10"/>
        <v>-5926156.0516147148</v>
      </c>
      <c r="AD60" s="232">
        <f t="shared" si="10"/>
        <v>-6252094.6344535239</v>
      </c>
      <c r="AE60" s="232">
        <f t="shared" si="10"/>
        <v>-6595959.8393484671</v>
      </c>
      <c r="AF60" s="232">
        <f t="shared" si="10"/>
        <v>-6958737.6305126315</v>
      </c>
      <c r="AG60" s="232">
        <f t="shared" si="10"/>
        <v>-7341468.2001908263</v>
      </c>
      <c r="AH60" s="232">
        <f t="shared" si="10"/>
        <v>-7745248.9512013216</v>
      </c>
      <c r="AI60" s="232">
        <f t="shared" si="10"/>
        <v>-8171237.6435173936</v>
      </c>
      <c r="AJ60" s="232">
        <f t="shared" si="10"/>
        <v>-8620655.7139108498</v>
      </c>
      <c r="AK60" s="232">
        <f t="shared" si="10"/>
        <v>-9094791.7781759463</v>
      </c>
      <c r="AL60" s="232">
        <f t="shared" si="10"/>
        <v>-9595005.325975623</v>
      </c>
      <c r="AM60" s="232">
        <f t="shared" si="10"/>
        <v>-10122730.618904281</v>
      </c>
      <c r="AN60" s="232">
        <f t="shared" si="10"/>
        <v>-10679480.802944016</v>
      </c>
      <c r="AO60" s="232">
        <f t="shared" si="10"/>
        <v>-11266852.247105937</v>
      </c>
      <c r="AP60" s="232">
        <f t="shared" si="10"/>
        <v>-11886529.120696763</v>
      </c>
    </row>
    <row r="61" spans="1:45" x14ac:dyDescent="0.2">
      <c r="A61" s="240" t="s">
        <v>318</v>
      </c>
      <c r="B61" s="232"/>
      <c r="C61" s="232">
        <f>-IF(C$47&lt;=$B$30,0,$B$29*(1+C$49)*$B$28)</f>
        <v>-1473021.6600000001</v>
      </c>
      <c r="D61" s="232">
        <f>-IF(D$47&lt;=$B$30,0,$B$29*(1+D$49)*$B$28)</f>
        <v>-1554037.8513</v>
      </c>
      <c r="E61" s="232">
        <f t="shared" ref="E61:AP61" si="11">-IF(E$47&lt;=$B$30,0,$B$29*(1+E$49)*$B$28)</f>
        <v>-1639509.9331215001</v>
      </c>
      <c r="F61" s="232">
        <f t="shared" si="11"/>
        <v>-1729682.9794431825</v>
      </c>
      <c r="G61" s="232">
        <f t="shared" si="11"/>
        <v>-1824815.5433125573</v>
      </c>
      <c r="H61" s="232">
        <f t="shared" si="11"/>
        <v>-1925180.398194748</v>
      </c>
      <c r="I61" s="232">
        <f t="shared" si="11"/>
        <v>-2031065.320095459</v>
      </c>
      <c r="J61" s="232">
        <f t="shared" si="11"/>
        <v>-2142773.912700709</v>
      </c>
      <c r="K61" s="232">
        <f t="shared" si="11"/>
        <v>-2260626.4778992482</v>
      </c>
      <c r="L61" s="232">
        <f t="shared" si="11"/>
        <v>-2384960.9341837065</v>
      </c>
      <c r="M61" s="232">
        <f t="shared" si="11"/>
        <v>-2516133.7855638103</v>
      </c>
      <c r="N61" s="232">
        <f t="shared" si="11"/>
        <v>-2654521.1437698198</v>
      </c>
      <c r="O61" s="232">
        <f t="shared" si="11"/>
        <v>-2800519.8066771599</v>
      </c>
      <c r="P61" s="232">
        <f t="shared" si="11"/>
        <v>-2954548.3960444033</v>
      </c>
      <c r="Q61" s="232">
        <f t="shared" si="11"/>
        <v>-3117048.5578268454</v>
      </c>
      <c r="R61" s="232">
        <f t="shared" si="11"/>
        <v>-3288486.2285073213</v>
      </c>
      <c r="S61" s="232">
        <f t="shared" si="11"/>
        <v>-3469352.9710752238</v>
      </c>
      <c r="T61" s="232">
        <f t="shared" si="11"/>
        <v>-3660167.3844843609</v>
      </c>
      <c r="U61" s="232">
        <f t="shared" si="11"/>
        <v>-3861476.5906310007</v>
      </c>
      <c r="V61" s="232">
        <f t="shared" si="11"/>
        <v>-4073857.803115705</v>
      </c>
      <c r="W61" s="232">
        <f t="shared" si="11"/>
        <v>-4297919.9822870689</v>
      </c>
      <c r="X61" s="232">
        <f t="shared" si="11"/>
        <v>-4534305.5813128566</v>
      </c>
      <c r="Y61" s="232">
        <f t="shared" si="11"/>
        <v>-4783692.3882850641</v>
      </c>
      <c r="Z61" s="232">
        <f t="shared" si="11"/>
        <v>-5046795.4696407421</v>
      </c>
      <c r="AA61" s="232">
        <f t="shared" si="11"/>
        <v>-5324369.2204709826</v>
      </c>
      <c r="AB61" s="232">
        <f t="shared" si="11"/>
        <v>-5617209.5275968863</v>
      </c>
      <c r="AC61" s="232">
        <f t="shared" si="11"/>
        <v>-5926156.0516147148</v>
      </c>
      <c r="AD61" s="232">
        <f t="shared" si="11"/>
        <v>-6252094.6344535239</v>
      </c>
      <c r="AE61" s="232">
        <f t="shared" si="11"/>
        <v>-6595959.8393484671</v>
      </c>
      <c r="AF61" s="232">
        <f t="shared" si="11"/>
        <v>-6958737.6305126315</v>
      </c>
      <c r="AG61" s="232">
        <f t="shared" si="11"/>
        <v>-7341468.2001908263</v>
      </c>
      <c r="AH61" s="232">
        <f t="shared" si="11"/>
        <v>-7745248.9512013216</v>
      </c>
      <c r="AI61" s="232">
        <f t="shared" si="11"/>
        <v>-8171237.6435173936</v>
      </c>
      <c r="AJ61" s="232">
        <f t="shared" si="11"/>
        <v>-8620655.7139108498</v>
      </c>
      <c r="AK61" s="232">
        <f t="shared" si="11"/>
        <v>-9094791.7781759463</v>
      </c>
      <c r="AL61" s="232">
        <f t="shared" si="11"/>
        <v>-9595005.325975623</v>
      </c>
      <c r="AM61" s="232">
        <f t="shared" si="11"/>
        <v>-10122730.618904281</v>
      </c>
      <c r="AN61" s="232">
        <f t="shared" si="11"/>
        <v>-10679480.802944016</v>
      </c>
      <c r="AO61" s="232">
        <f t="shared" si="11"/>
        <v>-11266852.247105937</v>
      </c>
      <c r="AP61" s="232">
        <f t="shared" si="11"/>
        <v>-11886529.120696763</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558</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558</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562</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316</v>
      </c>
      <c r="B66" s="239">
        <f t="shared" ref="B66:AO66" si="12">B59+B60</f>
        <v>46408999.950000003</v>
      </c>
      <c r="C66" s="239">
        <f t="shared" si="12"/>
        <v>-1473021.6600000001</v>
      </c>
      <c r="D66" s="239">
        <f t="shared" si="12"/>
        <v>-1554037.8513</v>
      </c>
      <c r="E66" s="239">
        <f t="shared" si="12"/>
        <v>-1639509.9331215001</v>
      </c>
      <c r="F66" s="239">
        <f t="shared" si="12"/>
        <v>-1729682.9794431825</v>
      </c>
      <c r="G66" s="239">
        <f t="shared" si="12"/>
        <v>-1824815.5433125573</v>
      </c>
      <c r="H66" s="239">
        <f t="shared" si="12"/>
        <v>-1925180.398194748</v>
      </c>
      <c r="I66" s="239">
        <f t="shared" si="12"/>
        <v>-2031065.320095459</v>
      </c>
      <c r="J66" s="239">
        <f t="shared" si="12"/>
        <v>-2142773.912700709</v>
      </c>
      <c r="K66" s="239">
        <f t="shared" si="12"/>
        <v>-2260626.4778992482</v>
      </c>
      <c r="L66" s="239">
        <f t="shared" si="12"/>
        <v>-2384960.9341837065</v>
      </c>
      <c r="M66" s="239">
        <f t="shared" si="12"/>
        <v>-2516133.7855638103</v>
      </c>
      <c r="N66" s="239">
        <f t="shared" si="12"/>
        <v>-2654521.1437698198</v>
      </c>
      <c r="O66" s="239">
        <f t="shared" si="12"/>
        <v>-2800519.8066771599</v>
      </c>
      <c r="P66" s="239">
        <f t="shared" si="12"/>
        <v>-2954548.3960444033</v>
      </c>
      <c r="Q66" s="239">
        <f t="shared" si="12"/>
        <v>-3117048.5578268454</v>
      </c>
      <c r="R66" s="239">
        <f t="shared" si="12"/>
        <v>-3288486.2285073213</v>
      </c>
      <c r="S66" s="239">
        <f t="shared" si="12"/>
        <v>-3469352.9710752238</v>
      </c>
      <c r="T66" s="239">
        <f t="shared" si="12"/>
        <v>-3660167.3844843609</v>
      </c>
      <c r="U66" s="239">
        <f t="shared" si="12"/>
        <v>-3861476.5906310007</v>
      </c>
      <c r="V66" s="239">
        <f t="shared" si="12"/>
        <v>-4073857.803115705</v>
      </c>
      <c r="W66" s="239">
        <f t="shared" si="12"/>
        <v>-4297919.9822870689</v>
      </c>
      <c r="X66" s="239">
        <f t="shared" si="12"/>
        <v>-4534305.5813128566</v>
      </c>
      <c r="Y66" s="239">
        <f t="shared" si="12"/>
        <v>-4783692.3882850641</v>
      </c>
      <c r="Z66" s="239">
        <f t="shared" si="12"/>
        <v>-5046795.4696407421</v>
      </c>
      <c r="AA66" s="239">
        <f t="shared" si="12"/>
        <v>-5324369.2204709826</v>
      </c>
      <c r="AB66" s="239">
        <f t="shared" si="12"/>
        <v>-5617209.5275968863</v>
      </c>
      <c r="AC66" s="239">
        <f t="shared" si="12"/>
        <v>-5926156.0516147148</v>
      </c>
      <c r="AD66" s="239">
        <f t="shared" si="12"/>
        <v>-6252094.6344535239</v>
      </c>
      <c r="AE66" s="239">
        <f t="shared" si="12"/>
        <v>-6595959.8393484671</v>
      </c>
      <c r="AF66" s="239">
        <f t="shared" si="12"/>
        <v>-6958737.6305126315</v>
      </c>
      <c r="AG66" s="239">
        <f t="shared" si="12"/>
        <v>-7341468.2001908263</v>
      </c>
      <c r="AH66" s="239">
        <f t="shared" si="12"/>
        <v>-7745248.9512013216</v>
      </c>
      <c r="AI66" s="239">
        <f t="shared" si="12"/>
        <v>-8171237.6435173936</v>
      </c>
      <c r="AJ66" s="239">
        <f t="shared" si="12"/>
        <v>-8620655.7139108498</v>
      </c>
      <c r="AK66" s="239">
        <f t="shared" si="12"/>
        <v>-9094791.7781759463</v>
      </c>
      <c r="AL66" s="239">
        <f t="shared" si="12"/>
        <v>-9595005.325975623</v>
      </c>
      <c r="AM66" s="239">
        <f t="shared" si="12"/>
        <v>-10122730.618904281</v>
      </c>
      <c r="AN66" s="239">
        <f t="shared" si="12"/>
        <v>-10679480.802944016</v>
      </c>
      <c r="AO66" s="239">
        <f t="shared" si="12"/>
        <v>-11266852.247105937</v>
      </c>
      <c r="AP66" s="239">
        <f>AP59+AP60</f>
        <v>-11886529.120696763</v>
      </c>
    </row>
    <row r="67" spans="1:45" x14ac:dyDescent="0.2">
      <c r="A67" s="240" t="s">
        <v>311</v>
      </c>
      <c r="B67" s="242"/>
      <c r="C67" s="232">
        <f>-($B$25)*1.18*$B$28/$B$27</f>
        <v>-1546966.6666666667</v>
      </c>
      <c r="D67" s="232">
        <f>C67</f>
        <v>-1546966.6666666667</v>
      </c>
      <c r="E67" s="232">
        <f t="shared" ref="E67:AP67" si="13">D67</f>
        <v>-1546966.6666666667</v>
      </c>
      <c r="F67" s="232">
        <f t="shared" si="13"/>
        <v>-1546966.6666666667</v>
      </c>
      <c r="G67" s="232">
        <f t="shared" si="13"/>
        <v>-1546966.6666666667</v>
      </c>
      <c r="H67" s="232">
        <f t="shared" si="13"/>
        <v>-1546966.6666666667</v>
      </c>
      <c r="I67" s="232">
        <f t="shared" si="13"/>
        <v>-1546966.6666666667</v>
      </c>
      <c r="J67" s="232">
        <f t="shared" si="13"/>
        <v>-1546966.6666666667</v>
      </c>
      <c r="K67" s="232">
        <f t="shared" si="13"/>
        <v>-1546966.6666666667</v>
      </c>
      <c r="L67" s="232">
        <f t="shared" si="13"/>
        <v>-1546966.6666666667</v>
      </c>
      <c r="M67" s="232">
        <f t="shared" si="13"/>
        <v>-1546966.6666666667</v>
      </c>
      <c r="N67" s="232">
        <f t="shared" si="13"/>
        <v>-1546966.6666666667</v>
      </c>
      <c r="O67" s="232">
        <f t="shared" si="13"/>
        <v>-1546966.6666666667</v>
      </c>
      <c r="P67" s="232">
        <f t="shared" si="13"/>
        <v>-1546966.6666666667</v>
      </c>
      <c r="Q67" s="232">
        <f t="shared" si="13"/>
        <v>-1546966.6666666667</v>
      </c>
      <c r="R67" s="232">
        <f t="shared" si="13"/>
        <v>-1546966.6666666667</v>
      </c>
      <c r="S67" s="232">
        <f t="shared" si="13"/>
        <v>-1546966.6666666667</v>
      </c>
      <c r="T67" s="232">
        <f t="shared" si="13"/>
        <v>-1546966.6666666667</v>
      </c>
      <c r="U67" s="232">
        <f t="shared" si="13"/>
        <v>-1546966.6666666667</v>
      </c>
      <c r="V67" s="232">
        <f t="shared" si="13"/>
        <v>-1546966.6666666667</v>
      </c>
      <c r="W67" s="232">
        <f t="shared" si="13"/>
        <v>-1546966.6666666667</v>
      </c>
      <c r="X67" s="232">
        <f t="shared" si="13"/>
        <v>-1546966.6666666667</v>
      </c>
      <c r="Y67" s="232">
        <f t="shared" si="13"/>
        <v>-1546966.6666666667</v>
      </c>
      <c r="Z67" s="232">
        <f t="shared" si="13"/>
        <v>-1546966.6666666667</v>
      </c>
      <c r="AA67" s="232">
        <f t="shared" si="13"/>
        <v>-1546966.6666666667</v>
      </c>
      <c r="AB67" s="232">
        <f t="shared" si="13"/>
        <v>-1546966.6666666667</v>
      </c>
      <c r="AC67" s="232">
        <f t="shared" si="13"/>
        <v>-1546966.6666666667</v>
      </c>
      <c r="AD67" s="232">
        <f t="shared" si="13"/>
        <v>-1546966.6666666667</v>
      </c>
      <c r="AE67" s="232">
        <f t="shared" si="13"/>
        <v>-1546966.6666666667</v>
      </c>
      <c r="AF67" s="232">
        <f t="shared" si="13"/>
        <v>-1546966.6666666667</v>
      </c>
      <c r="AG67" s="232">
        <f t="shared" si="13"/>
        <v>-1546966.6666666667</v>
      </c>
      <c r="AH67" s="232">
        <f t="shared" si="13"/>
        <v>-1546966.6666666667</v>
      </c>
      <c r="AI67" s="232">
        <f t="shared" si="13"/>
        <v>-1546966.6666666667</v>
      </c>
      <c r="AJ67" s="232">
        <f t="shared" si="13"/>
        <v>-1546966.6666666667</v>
      </c>
      <c r="AK67" s="232">
        <f t="shared" si="13"/>
        <v>-1546966.6666666667</v>
      </c>
      <c r="AL67" s="232">
        <f t="shared" si="13"/>
        <v>-1546966.6666666667</v>
      </c>
      <c r="AM67" s="232">
        <f t="shared" si="13"/>
        <v>-1546966.6666666667</v>
      </c>
      <c r="AN67" s="232">
        <f t="shared" si="13"/>
        <v>-1546966.6666666667</v>
      </c>
      <c r="AO67" s="232">
        <f t="shared" si="13"/>
        <v>-1546966.6666666667</v>
      </c>
      <c r="AP67" s="232">
        <f t="shared" si="13"/>
        <v>-1546966.6666666667</v>
      </c>
      <c r="AQ67" s="243">
        <f>SUM(B67:AA67)/1.18</f>
        <v>-32774717.5141243</v>
      </c>
      <c r="AR67" s="244">
        <f>SUM(B67:AF67)/1.18</f>
        <v>-39329661.016949147</v>
      </c>
      <c r="AS67" s="244">
        <f>SUM(B67:AP67)/1.18</f>
        <v>-52439548.022598848</v>
      </c>
    </row>
    <row r="68" spans="1:45" ht="28.5" x14ac:dyDescent="0.2">
      <c r="A68" s="241" t="s">
        <v>312</v>
      </c>
      <c r="B68" s="239">
        <f t="shared" ref="B68:J68" si="14">B66+B67</f>
        <v>46408999.950000003</v>
      </c>
      <c r="C68" s="239">
        <f>C66+C67</f>
        <v>-3019988.3266666671</v>
      </c>
      <c r="D68" s="239">
        <f>D66+D67</f>
        <v>-3101004.5179666667</v>
      </c>
      <c r="E68" s="239">
        <f t="shared" si="14"/>
        <v>-3186476.5997881666</v>
      </c>
      <c r="F68" s="239">
        <f>F66+C67</f>
        <v>-3276649.6461098492</v>
      </c>
      <c r="G68" s="239">
        <f t="shared" si="14"/>
        <v>-3371782.209979224</v>
      </c>
      <c r="H68" s="239">
        <f t="shared" si="14"/>
        <v>-3472147.064861415</v>
      </c>
      <c r="I68" s="239">
        <f t="shared" si="14"/>
        <v>-3578031.986762126</v>
      </c>
      <c r="J68" s="239">
        <f t="shared" si="14"/>
        <v>-3689740.5793673759</v>
      </c>
      <c r="K68" s="239">
        <f>K66+K67</f>
        <v>-3807593.1445659148</v>
      </c>
      <c r="L68" s="239">
        <f>L66+L67</f>
        <v>-3931927.6008503735</v>
      </c>
      <c r="M68" s="239">
        <f t="shared" ref="M68:AO68" si="15">M66+M67</f>
        <v>-4063100.4522304768</v>
      </c>
      <c r="N68" s="239">
        <f t="shared" si="15"/>
        <v>-4201487.8104364863</v>
      </c>
      <c r="O68" s="239">
        <f t="shared" si="15"/>
        <v>-4347486.4733438268</v>
      </c>
      <c r="P68" s="239">
        <f t="shared" si="15"/>
        <v>-4501515.0627110703</v>
      </c>
      <c r="Q68" s="239">
        <f t="shared" si="15"/>
        <v>-4664015.224493512</v>
      </c>
      <c r="R68" s="239">
        <f t="shared" si="15"/>
        <v>-4835452.8951739883</v>
      </c>
      <c r="S68" s="239">
        <f t="shared" si="15"/>
        <v>-5016319.6377418907</v>
      </c>
      <c r="T68" s="239">
        <f t="shared" si="15"/>
        <v>-5207134.0511510279</v>
      </c>
      <c r="U68" s="239">
        <f t="shared" si="15"/>
        <v>-5408443.2572976677</v>
      </c>
      <c r="V68" s="239">
        <f t="shared" si="15"/>
        <v>-5620824.469782372</v>
      </c>
      <c r="W68" s="239">
        <f t="shared" si="15"/>
        <v>-5844886.6489537358</v>
      </c>
      <c r="X68" s="239">
        <f t="shared" si="15"/>
        <v>-6081272.2479795236</v>
      </c>
      <c r="Y68" s="239">
        <f t="shared" si="15"/>
        <v>-6330659.0549517311</v>
      </c>
      <c r="Z68" s="239">
        <f t="shared" si="15"/>
        <v>-6593762.136307409</v>
      </c>
      <c r="AA68" s="239">
        <f t="shared" si="15"/>
        <v>-6871335.8871376496</v>
      </c>
      <c r="AB68" s="239">
        <f t="shared" si="15"/>
        <v>-7164176.1942635532</v>
      </c>
      <c r="AC68" s="239">
        <f t="shared" si="15"/>
        <v>-7473122.7182813818</v>
      </c>
      <c r="AD68" s="239">
        <f t="shared" si="15"/>
        <v>-7799061.3011201909</v>
      </c>
      <c r="AE68" s="239">
        <f t="shared" si="15"/>
        <v>-8142926.506015134</v>
      </c>
      <c r="AF68" s="239">
        <f t="shared" si="15"/>
        <v>-8505704.2971792985</v>
      </c>
      <c r="AG68" s="239">
        <f t="shared" si="15"/>
        <v>-8888434.8668574933</v>
      </c>
      <c r="AH68" s="239">
        <f t="shared" si="15"/>
        <v>-9292215.6178679876</v>
      </c>
      <c r="AI68" s="239">
        <f t="shared" si="15"/>
        <v>-9718204.3101840597</v>
      </c>
      <c r="AJ68" s="239">
        <f t="shared" si="15"/>
        <v>-10167622.380577516</v>
      </c>
      <c r="AK68" s="239">
        <f t="shared" si="15"/>
        <v>-10641758.444842612</v>
      </c>
      <c r="AL68" s="239">
        <f t="shared" si="15"/>
        <v>-11141971.992642289</v>
      </c>
      <c r="AM68" s="239">
        <f t="shared" si="15"/>
        <v>-11669697.285570947</v>
      </c>
      <c r="AN68" s="239">
        <f t="shared" si="15"/>
        <v>-12226447.469610682</v>
      </c>
      <c r="AO68" s="239">
        <f t="shared" si="15"/>
        <v>-12813818.913772603</v>
      </c>
      <c r="AP68" s="239">
        <f>AP66+AP67</f>
        <v>-13433495.787363429</v>
      </c>
      <c r="AQ68" s="184">
        <v>25</v>
      </c>
      <c r="AR68" s="184">
        <v>30</v>
      </c>
      <c r="AS68" s="184">
        <v>40</v>
      </c>
    </row>
    <row r="69" spans="1:45" x14ac:dyDescent="0.2">
      <c r="A69" s="240" t="s">
        <v>310</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315</v>
      </c>
      <c r="B70" s="239">
        <f t="shared" ref="B70:AO70" si="17">B68+B69</f>
        <v>46408999.950000003</v>
      </c>
      <c r="C70" s="239">
        <f t="shared" si="17"/>
        <v>-3019988.3266666671</v>
      </c>
      <c r="D70" s="239">
        <f t="shared" si="17"/>
        <v>-3101004.5179666667</v>
      </c>
      <c r="E70" s="239">
        <f t="shared" si="17"/>
        <v>-3186476.5997881666</v>
      </c>
      <c r="F70" s="239">
        <f t="shared" si="17"/>
        <v>-3276649.6461098492</v>
      </c>
      <c r="G70" s="239">
        <f t="shared" si="17"/>
        <v>-3371782.209979224</v>
      </c>
      <c r="H70" s="239">
        <f t="shared" si="17"/>
        <v>-3472147.064861415</v>
      </c>
      <c r="I70" s="239">
        <f t="shared" si="17"/>
        <v>-3578031.986762126</v>
      </c>
      <c r="J70" s="239">
        <f t="shared" si="17"/>
        <v>-3689740.5793673759</v>
      </c>
      <c r="K70" s="239">
        <f t="shared" si="17"/>
        <v>-3807593.1445659148</v>
      </c>
      <c r="L70" s="239">
        <f t="shared" si="17"/>
        <v>-3931927.6008503735</v>
      </c>
      <c r="M70" s="239">
        <f t="shared" si="17"/>
        <v>-4063100.4522304768</v>
      </c>
      <c r="N70" s="239">
        <f t="shared" si="17"/>
        <v>-4201487.8104364863</v>
      </c>
      <c r="O70" s="239">
        <f t="shared" si="17"/>
        <v>-4347486.4733438268</v>
      </c>
      <c r="P70" s="239">
        <f t="shared" si="17"/>
        <v>-4501515.0627110703</v>
      </c>
      <c r="Q70" s="239">
        <f t="shared" si="17"/>
        <v>-4664015.224493512</v>
      </c>
      <c r="R70" s="239">
        <f t="shared" si="17"/>
        <v>-4835452.8951739883</v>
      </c>
      <c r="S70" s="239">
        <f t="shared" si="17"/>
        <v>-5016319.6377418907</v>
      </c>
      <c r="T70" s="239">
        <f t="shared" si="17"/>
        <v>-5207134.0511510279</v>
      </c>
      <c r="U70" s="239">
        <f t="shared" si="17"/>
        <v>-5408443.2572976677</v>
      </c>
      <c r="V70" s="239">
        <f t="shared" si="17"/>
        <v>-5620824.469782372</v>
      </c>
      <c r="W70" s="239">
        <f t="shared" si="17"/>
        <v>-5844886.6489537358</v>
      </c>
      <c r="X70" s="239">
        <f t="shared" si="17"/>
        <v>-6081272.2479795236</v>
      </c>
      <c r="Y70" s="239">
        <f t="shared" si="17"/>
        <v>-6330659.0549517311</v>
      </c>
      <c r="Z70" s="239">
        <f t="shared" si="17"/>
        <v>-6593762.136307409</v>
      </c>
      <c r="AA70" s="239">
        <f t="shared" si="17"/>
        <v>-6871335.8871376496</v>
      </c>
      <c r="AB70" s="239">
        <f t="shared" si="17"/>
        <v>-7164176.1942635532</v>
      </c>
      <c r="AC70" s="239">
        <f t="shared" si="17"/>
        <v>-7473122.7182813818</v>
      </c>
      <c r="AD70" s="239">
        <f t="shared" si="17"/>
        <v>-7799061.3011201909</v>
      </c>
      <c r="AE70" s="239">
        <f t="shared" si="17"/>
        <v>-8142926.506015134</v>
      </c>
      <c r="AF70" s="239">
        <f t="shared" si="17"/>
        <v>-8505704.2971792985</v>
      </c>
      <c r="AG70" s="239">
        <f t="shared" si="17"/>
        <v>-8888434.8668574933</v>
      </c>
      <c r="AH70" s="239">
        <f t="shared" si="17"/>
        <v>-9292215.6178679876</v>
      </c>
      <c r="AI70" s="239">
        <f t="shared" si="17"/>
        <v>-9718204.3101840597</v>
      </c>
      <c r="AJ70" s="239">
        <f t="shared" si="17"/>
        <v>-10167622.380577516</v>
      </c>
      <c r="AK70" s="239">
        <f t="shared" si="17"/>
        <v>-10641758.444842612</v>
      </c>
      <c r="AL70" s="239">
        <f t="shared" si="17"/>
        <v>-11141971.992642289</v>
      </c>
      <c r="AM70" s="239">
        <f t="shared" si="17"/>
        <v>-11669697.285570947</v>
      </c>
      <c r="AN70" s="239">
        <f t="shared" si="17"/>
        <v>-12226447.469610682</v>
      </c>
      <c r="AO70" s="239">
        <f t="shared" si="17"/>
        <v>-12813818.913772603</v>
      </c>
      <c r="AP70" s="239">
        <f>AP68+AP69</f>
        <v>-13433495.787363429</v>
      </c>
    </row>
    <row r="71" spans="1:45" x14ac:dyDescent="0.2">
      <c r="A71" s="240" t="s">
        <v>309</v>
      </c>
      <c r="B71" s="232">
        <f t="shared" ref="B71:AP71" si="18">-B70*$B$36</f>
        <v>-9281799.9900000002</v>
      </c>
      <c r="C71" s="232">
        <f t="shared" si="18"/>
        <v>603997.66533333343</v>
      </c>
      <c r="D71" s="232">
        <f t="shared" si="18"/>
        <v>620200.90359333332</v>
      </c>
      <c r="E71" s="232">
        <f t="shared" si="18"/>
        <v>637295.31995763339</v>
      </c>
      <c r="F71" s="232">
        <f t="shared" si="18"/>
        <v>655329.92922196991</v>
      </c>
      <c r="G71" s="232">
        <f t="shared" si="18"/>
        <v>674356.44199584483</v>
      </c>
      <c r="H71" s="232">
        <f t="shared" si="18"/>
        <v>694429.41297228308</v>
      </c>
      <c r="I71" s="232">
        <f t="shared" si="18"/>
        <v>715606.39735242527</v>
      </c>
      <c r="J71" s="232">
        <f t="shared" si="18"/>
        <v>737948.11587347521</v>
      </c>
      <c r="K71" s="232">
        <f t="shared" si="18"/>
        <v>761518.628913183</v>
      </c>
      <c r="L71" s="232">
        <f t="shared" si="18"/>
        <v>786385.52017007477</v>
      </c>
      <c r="M71" s="232">
        <f t="shared" si="18"/>
        <v>812620.09044609545</v>
      </c>
      <c r="N71" s="232">
        <f t="shared" si="18"/>
        <v>840297.56208729732</v>
      </c>
      <c r="O71" s="232">
        <f t="shared" si="18"/>
        <v>869497.29466876539</v>
      </c>
      <c r="P71" s="232">
        <f t="shared" si="18"/>
        <v>900303.01254221413</v>
      </c>
      <c r="Q71" s="232">
        <f t="shared" si="18"/>
        <v>932803.04489870241</v>
      </c>
      <c r="R71" s="232">
        <f t="shared" si="18"/>
        <v>967090.57903479773</v>
      </c>
      <c r="S71" s="232">
        <f t="shared" si="18"/>
        <v>1003263.9275483782</v>
      </c>
      <c r="T71" s="232">
        <f t="shared" si="18"/>
        <v>1041426.8102302057</v>
      </c>
      <c r="U71" s="232">
        <f t="shared" si="18"/>
        <v>1081688.6514595335</v>
      </c>
      <c r="V71" s="232">
        <f t="shared" si="18"/>
        <v>1124164.8939564745</v>
      </c>
      <c r="W71" s="232">
        <f t="shared" si="18"/>
        <v>1168977.3297907473</v>
      </c>
      <c r="X71" s="232">
        <f t="shared" si="18"/>
        <v>1216254.4495959047</v>
      </c>
      <c r="Y71" s="232">
        <f t="shared" si="18"/>
        <v>1266131.8109903464</v>
      </c>
      <c r="Z71" s="232">
        <f t="shared" si="18"/>
        <v>1318752.427261482</v>
      </c>
      <c r="AA71" s="232">
        <f t="shared" si="18"/>
        <v>1374267.1774275301</v>
      </c>
      <c r="AB71" s="232">
        <f t="shared" si="18"/>
        <v>1432835.2388527107</v>
      </c>
      <c r="AC71" s="232">
        <f t="shared" si="18"/>
        <v>1494624.5436562765</v>
      </c>
      <c r="AD71" s="232">
        <f t="shared" si="18"/>
        <v>1559812.2602240383</v>
      </c>
      <c r="AE71" s="232">
        <f t="shared" si="18"/>
        <v>1628585.3012030269</v>
      </c>
      <c r="AF71" s="232">
        <f t="shared" si="18"/>
        <v>1701140.8594358598</v>
      </c>
      <c r="AG71" s="232">
        <f t="shared" si="18"/>
        <v>1777686.9733714988</v>
      </c>
      <c r="AH71" s="232">
        <f t="shared" si="18"/>
        <v>1858443.1235735975</v>
      </c>
      <c r="AI71" s="232">
        <f t="shared" si="18"/>
        <v>1943640.8620368121</v>
      </c>
      <c r="AJ71" s="232">
        <f t="shared" si="18"/>
        <v>2033524.4761155033</v>
      </c>
      <c r="AK71" s="232">
        <f t="shared" si="18"/>
        <v>2128351.6889685225</v>
      </c>
      <c r="AL71" s="232">
        <f t="shared" si="18"/>
        <v>2228394.3985284581</v>
      </c>
      <c r="AM71" s="232">
        <f t="shared" si="18"/>
        <v>2333939.4571141894</v>
      </c>
      <c r="AN71" s="232">
        <f t="shared" si="18"/>
        <v>2445289.4939221363</v>
      </c>
      <c r="AO71" s="232">
        <f t="shared" si="18"/>
        <v>2562763.7827545209</v>
      </c>
      <c r="AP71" s="232">
        <f t="shared" si="18"/>
        <v>2686699.1574726859</v>
      </c>
    </row>
    <row r="72" spans="1:45" ht="15" thickBot="1" x14ac:dyDescent="0.25">
      <c r="A72" s="245" t="s">
        <v>314</v>
      </c>
      <c r="B72" s="246">
        <f t="shared" ref="B72:AO72" si="19">B70+B71</f>
        <v>37127199.960000001</v>
      </c>
      <c r="C72" s="246">
        <f t="shared" si="19"/>
        <v>-2415990.6613333337</v>
      </c>
      <c r="D72" s="246">
        <f t="shared" si="19"/>
        <v>-2480803.6143733333</v>
      </c>
      <c r="E72" s="246">
        <f t="shared" si="19"/>
        <v>-2549181.2798305331</v>
      </c>
      <c r="F72" s="246">
        <f t="shared" si="19"/>
        <v>-2621319.7168878792</v>
      </c>
      <c r="G72" s="246">
        <f t="shared" si="19"/>
        <v>-2697425.7679833793</v>
      </c>
      <c r="H72" s="246">
        <f t="shared" si="19"/>
        <v>-2777717.6518891319</v>
      </c>
      <c r="I72" s="246">
        <f t="shared" si="19"/>
        <v>-2862425.5894097006</v>
      </c>
      <c r="J72" s="246">
        <f t="shared" si="19"/>
        <v>-2951792.4634939008</v>
      </c>
      <c r="K72" s="246">
        <f t="shared" si="19"/>
        <v>-3046074.515652732</v>
      </c>
      <c r="L72" s="246">
        <f t="shared" si="19"/>
        <v>-3145542.0806802986</v>
      </c>
      <c r="M72" s="246">
        <f t="shared" si="19"/>
        <v>-3250480.3617843813</v>
      </c>
      <c r="N72" s="246">
        <f t="shared" si="19"/>
        <v>-3361190.2483491888</v>
      </c>
      <c r="O72" s="246">
        <f t="shared" si="19"/>
        <v>-3477989.1786750616</v>
      </c>
      <c r="P72" s="246">
        <f t="shared" si="19"/>
        <v>-3601212.050168856</v>
      </c>
      <c r="Q72" s="246">
        <f t="shared" si="19"/>
        <v>-3731212.1795948097</v>
      </c>
      <c r="R72" s="246">
        <f t="shared" si="19"/>
        <v>-3868362.3161391905</v>
      </c>
      <c r="S72" s="246">
        <f t="shared" si="19"/>
        <v>-4013055.7101935125</v>
      </c>
      <c r="T72" s="246">
        <f t="shared" si="19"/>
        <v>-4165707.2409208221</v>
      </c>
      <c r="U72" s="246">
        <f t="shared" si="19"/>
        <v>-4326754.605838134</v>
      </c>
      <c r="V72" s="246">
        <f t="shared" si="19"/>
        <v>-4496659.575825898</v>
      </c>
      <c r="W72" s="246">
        <f t="shared" si="19"/>
        <v>-4675909.319162989</v>
      </c>
      <c r="X72" s="246">
        <f t="shared" si="19"/>
        <v>-4865017.7983836187</v>
      </c>
      <c r="Y72" s="246">
        <f t="shared" si="19"/>
        <v>-5064527.2439613845</v>
      </c>
      <c r="Z72" s="246">
        <f t="shared" si="19"/>
        <v>-5275009.709045927</v>
      </c>
      <c r="AA72" s="246">
        <f t="shared" si="19"/>
        <v>-5497068.7097101193</v>
      </c>
      <c r="AB72" s="246">
        <f t="shared" si="19"/>
        <v>-5731340.9554108428</v>
      </c>
      <c r="AC72" s="246">
        <f t="shared" si="19"/>
        <v>-5978498.1746251052</v>
      </c>
      <c r="AD72" s="246">
        <f t="shared" si="19"/>
        <v>-6239249.0408961531</v>
      </c>
      <c r="AE72" s="246">
        <f t="shared" si="19"/>
        <v>-6514341.2048121076</v>
      </c>
      <c r="AF72" s="246">
        <f t="shared" si="19"/>
        <v>-6804563.4377434384</v>
      </c>
      <c r="AG72" s="246">
        <f t="shared" si="19"/>
        <v>-7110747.893485995</v>
      </c>
      <c r="AH72" s="246">
        <f t="shared" si="19"/>
        <v>-7433772.4942943901</v>
      </c>
      <c r="AI72" s="246">
        <f t="shared" si="19"/>
        <v>-7774563.4481472475</v>
      </c>
      <c r="AJ72" s="246">
        <f t="shared" si="19"/>
        <v>-8134097.9044620125</v>
      </c>
      <c r="AK72" s="246">
        <f t="shared" si="19"/>
        <v>-8513406.7558740899</v>
      </c>
      <c r="AL72" s="246">
        <f t="shared" si="19"/>
        <v>-8913577.5941138305</v>
      </c>
      <c r="AM72" s="246">
        <f t="shared" si="19"/>
        <v>-9335757.8284567576</v>
      </c>
      <c r="AN72" s="246">
        <f t="shared" si="19"/>
        <v>-9781157.975688545</v>
      </c>
      <c r="AO72" s="246">
        <f t="shared" si="19"/>
        <v>-10251055.131018084</v>
      </c>
      <c r="AP72" s="246">
        <f>AP70+AP71</f>
        <v>-10746796.629890744</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313</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312</v>
      </c>
      <c r="B75" s="239">
        <f t="shared" ref="B75:AO75" si="22">B68</f>
        <v>46408999.950000003</v>
      </c>
      <c r="C75" s="239">
        <f t="shared" si="22"/>
        <v>-3019988.3266666671</v>
      </c>
      <c r="D75" s="239">
        <f>D68</f>
        <v>-3101004.5179666667</v>
      </c>
      <c r="E75" s="239">
        <f t="shared" si="22"/>
        <v>-3186476.5997881666</v>
      </c>
      <c r="F75" s="239">
        <f t="shared" si="22"/>
        <v>-3276649.6461098492</v>
      </c>
      <c r="G75" s="239">
        <f t="shared" si="22"/>
        <v>-3371782.209979224</v>
      </c>
      <c r="H75" s="239">
        <f t="shared" si="22"/>
        <v>-3472147.064861415</v>
      </c>
      <c r="I75" s="239">
        <f t="shared" si="22"/>
        <v>-3578031.986762126</v>
      </c>
      <c r="J75" s="239">
        <f t="shared" si="22"/>
        <v>-3689740.5793673759</v>
      </c>
      <c r="K75" s="239">
        <f t="shared" si="22"/>
        <v>-3807593.1445659148</v>
      </c>
      <c r="L75" s="239">
        <f t="shared" si="22"/>
        <v>-3931927.6008503735</v>
      </c>
      <c r="M75" s="239">
        <f t="shared" si="22"/>
        <v>-4063100.4522304768</v>
      </c>
      <c r="N75" s="239">
        <f t="shared" si="22"/>
        <v>-4201487.8104364863</v>
      </c>
      <c r="O75" s="239">
        <f t="shared" si="22"/>
        <v>-4347486.4733438268</v>
      </c>
      <c r="P75" s="239">
        <f t="shared" si="22"/>
        <v>-4501515.0627110703</v>
      </c>
      <c r="Q75" s="239">
        <f t="shared" si="22"/>
        <v>-4664015.224493512</v>
      </c>
      <c r="R75" s="239">
        <f t="shared" si="22"/>
        <v>-4835452.8951739883</v>
      </c>
      <c r="S75" s="239">
        <f t="shared" si="22"/>
        <v>-5016319.6377418907</v>
      </c>
      <c r="T75" s="239">
        <f t="shared" si="22"/>
        <v>-5207134.0511510279</v>
      </c>
      <c r="U75" s="239">
        <f t="shared" si="22"/>
        <v>-5408443.2572976677</v>
      </c>
      <c r="V75" s="239">
        <f t="shared" si="22"/>
        <v>-5620824.469782372</v>
      </c>
      <c r="W75" s="239">
        <f t="shared" si="22"/>
        <v>-5844886.6489537358</v>
      </c>
      <c r="X75" s="239">
        <f t="shared" si="22"/>
        <v>-6081272.2479795236</v>
      </c>
      <c r="Y75" s="239">
        <f t="shared" si="22"/>
        <v>-6330659.0549517311</v>
      </c>
      <c r="Z75" s="239">
        <f t="shared" si="22"/>
        <v>-6593762.136307409</v>
      </c>
      <c r="AA75" s="239">
        <f t="shared" si="22"/>
        <v>-6871335.8871376496</v>
      </c>
      <c r="AB75" s="239">
        <f t="shared" si="22"/>
        <v>-7164176.1942635532</v>
      </c>
      <c r="AC75" s="239">
        <f t="shared" si="22"/>
        <v>-7473122.7182813818</v>
      </c>
      <c r="AD75" s="239">
        <f t="shared" si="22"/>
        <v>-7799061.3011201909</v>
      </c>
      <c r="AE75" s="239">
        <f t="shared" si="22"/>
        <v>-8142926.506015134</v>
      </c>
      <c r="AF75" s="239">
        <f t="shared" si="22"/>
        <v>-8505704.2971792985</v>
      </c>
      <c r="AG75" s="239">
        <f t="shared" si="22"/>
        <v>-8888434.8668574933</v>
      </c>
      <c r="AH75" s="239">
        <f t="shared" si="22"/>
        <v>-9292215.6178679876</v>
      </c>
      <c r="AI75" s="239">
        <f t="shared" si="22"/>
        <v>-9718204.3101840597</v>
      </c>
      <c r="AJ75" s="239">
        <f t="shared" si="22"/>
        <v>-10167622.380577516</v>
      </c>
      <c r="AK75" s="239">
        <f t="shared" si="22"/>
        <v>-10641758.444842612</v>
      </c>
      <c r="AL75" s="239">
        <f t="shared" si="22"/>
        <v>-11141971.992642289</v>
      </c>
      <c r="AM75" s="239">
        <f t="shared" si="22"/>
        <v>-11669697.285570947</v>
      </c>
      <c r="AN75" s="239">
        <f t="shared" si="22"/>
        <v>-12226447.469610682</v>
      </c>
      <c r="AO75" s="239">
        <f t="shared" si="22"/>
        <v>-12813818.913772603</v>
      </c>
      <c r="AP75" s="239">
        <f>AP68</f>
        <v>-13433495.787363429</v>
      </c>
    </row>
    <row r="76" spans="1:45" x14ac:dyDescent="0.2">
      <c r="A76" s="240" t="s">
        <v>311</v>
      </c>
      <c r="B76" s="232">
        <f t="shared" ref="B76:AO76" si="23">-B67</f>
        <v>0</v>
      </c>
      <c r="C76" s="232">
        <f>-C67</f>
        <v>1546966.6666666667</v>
      </c>
      <c r="D76" s="232">
        <f t="shared" si="23"/>
        <v>1546966.6666666667</v>
      </c>
      <c r="E76" s="232">
        <f t="shared" si="23"/>
        <v>1546966.6666666667</v>
      </c>
      <c r="F76" s="232">
        <f>-C67</f>
        <v>1546966.6666666667</v>
      </c>
      <c r="G76" s="232">
        <f t="shared" si="23"/>
        <v>1546966.6666666667</v>
      </c>
      <c r="H76" s="232">
        <f t="shared" si="23"/>
        <v>1546966.6666666667</v>
      </c>
      <c r="I76" s="232">
        <f t="shared" si="23"/>
        <v>1546966.6666666667</v>
      </c>
      <c r="J76" s="232">
        <f t="shared" si="23"/>
        <v>1546966.6666666667</v>
      </c>
      <c r="K76" s="232">
        <f t="shared" si="23"/>
        <v>1546966.6666666667</v>
      </c>
      <c r="L76" s="232">
        <f>-L67</f>
        <v>1546966.6666666667</v>
      </c>
      <c r="M76" s="232">
        <f>-M67</f>
        <v>1546966.6666666667</v>
      </c>
      <c r="N76" s="232">
        <f t="shared" si="23"/>
        <v>1546966.6666666667</v>
      </c>
      <c r="O76" s="232">
        <f t="shared" si="23"/>
        <v>1546966.6666666667</v>
      </c>
      <c r="P76" s="232">
        <f t="shared" si="23"/>
        <v>1546966.6666666667</v>
      </c>
      <c r="Q76" s="232">
        <f t="shared" si="23"/>
        <v>1546966.6666666667</v>
      </c>
      <c r="R76" s="232">
        <f t="shared" si="23"/>
        <v>1546966.6666666667</v>
      </c>
      <c r="S76" s="232">
        <f t="shared" si="23"/>
        <v>1546966.6666666667</v>
      </c>
      <c r="T76" s="232">
        <f t="shared" si="23"/>
        <v>1546966.6666666667</v>
      </c>
      <c r="U76" s="232">
        <f t="shared" si="23"/>
        <v>1546966.6666666667</v>
      </c>
      <c r="V76" s="232">
        <f t="shared" si="23"/>
        <v>1546966.6666666667</v>
      </c>
      <c r="W76" s="232">
        <f t="shared" si="23"/>
        <v>1546966.6666666667</v>
      </c>
      <c r="X76" s="232">
        <f t="shared" si="23"/>
        <v>1546966.6666666667</v>
      </c>
      <c r="Y76" s="232">
        <f t="shared" si="23"/>
        <v>1546966.6666666667</v>
      </c>
      <c r="Z76" s="232">
        <f t="shared" si="23"/>
        <v>1546966.6666666667</v>
      </c>
      <c r="AA76" s="232">
        <f t="shared" si="23"/>
        <v>1546966.6666666667</v>
      </c>
      <c r="AB76" s="232">
        <f t="shared" si="23"/>
        <v>1546966.6666666667</v>
      </c>
      <c r="AC76" s="232">
        <f t="shared" si="23"/>
        <v>1546966.6666666667</v>
      </c>
      <c r="AD76" s="232">
        <f t="shared" si="23"/>
        <v>1546966.6666666667</v>
      </c>
      <c r="AE76" s="232">
        <f t="shared" si="23"/>
        <v>1546966.6666666667</v>
      </c>
      <c r="AF76" s="232">
        <f t="shared" si="23"/>
        <v>1546966.6666666667</v>
      </c>
      <c r="AG76" s="232">
        <f t="shared" si="23"/>
        <v>1546966.6666666667</v>
      </c>
      <c r="AH76" s="232">
        <f t="shared" si="23"/>
        <v>1546966.6666666667</v>
      </c>
      <c r="AI76" s="232">
        <f t="shared" si="23"/>
        <v>1546966.6666666667</v>
      </c>
      <c r="AJ76" s="232">
        <f t="shared" si="23"/>
        <v>1546966.6666666667</v>
      </c>
      <c r="AK76" s="232">
        <f t="shared" si="23"/>
        <v>1546966.6666666667</v>
      </c>
      <c r="AL76" s="232">
        <f t="shared" si="23"/>
        <v>1546966.6666666667</v>
      </c>
      <c r="AM76" s="232">
        <f t="shared" si="23"/>
        <v>1546966.6666666667</v>
      </c>
      <c r="AN76" s="232">
        <f t="shared" si="23"/>
        <v>1546966.6666666667</v>
      </c>
      <c r="AO76" s="232">
        <f t="shared" si="23"/>
        <v>1546966.6666666667</v>
      </c>
      <c r="AP76" s="232">
        <f>-AP67</f>
        <v>1546966.6666666667</v>
      </c>
    </row>
    <row r="77" spans="1:45" x14ac:dyDescent="0.2">
      <c r="A77" s="240" t="s">
        <v>310</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309</v>
      </c>
      <c r="B78" s="232">
        <f>IF(SUM($B$71:B71)+SUM($A$78:A78)&gt;0,0,SUM($B$71:B71)-SUM($A$78:A78))</f>
        <v>-9281799.9900000002</v>
      </c>
      <c r="C78" s="232">
        <f>IF(SUM($B$71:C71)+SUM($A$78:B78)&gt;0,0,SUM($B$71:C71)-SUM($A$78:B78))</f>
        <v>603997.66533333249</v>
      </c>
      <c r="D78" s="232">
        <f>IF(SUM($B$71:D71)+SUM($A$78:C78)&gt;0,0,SUM($B$71:D71)-SUM($A$78:C78))</f>
        <v>620200.90359333344</v>
      </c>
      <c r="E78" s="232">
        <f>IF(SUM($B$71:E71)+SUM($A$78:D78)&gt;0,0,SUM($B$71:E71)-SUM($A$78:D78))</f>
        <v>637295.3199576335</v>
      </c>
      <c r="F78" s="232">
        <f>IF(SUM($B$71:F71)+SUM($A$78:E78)&gt;0,0,SUM($B$71:F71)-SUM($A$78:E78))</f>
        <v>655329.92922197003</v>
      </c>
      <c r="G78" s="232">
        <f>IF(SUM($B$71:G71)+SUM($A$78:F78)&gt;0,0,SUM($B$71:G71)-SUM($A$78:F78))</f>
        <v>674356.44199584518</v>
      </c>
      <c r="H78" s="232">
        <f>IF(SUM($B$71:H71)+SUM($A$78:G78)&gt;0,0,SUM($B$71:H71)-SUM($A$78:G78))</f>
        <v>694429.41297228355</v>
      </c>
      <c r="I78" s="232">
        <f>IF(SUM($B$71:I71)+SUM($A$78:H78)&gt;0,0,SUM($B$71:I71)-SUM($A$78:H78))</f>
        <v>715606.39735242538</v>
      </c>
      <c r="J78" s="232">
        <f>IF(SUM($B$71:J71)+SUM($A$78:I78)&gt;0,0,SUM($B$71:J71)-SUM($A$78:I78))</f>
        <v>737948.11587347509</v>
      </c>
      <c r="K78" s="232">
        <f>IF(SUM($B$71:K71)+SUM($A$78:J78)&gt;0,0,SUM($B$71:K71)-SUM($A$78:J78))</f>
        <v>761518.62891318323</v>
      </c>
      <c r="L78" s="232">
        <f>IF(SUM($B$71:L71)+SUM($A$78:K78)&gt;0,0,SUM($B$71:L71)-SUM($A$78:K78))</f>
        <v>786385.52017007489</v>
      </c>
      <c r="M78" s="232">
        <f>IF(SUM($B$71:M71)+SUM($A$78:L78)&gt;0,0,SUM($B$71:M71)-SUM($A$78:L78))</f>
        <v>812620.09044609545</v>
      </c>
      <c r="N78" s="232">
        <f>IF(SUM($B$71:N71)+SUM($A$78:M78)&gt;0,0,SUM($B$71:N71)-SUM($A$78:M78))</f>
        <v>840297.56208729732</v>
      </c>
      <c r="O78" s="232">
        <f>IF(SUM($B$71:O71)+SUM($A$78:N78)&gt;0,0,SUM($B$71:O71)-SUM($A$78:N78))</f>
        <v>869497.29466876539</v>
      </c>
      <c r="P78" s="232">
        <f>IF(SUM($B$71:P71)+SUM($A$78:O78)&gt;0,0,SUM($B$71:P71)-SUM($A$78:O78))</f>
        <v>0</v>
      </c>
      <c r="Q78" s="232">
        <f>IF(SUM($B$71:Q71)+SUM($A$78:P78)&gt;0,0,SUM($B$71:Q71)-SUM($A$78:P78))</f>
        <v>0</v>
      </c>
      <c r="R78" s="232">
        <f>IF(SUM($B$71:R71)+SUM($A$78:Q78)&gt;0,0,SUM($B$71:R71)-SUM($A$78:Q78))</f>
        <v>0</v>
      </c>
      <c r="S78" s="232">
        <f>IF(SUM($B$71:S71)+SUM($A$78:R78)&gt;0,0,SUM($B$71:S71)-SUM($A$78:R78))</f>
        <v>0</v>
      </c>
      <c r="T78" s="232">
        <f>IF(SUM($B$71:T71)+SUM($A$78:S78)&gt;0,0,SUM($B$71:T71)-SUM($A$78:S78))</f>
        <v>0</v>
      </c>
      <c r="U78" s="232">
        <f>IF(SUM($B$71:U71)+SUM($A$78:T78)&gt;0,0,SUM($B$71:U71)-SUM($A$78:T78))</f>
        <v>0</v>
      </c>
      <c r="V78" s="232">
        <f>IF(SUM($B$71:V71)+SUM($A$78:U78)&gt;0,0,SUM($B$71:V71)-SUM($A$78:U78))</f>
        <v>0</v>
      </c>
      <c r="W78" s="232">
        <f>IF(SUM($B$71:W71)+SUM($A$78:V78)&gt;0,0,SUM($B$71:W71)-SUM($A$78:V78))</f>
        <v>0</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c r="AH78" s="232">
        <f>IF(SUM($B$71:AH71)+SUM($A$78:AG78)&gt;0,0,SUM($B$71:AH71)-SUM($A$78:AG78))</f>
        <v>0</v>
      </c>
      <c r="AI78" s="232">
        <f>IF(SUM($B$71:AI71)+SUM($A$78:AH78)&gt;0,0,SUM($B$71:AI71)-SUM($A$78:AH78))</f>
        <v>0</v>
      </c>
      <c r="AJ78" s="232">
        <f>IF(SUM($B$71:AJ71)+SUM($A$78:AI78)&gt;0,0,SUM($B$71:AJ71)-SUM($A$78:AI78))</f>
        <v>0</v>
      </c>
      <c r="AK78" s="232">
        <f>IF(SUM($B$71:AK71)+SUM($A$78:AJ78)&gt;0,0,SUM($B$71:AK71)-SUM($A$78:AJ78))</f>
        <v>0</v>
      </c>
      <c r="AL78" s="232">
        <f>IF(SUM($B$71:AL71)+SUM($A$78:AK78)&gt;0,0,SUM($B$71:AL71)-SUM($A$78:AK78))</f>
        <v>0</v>
      </c>
      <c r="AM78" s="232">
        <f>IF(SUM($B$71:AM71)+SUM($A$78:AL78)&gt;0,0,SUM($B$71:AM71)-SUM($A$78:AL78))</f>
        <v>0</v>
      </c>
      <c r="AN78" s="232">
        <f>IF(SUM($B$71:AN71)+SUM($A$78:AM78)&gt;0,0,SUM($B$71:AN71)-SUM($A$78:AM78))</f>
        <v>0</v>
      </c>
      <c r="AO78" s="232">
        <f>IF(SUM($B$71:AO71)+SUM($A$78:AN78)&gt;0,0,SUM($B$71:AO71)-SUM($A$78:AN78))</f>
        <v>0</v>
      </c>
      <c r="AP78" s="232">
        <f>IF(SUM($B$71:AP71)+SUM($A$78:AO78)&gt;0,0,SUM($B$71:AP71)-SUM($A$78:AO78))</f>
        <v>0</v>
      </c>
    </row>
    <row r="79" spans="1:45" x14ac:dyDescent="0.2">
      <c r="A79" s="240" t="s">
        <v>308</v>
      </c>
      <c r="B79" s="232">
        <f>IF(((SUM($B$59:B59)+SUM($B$61:B64))+SUM($B$81:B81))&lt;0,((SUM($B$59:B59)+SUM($B$61:B64))+SUM($B$81:B81))*0.18-SUM($A$79:A79),IF(SUM(A$79:$B79)&lt;0,0-SUM(A$79:$B79),0))</f>
        <v>-8.9999994635581969E-3</v>
      </c>
      <c r="C79" s="232">
        <f>IF(((SUM($B$59:C59)+SUM($B$61:C64))+SUM($B$81:C81))&lt;0,((SUM($B$59:C59)+SUM($B$61:C64))+SUM($B$81:C81))*0.18-SUM($A$79:B79),IF(SUM($B$79:B79)&lt;0,0-SUM($B$79:B79),0))</f>
        <v>-265143.89879999938</v>
      </c>
      <c r="D79" s="232">
        <f>IF(((SUM($B$59:D59)+SUM($B$61:D64))+SUM($B$81:D81))&lt;0,((SUM($B$59:D59)+SUM($B$61:D64))+SUM($B$81:D81))*0.18-SUM($A$79:C79),IF(SUM($B$79:C79)&lt;0,0-SUM($B$79:C79),0))</f>
        <v>-279726.81323400018</v>
      </c>
      <c r="E79" s="232">
        <f>IF(((SUM($B$59:E59)+SUM($B$61:E64))+SUM($B$81:E81))&lt;0,((SUM($B$59:E59)+SUM($B$61:E64))+SUM($B$81:E81))*0.18-SUM($A$79:D79),IF(SUM($B$79:D79)&lt;0,0-SUM($B$79:D79),0))</f>
        <v>-295111.78796187043</v>
      </c>
      <c r="F79" s="232">
        <f>IF(((SUM($B$59:F59)+SUM($B$61:F64))+SUM($B$81:F81))&lt;0,((SUM($B$59:F59)+SUM($B$61:F64))+SUM($B$81:F81))*0.18-SUM($A$79:E79),IF(SUM($B$79:E79)&lt;0,0-SUM($B$79:E79),0))</f>
        <v>-311342.9362997734</v>
      </c>
      <c r="G79" s="232">
        <f>IF(((SUM($B$59:G59)+SUM($B$61:G64))+SUM($B$81:G81))&lt;0,((SUM($B$59:G59)+SUM($B$61:G64))+SUM($B$81:G81))*0.18-SUM($A$79:F79),IF(SUM($B$79:F79)&lt;0,0-SUM($B$79:F79),0))</f>
        <v>-328466.7977962601</v>
      </c>
      <c r="H79" s="232">
        <f>IF(((SUM($B$59:H59)+SUM($B$61:H64))+SUM($B$81:H81))&lt;0,((SUM($B$59:H59)+SUM($B$61:H64))+SUM($B$81:H81))*0.18-SUM($A$79:G79),IF(SUM($B$79:G79)&lt;0,0-SUM($B$79:G79),0))</f>
        <v>-346532.47167505417</v>
      </c>
      <c r="I79" s="232">
        <f>IF(((SUM($B$59:I59)+SUM($B$61:I64))+SUM($B$81:I81))&lt;0,((SUM($B$59:I59)+SUM($B$61:I64))+SUM($B$81:I81))*0.18-SUM($A$79:H79),IF(SUM($B$79:H79)&lt;0,0-SUM($B$79:H79),0))</f>
        <v>-365591.75761718233</v>
      </c>
      <c r="J79" s="232">
        <f>IF(((SUM($B$59:J59)+SUM($B$61:J64))+SUM($B$81:J81))&lt;0,((SUM($B$59:J59)+SUM($B$61:J64))+SUM($B$81:J81))*0.18-SUM($A$79:I79),IF(SUM($B$79:I79)&lt;0,0-SUM($B$79:I79),0))</f>
        <v>-385699.30428612838</v>
      </c>
      <c r="K79" s="232">
        <f>IF(((SUM($B$59:K59)+SUM($B$61:K64))+SUM($B$81:K81))&lt;0,((SUM($B$59:K59)+SUM($B$61:K64))+SUM($B$81:K81))*0.18-SUM($A$79:J79),IF(SUM($B$79:J79)&lt;0,0-SUM($B$79:J79),0))</f>
        <v>-406912.76602186402</v>
      </c>
      <c r="L79" s="232">
        <f>IF(((SUM($B$59:L59)+SUM($B$61:L64))+SUM($B$81:L81))&lt;0,((SUM($B$59:L59)+SUM($B$61:L64))+SUM($B$81:L81))*0.18-SUM($A$79:K79),IF(SUM($B$79:K79)&lt;0,0-SUM($B$79:K79),0))</f>
        <v>-429292.96815306693</v>
      </c>
      <c r="M79" s="232">
        <f>IF(((SUM($B$59:M59)+SUM($B$61:M64))+SUM($B$81:M81))&lt;0,((SUM($B$59:M59)+SUM($B$61:M64))+SUM($B$81:M81))*0.18-SUM($A$79:L79),IF(SUM($B$79:L79)&lt;0,0-SUM($B$79:L79),0))</f>
        <v>-452904.08140148642</v>
      </c>
      <c r="N79" s="232">
        <f>IF(((SUM($B$59:N59)+SUM($B$61:N64))+SUM($B$81:N81))&lt;0,((SUM($B$59:N59)+SUM($B$61:N64))+SUM($B$81:N81))*0.18-SUM($A$79:M79),IF(SUM($B$79:M79)&lt;0,0-SUM($B$79:M79),0))</f>
        <v>-477813.80587856751</v>
      </c>
      <c r="O79" s="232">
        <f>IF(((SUM($B$59:O59)+SUM($B$61:O64))+SUM($B$81:O81))&lt;0,((SUM($B$59:O59)+SUM($B$61:O64))+SUM($B$81:O81))*0.18-SUM($A$79:N79),IF(SUM($B$79:N79)&lt;0,0-SUM($B$79:N79),0))</f>
        <v>-504093.56520188786</v>
      </c>
      <c r="P79" s="232">
        <f>IF(((SUM($B$59:P59)+SUM($B$61:P64))+SUM($B$81:P81))&lt;0,((SUM($B$59:P59)+SUM($B$61:P64))+SUM($B$81:P81))*0.18-SUM($A$79:O79),IF(SUM($B$79:O79)&lt;0,0-SUM($B$79:O79),0))</f>
        <v>-531818.71128799301</v>
      </c>
      <c r="Q79" s="232">
        <f>IF(((SUM($B$59:Q59)+SUM($B$61:Q64))+SUM($B$81:Q81))&lt;0,((SUM($B$59:Q59)+SUM($B$61:Q64))+SUM($B$81:Q81))*0.18-SUM($A$79:P79),IF(SUM($B$79:P79)&lt;0,0-SUM($B$79:P79),0))</f>
        <v>-561068.74040883221</v>
      </c>
      <c r="R79" s="232">
        <f>IF(((SUM($B$59:R59)+SUM($B$61:R64))+SUM($B$81:R81))&lt;0,((SUM($B$59:R59)+SUM($B$61:R64))+SUM($B$81:R81))*0.18-SUM($A$79:Q79),IF(SUM($B$79:Q79)&lt;0,0-SUM($B$79:Q79),0))</f>
        <v>-591927.52113131806</v>
      </c>
      <c r="S79" s="232">
        <f>IF(((SUM($B$59:S59)+SUM($B$61:S64))+SUM($B$81:S81))&lt;0,((SUM($B$59:S59)+SUM($B$61:S64))+SUM($B$81:S81))*0.18-SUM($A$79:R79),IF(SUM($B$79:R79)&lt;0,0-SUM($B$79:R79),0))</f>
        <v>-624483.5347935399</v>
      </c>
      <c r="T79" s="232">
        <f>IF(((SUM($B$59:T59)+SUM($B$61:T64))+SUM($B$81:T81))&lt;0,((SUM($B$59:T59)+SUM($B$61:T64))+SUM($B$81:T81))*0.18-SUM($A$79:S79),IF(SUM($B$79:S79)&lt;0,0-SUM($B$79:S79),0))</f>
        <v>-658830.12920718454</v>
      </c>
      <c r="U79" s="232">
        <f>IF(((SUM($B$59:U59)+SUM($B$61:U64))+SUM($B$81:U81))&lt;0,((SUM($B$59:U59)+SUM($B$61:U64))+SUM($B$81:U81))*0.18-SUM($A$79:T79),IF(SUM($B$79:T79)&lt;0,0-SUM($B$79:T79),0))</f>
        <v>-695065.78631357942</v>
      </c>
      <c r="V79" s="232">
        <f>IF(((SUM($B$59:V59)+SUM($B$61:V64))+SUM($B$81:V81))&lt;0,((SUM($B$59:V59)+SUM($B$61:V64))+SUM($B$81:V81))*0.18-SUM($A$79:U79),IF(SUM($B$79:U79)&lt;0,0-SUM($B$79:U79),0))</f>
        <v>-733294.40456082672</v>
      </c>
      <c r="W79" s="232">
        <f>IF(((SUM($B$59:W59)+SUM($B$61:W64))+SUM($B$81:W81))&lt;0,((SUM($B$59:W59)+SUM($B$61:W64))+SUM($B$81:W81))*0.18-SUM($A$79:V79),IF(SUM($B$79:V79)&lt;0,0-SUM($B$79:V79),0))</f>
        <v>-773625.59681167267</v>
      </c>
      <c r="X79" s="232">
        <f>IF(((SUM($B$59:X59)+SUM($B$61:X64))+SUM($B$81:X81))&lt;0,((SUM($B$59:X59)+SUM($B$61:X64))+SUM($B$81:X81))*0.18-SUM($A$79:W79),IF(SUM($B$79:W79)&lt;0,0-SUM($B$79:W79),0))</f>
        <v>-816175.00463631563</v>
      </c>
      <c r="Y79" s="232">
        <f>IF(((SUM($B$59:Y59)+SUM($B$61:Y64))+SUM($B$81:Y81))&lt;0,((SUM($B$59:Y59)+SUM($B$61:Y64))+SUM($B$81:Y81))*0.18-SUM($A$79:X79),IF(SUM($B$79:X79)&lt;0,0-SUM($B$79:X79),0))</f>
        <v>-861064.62989130989</v>
      </c>
      <c r="Z79" s="232">
        <f>IF(((SUM($B$59:Z59)+SUM($B$61:Z64))+SUM($B$81:Z81))&lt;0,((SUM($B$59:Z59)+SUM($B$61:Z64))+SUM($B$81:Z81))*0.18-SUM($A$79:Y79),IF(SUM($B$79:Y79)&lt;0,0-SUM($B$79:Y79),0))</f>
        <v>-908423.18453533575</v>
      </c>
      <c r="AA79" s="232">
        <f>IF(((SUM($B$59:AA59)+SUM($B$61:AA64))+SUM($B$81:AA81))&lt;0,((SUM($B$59:AA59)+SUM($B$61:AA64))+SUM($B$81:AA81))*0.18-SUM($A$79:Z79),IF(SUM($B$79:Z79)&lt;0,0-SUM($B$79:Z79),0))</f>
        <v>-958386.45968477614</v>
      </c>
      <c r="AB79" s="232">
        <f>IF(((SUM($B$59:AB59)+SUM($B$61:AB64))+SUM($B$81:AB81))&lt;0,((SUM($B$59:AB59)+SUM($B$61:AB64))+SUM($B$81:AB81))*0.18-SUM($A$79:AA79),IF(SUM($B$79:AA79)&lt;0,0-SUM($B$79:AA79),0))</f>
        <v>-1011097.7149674408</v>
      </c>
      <c r="AC79" s="232">
        <f>IF(((SUM($B$59:AC59)+SUM($B$61:AC64))+SUM($B$81:AC81))&lt;0,((SUM($B$59:AC59)+SUM($B$61:AC64))+SUM($B$81:AC81))*0.18-SUM($A$79:AB79),IF(SUM($B$79:AB79)&lt;0,0-SUM($B$79:AB79),0))</f>
        <v>-1066708.0892906487</v>
      </c>
      <c r="AD79" s="232">
        <f>IF(((SUM($B$59:AD59)+SUM($B$61:AD64))+SUM($B$81:AD81))&lt;0,((SUM($B$59:AD59)+SUM($B$61:AD64))+SUM($B$81:AD81))*0.18-SUM($A$79:AC79),IF(SUM($B$79:AC79)&lt;0,0-SUM($B$79:AC79),0))</f>
        <v>-1125377.0342016332</v>
      </c>
      <c r="AE79" s="232">
        <f>IF(((SUM($B$59:AE59)+SUM($B$61:AE64))+SUM($B$81:AE81))&lt;0,((SUM($B$59:AE59)+SUM($B$61:AE64))+SUM($B$81:AE81))*0.18-SUM($A$79:AD79),IF(SUM($B$79:AD79)&lt;0,0-SUM($B$79:AD79),0))</f>
        <v>-1187272.7710827235</v>
      </c>
      <c r="AF79" s="232">
        <f>IF(((SUM($B$59:AF59)+SUM($B$61:AF64))+SUM($B$81:AF81))&lt;0,((SUM($B$59:AF59)+SUM($B$61:AF64))+SUM($B$81:AF81))*0.18-SUM($A$79:AE79),IF(SUM($B$79:AE79)&lt;0,0-SUM($B$79:AE79),0))</f>
        <v>-1252572.7734922729</v>
      </c>
      <c r="AG79" s="232">
        <f>IF(((SUM($B$59:AG59)+SUM($B$61:AG64))+SUM($B$81:AG81))&lt;0,((SUM($B$59:AG59)+SUM($B$61:AG64))+SUM($B$81:AG81))*0.18-SUM($A$79:AF79),IF(SUM($B$79:AF79)&lt;0,0-SUM($B$79:AF79),0))</f>
        <v>-1321464.2760343477</v>
      </c>
      <c r="AH79" s="232">
        <f>IF(((SUM($B$59:AH59)+SUM($B$61:AH64))+SUM($B$81:AH81))&lt;0,((SUM($B$59:AH59)+SUM($B$61:AH64))+SUM($B$81:AH81))*0.18-SUM($A$79:AG79),IF(SUM($B$79:AG79)&lt;0,0-SUM($B$79:AG79),0))</f>
        <v>-1394144.8112162389</v>
      </c>
      <c r="AI79" s="232">
        <f>IF(((SUM($B$59:AI59)+SUM($B$61:AI64))+SUM($B$81:AI81))&lt;0,((SUM($B$59:AI59)+SUM($B$61:AI64))+SUM($B$81:AI81))*0.18-SUM($A$79:AH79),IF(SUM($B$79:AH79)&lt;0,0-SUM($B$79:AH79),0))</f>
        <v>-1470822.7758331299</v>
      </c>
      <c r="AJ79" s="232">
        <f>IF(((SUM($B$59:AJ59)+SUM($B$61:AJ64))+SUM($B$81:AJ81))&lt;0,((SUM($B$59:AJ59)+SUM($B$61:AJ64))+SUM($B$81:AJ81))*0.18-SUM($A$79:AI79),IF(SUM($B$79:AI79)&lt;0,0-SUM($B$79:AI79),0))</f>
        <v>-1551718.0285039507</v>
      </c>
      <c r="AK79" s="232">
        <f>IF(((SUM($B$59:AK59)+SUM($B$61:AK64))+SUM($B$81:AK81))&lt;0,((SUM($B$59:AK59)+SUM($B$61:AK64))+SUM($B$81:AK81))*0.18-SUM($A$79:AJ79),IF(SUM($B$79:AJ79)&lt;0,0-SUM($B$79:AJ79),0))</f>
        <v>-1637062.5200716704</v>
      </c>
      <c r="AL79" s="232">
        <f>IF(((SUM($B$59:AL59)+SUM($B$61:AL64))+SUM($B$81:AL81))&lt;0,((SUM($B$59:AL59)+SUM($B$61:AL64))+SUM($B$81:AL81))*0.18-SUM($A$79:AK79),IF(SUM($B$79:AK79)&lt;0,0-SUM($B$79:AK79),0))</f>
        <v>-1727100.9586756192</v>
      </c>
      <c r="AM79" s="232">
        <f>IF(((SUM($B$59:AM59)+SUM($B$61:AM64))+SUM($B$81:AM81))&lt;0,((SUM($B$59:AM59)+SUM($B$61:AM64))+SUM($B$81:AM81))*0.18-SUM($A$79:AL79),IF(SUM($B$79:AL79)&lt;0,0-SUM($B$79:AL79),0))</f>
        <v>-1822091.5114027746</v>
      </c>
      <c r="AN79" s="232">
        <f>IF(((SUM($B$59:AN59)+SUM($B$61:AN64))+SUM($B$81:AN81))&lt;0,((SUM($B$59:AN59)+SUM($B$61:AN64))+SUM($B$81:AN81))*0.18-SUM($A$79:AM79),IF(SUM($B$79:AM79)&lt;0,0-SUM($B$79:AM79),0))</f>
        <v>-1922306.5445299186</v>
      </c>
      <c r="AO79" s="232">
        <f>IF(((SUM($B$59:AO59)+SUM($B$61:AO64))+SUM($B$81:AO81))&lt;0,((SUM($B$59:AO59)+SUM($B$61:AO64))+SUM($B$81:AO81))*0.18-SUM($A$79:AN79),IF(SUM($B$79:AN79)&lt;0,0-SUM($B$79:AN79),0))</f>
        <v>-2028033.404479064</v>
      </c>
      <c r="AP79" s="232">
        <f>IF(((SUM($B$59:AP59)+SUM($B$61:AP64))+SUM($B$81:AP81))&lt;0,((SUM($B$59:AP59)+SUM($B$61:AP64))+SUM($B$81:AP81))*0.18-SUM($A$79:AO79),IF(SUM($B$79:AO79)&lt;0,0-SUM($B$79:AO79),0))</f>
        <v>-2139575.2417254224</v>
      </c>
    </row>
    <row r="80" spans="1:45" x14ac:dyDescent="0.2">
      <c r="A80" s="240" t="s">
        <v>307</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563</v>
      </c>
      <c r="B81" s="232">
        <f>-$B$126</f>
        <v>-46409000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-46409000</v>
      </c>
      <c r="AR81" s="244"/>
    </row>
    <row r="82" spans="1:45" x14ac:dyDescent="0.2">
      <c r="A82" s="240" t="s">
        <v>306</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305</v>
      </c>
      <c r="B83" s="239">
        <f>SUM(B75:B82)</f>
        <v>-9281800.048999995</v>
      </c>
      <c r="C83" s="239">
        <f t="shared" ref="C83:V83" si="27">SUM(C75:C82)</f>
        <v>-1134167.8934666673</v>
      </c>
      <c r="D83" s="239">
        <f t="shared" si="27"/>
        <v>-1213563.7609406668</v>
      </c>
      <c r="E83" s="239">
        <f t="shared" si="27"/>
        <v>-1297326.4011257368</v>
      </c>
      <c r="F83" s="239">
        <f t="shared" si="27"/>
        <v>-1385695.9865209858</v>
      </c>
      <c r="G83" s="239">
        <f t="shared" si="27"/>
        <v>-1478925.8991129722</v>
      </c>
      <c r="H83" s="239">
        <f t="shared" si="27"/>
        <v>-1577283.4568975188</v>
      </c>
      <c r="I83" s="239">
        <f t="shared" si="27"/>
        <v>-1681050.6803602162</v>
      </c>
      <c r="J83" s="239">
        <f t="shared" si="27"/>
        <v>-1790525.1011133622</v>
      </c>
      <c r="K83" s="239">
        <f t="shared" si="27"/>
        <v>-1906020.6150079286</v>
      </c>
      <c r="L83" s="239">
        <f t="shared" si="27"/>
        <v>-2027868.3821666986</v>
      </c>
      <c r="M83" s="239">
        <f t="shared" si="27"/>
        <v>-2156417.7765192008</v>
      </c>
      <c r="N83" s="239">
        <f t="shared" si="27"/>
        <v>-2292037.3875610894</v>
      </c>
      <c r="O83" s="239">
        <f t="shared" si="27"/>
        <v>-2435116.0772102824</v>
      </c>
      <c r="P83" s="239">
        <f t="shared" si="27"/>
        <v>-3486367.1073323963</v>
      </c>
      <c r="Q83" s="239">
        <f t="shared" si="27"/>
        <v>-3678117.2982356772</v>
      </c>
      <c r="R83" s="239">
        <f t="shared" si="27"/>
        <v>-3880413.7496386394</v>
      </c>
      <c r="S83" s="239">
        <f t="shared" si="27"/>
        <v>-4093836.5058687637</v>
      </c>
      <c r="T83" s="239">
        <f t="shared" si="27"/>
        <v>-4318997.5136915455</v>
      </c>
      <c r="U83" s="239">
        <f t="shared" si="27"/>
        <v>-4556542.3769445801</v>
      </c>
      <c r="V83" s="239">
        <f t="shared" si="27"/>
        <v>-4807152.2076765317</v>
      </c>
      <c r="W83" s="239">
        <f>SUM(W75:W82)</f>
        <v>-5071545.5790987415</v>
      </c>
      <c r="X83" s="239">
        <f>SUM(X75:X82)</f>
        <v>-5350480.5859491723</v>
      </c>
      <c r="Y83" s="239">
        <f>SUM(Y75:Y82)</f>
        <v>-5644757.018176374</v>
      </c>
      <c r="Z83" s="239">
        <f>SUM(Z75:Z82)</f>
        <v>-5955218.6541760778</v>
      </c>
      <c r="AA83" s="239">
        <f t="shared" ref="AA83:AP83" si="28">SUM(AA75:AA82)</f>
        <v>-6282755.6801557587</v>
      </c>
      <c r="AB83" s="239">
        <f t="shared" si="28"/>
        <v>-6628307.2425643271</v>
      </c>
      <c r="AC83" s="239">
        <f t="shared" si="28"/>
        <v>-6992864.1409053635</v>
      </c>
      <c r="AD83" s="239">
        <f t="shared" si="28"/>
        <v>-7377471.6686551571</v>
      </c>
      <c r="AE83" s="239">
        <f t="shared" si="28"/>
        <v>-7783232.6104311906</v>
      </c>
      <c r="AF83" s="239">
        <f t="shared" si="28"/>
        <v>-8211310.4040049044</v>
      </c>
      <c r="AG83" s="239">
        <f t="shared" si="28"/>
        <v>-8662932.476225175</v>
      </c>
      <c r="AH83" s="239">
        <f t="shared" si="28"/>
        <v>-9139393.7624175586</v>
      </c>
      <c r="AI83" s="239">
        <f t="shared" si="28"/>
        <v>-9642060.4193505235</v>
      </c>
      <c r="AJ83" s="239">
        <f t="shared" si="28"/>
        <v>-10172373.7424148</v>
      </c>
      <c r="AK83" s="239">
        <f t="shared" si="28"/>
        <v>-10731854.298247617</v>
      </c>
      <c r="AL83" s="239">
        <f t="shared" si="28"/>
        <v>-11322106.284651242</v>
      </c>
      <c r="AM83" s="239">
        <f t="shared" si="28"/>
        <v>-11944822.130307056</v>
      </c>
      <c r="AN83" s="239">
        <f t="shared" si="28"/>
        <v>-12601787.347473934</v>
      </c>
      <c r="AO83" s="239">
        <f t="shared" si="28"/>
        <v>-13294885.651585001</v>
      </c>
      <c r="AP83" s="239">
        <f t="shared" si="28"/>
        <v>-14026104.362422185</v>
      </c>
    </row>
    <row r="84" spans="1:45" ht="14.25" x14ac:dyDescent="0.2">
      <c r="A84" s="241" t="s">
        <v>304</v>
      </c>
      <c r="B84" s="239">
        <f>SUM($B$83:B83)</f>
        <v>-9281800.048999995</v>
      </c>
      <c r="C84" s="239">
        <f>SUM($B$83:C83)</f>
        <v>-10415967.942466661</v>
      </c>
      <c r="D84" s="239">
        <f>SUM($B$83:D83)</f>
        <v>-11629531.703407329</v>
      </c>
      <c r="E84" s="239">
        <f>SUM($B$83:E83)</f>
        <v>-12926858.104533065</v>
      </c>
      <c r="F84" s="239">
        <f>SUM($B$83:F83)</f>
        <v>-14312554.09105405</v>
      </c>
      <c r="G84" s="239">
        <f>SUM($B$83:G83)</f>
        <v>-15791479.990167022</v>
      </c>
      <c r="H84" s="239">
        <f>SUM($B$83:H83)</f>
        <v>-17368763.447064541</v>
      </c>
      <c r="I84" s="239">
        <f>SUM($B$83:I83)</f>
        <v>-19049814.127424758</v>
      </c>
      <c r="J84" s="239">
        <f>SUM($B$83:J83)</f>
        <v>-20840339.228538118</v>
      </c>
      <c r="K84" s="239">
        <f>SUM($B$83:K83)</f>
        <v>-22746359.843546048</v>
      </c>
      <c r="L84" s="239">
        <f>SUM($B$83:L83)</f>
        <v>-24774228.225712746</v>
      </c>
      <c r="M84" s="239">
        <f>SUM($B$83:M83)</f>
        <v>-26930646.002231948</v>
      </c>
      <c r="N84" s="239">
        <f>SUM($B$83:N83)</f>
        <v>-29222683.389793038</v>
      </c>
      <c r="O84" s="239">
        <f>SUM($B$83:O83)</f>
        <v>-31657799.467003319</v>
      </c>
      <c r="P84" s="239">
        <f>SUM($B$83:P83)</f>
        <v>-35144166.574335717</v>
      </c>
      <c r="Q84" s="239">
        <f>SUM($B$83:Q83)</f>
        <v>-38822283.872571394</v>
      </c>
      <c r="R84" s="239">
        <f>SUM($B$83:R83)</f>
        <v>-42702697.622210033</v>
      </c>
      <c r="S84" s="239">
        <f>SUM($B$83:S83)</f>
        <v>-46796534.128078796</v>
      </c>
      <c r="T84" s="239">
        <f>SUM($B$83:T83)</f>
        <v>-51115531.641770341</v>
      </c>
      <c r="U84" s="239">
        <f>SUM($B$83:U83)</f>
        <v>-55672074.01871492</v>
      </c>
      <c r="V84" s="239">
        <f>SUM($B$83:V83)</f>
        <v>-60479226.22639145</v>
      </c>
      <c r="W84" s="239">
        <f>SUM($B$83:W83)</f>
        <v>-65550771.805490188</v>
      </c>
      <c r="X84" s="239">
        <f>SUM($B$83:X83)</f>
        <v>-70901252.391439363</v>
      </c>
      <c r="Y84" s="239">
        <f>SUM($B$83:Y83)</f>
        <v>-76546009.40961574</v>
      </c>
      <c r="Z84" s="239">
        <f>SUM($B$83:Z83)</f>
        <v>-82501228.063791811</v>
      </c>
      <c r="AA84" s="239">
        <f>SUM($B$83:AA83)</f>
        <v>-88783983.743947566</v>
      </c>
      <c r="AB84" s="239">
        <f>SUM($B$83:AB83)</f>
        <v>-95412290.986511886</v>
      </c>
      <c r="AC84" s="239">
        <f>SUM($B$83:AC83)</f>
        <v>-102405155.12741725</v>
      </c>
      <c r="AD84" s="239">
        <f>SUM($B$83:AD83)</f>
        <v>-109782626.79607241</v>
      </c>
      <c r="AE84" s="239">
        <f>SUM($B$83:AE83)</f>
        <v>-117565859.4065036</v>
      </c>
      <c r="AF84" s="239">
        <f>SUM($B$83:AF83)</f>
        <v>-125777169.8105085</v>
      </c>
      <c r="AG84" s="239">
        <f>SUM($B$83:AG83)</f>
        <v>-134440102.28673369</v>
      </c>
      <c r="AH84" s="239">
        <f>SUM($B$83:AH83)</f>
        <v>-143579496.04915124</v>
      </c>
      <c r="AI84" s="239">
        <f>SUM($B$83:AI83)</f>
        <v>-153221556.46850178</v>
      </c>
      <c r="AJ84" s="239">
        <f>SUM($B$83:AJ83)</f>
        <v>-163393930.21091658</v>
      </c>
      <c r="AK84" s="239">
        <f>SUM($B$83:AK83)</f>
        <v>-174125784.50916418</v>
      </c>
      <c r="AL84" s="239">
        <f>SUM($B$83:AL83)</f>
        <v>-185447890.79381543</v>
      </c>
      <c r="AM84" s="239">
        <f>SUM($B$83:AM83)</f>
        <v>-197392712.92412248</v>
      </c>
      <c r="AN84" s="239">
        <f>SUM($B$83:AN83)</f>
        <v>-209994500.27159643</v>
      </c>
      <c r="AO84" s="239">
        <f>SUM($B$83:AO83)</f>
        <v>-223289385.92318144</v>
      </c>
      <c r="AP84" s="239">
        <f>SUM($B$83:AP83)</f>
        <v>-237315490.28560364</v>
      </c>
    </row>
    <row r="85" spans="1:45" x14ac:dyDescent="0.2">
      <c r="A85" s="240" t="s">
        <v>564</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303</v>
      </c>
      <c r="B86" s="239">
        <f>B83*B85</f>
        <v>-8455488.1462995801</v>
      </c>
      <c r="C86" s="239">
        <f>C83*C85</f>
        <v>-857426.25652309367</v>
      </c>
      <c r="D86" s="239">
        <f t="shared" ref="D86:AO86" si="30">D83*D85</f>
        <v>-761368.6351459343</v>
      </c>
      <c r="E86" s="239">
        <f t="shared" si="30"/>
        <v>-675452.15568887256</v>
      </c>
      <c r="F86" s="239">
        <f t="shared" si="30"/>
        <v>-598723.42194487154</v>
      </c>
      <c r="G86" s="239">
        <f t="shared" si="30"/>
        <v>-530295.15154682298</v>
      </c>
      <c r="H86" s="239">
        <f t="shared" si="30"/>
        <v>-469346.88882406987</v>
      </c>
      <c r="I86" s="239">
        <f t="shared" si="30"/>
        <v>-415124.10753322131</v>
      </c>
      <c r="J86" s="239">
        <f t="shared" si="30"/>
        <v>-366936.1627192602</v>
      </c>
      <c r="K86" s="239">
        <f t="shared" si="30"/>
        <v>-324153.44976159994</v>
      </c>
      <c r="L86" s="239">
        <f t="shared" si="30"/>
        <v>-286204.04754710605</v>
      </c>
      <c r="M86" s="239">
        <f t="shared" si="30"/>
        <v>-252570.05791306772</v>
      </c>
      <c r="N86" s="239">
        <f t="shared" si="30"/>
        <v>-222783.80192936392</v>
      </c>
      <c r="O86" s="239">
        <f t="shared" si="30"/>
        <v>-196423.99271661951</v>
      </c>
      <c r="P86" s="239">
        <f t="shared" si="30"/>
        <v>-233378.54897249836</v>
      </c>
      <c r="Q86" s="239">
        <f t="shared" si="30"/>
        <v>-204327.27731617072</v>
      </c>
      <c r="R86" s="239">
        <f t="shared" si="30"/>
        <v>-178892.34652992539</v>
      </c>
      <c r="S86" s="239">
        <f t="shared" si="30"/>
        <v>-156623.589700474</v>
      </c>
      <c r="T86" s="239">
        <f t="shared" si="30"/>
        <v>-137126.8772896266</v>
      </c>
      <c r="U86" s="239">
        <f t="shared" si="30"/>
        <v>-120057.14152743242</v>
      </c>
      <c r="V86" s="239">
        <f t="shared" si="30"/>
        <v>-105112.26913812547</v>
      </c>
      <c r="W86" s="239">
        <f t="shared" si="30"/>
        <v>-92027.754307653464</v>
      </c>
      <c r="X86" s="239">
        <f t="shared" si="30"/>
        <v>-80572.017256908191</v>
      </c>
      <c r="Y86" s="239">
        <f t="shared" si="30"/>
        <v>-70542.305565176852</v>
      </c>
      <c r="Z86" s="239">
        <f t="shared" si="30"/>
        <v>-61761.105702291781</v>
      </c>
      <c r="AA86" s="239">
        <f t="shared" si="30"/>
        <v>-54073.001258023054</v>
      </c>
      <c r="AB86" s="239">
        <f t="shared" si="30"/>
        <v>-47341.922263248409</v>
      </c>
      <c r="AC86" s="239">
        <f t="shared" si="30"/>
        <v>-41448.736919275565</v>
      </c>
      <c r="AD86" s="239">
        <f t="shared" si="30"/>
        <v>-36289.143111896847</v>
      </c>
      <c r="AE86" s="239">
        <f t="shared" si="30"/>
        <v>-31771.822392573591</v>
      </c>
      <c r="AF86" s="239">
        <f t="shared" si="30"/>
        <v>-27816.823754493878</v>
      </c>
      <c r="AG86" s="239">
        <f t="shared" si="30"/>
        <v>-24354.148598332813</v>
      </c>
      <c r="AH86" s="239">
        <f t="shared" si="30"/>
        <v>-21322.511843353637</v>
      </c>
      <c r="AI86" s="239">
        <f t="shared" si="30"/>
        <v>-18668.25725704405</v>
      </c>
      <c r="AJ86" s="239">
        <f t="shared" si="30"/>
        <v>-16344.407805959723</v>
      </c>
      <c r="AK86" s="239">
        <f t="shared" si="30"/>
        <v>-14309.834220155608</v>
      </c>
      <c r="AL86" s="239">
        <f t="shared" si="30"/>
        <v>-12528.527055820892</v>
      </c>
      <c r="AM86" s="239">
        <f t="shared" si="30"/>
        <v>-10968.959372523679</v>
      </c>
      <c r="AN86" s="239">
        <f t="shared" si="30"/>
        <v>-9603.5287452385655</v>
      </c>
      <c r="AO86" s="239">
        <f t="shared" si="30"/>
        <v>-8408.0687354578313</v>
      </c>
      <c r="AP86" s="239">
        <f>AP83*AP85</f>
        <v>-7361.421175027398</v>
      </c>
    </row>
    <row r="87" spans="1:45" ht="14.25" x14ac:dyDescent="0.2">
      <c r="A87" s="238" t="s">
        <v>302</v>
      </c>
      <c r="B87" s="239">
        <f>SUM($B$86:B86)</f>
        <v>-8455488.1462995801</v>
      </c>
      <c r="C87" s="239">
        <f>SUM($B$86:C86)</f>
        <v>-9312914.4028226733</v>
      </c>
      <c r="D87" s="239">
        <f>SUM($B$86:D86)</f>
        <v>-10074283.037968608</v>
      </c>
      <c r="E87" s="239">
        <f>SUM($B$86:E86)</f>
        <v>-10749735.19365748</v>
      </c>
      <c r="F87" s="239">
        <f>SUM($B$86:F86)</f>
        <v>-11348458.615602352</v>
      </c>
      <c r="G87" s="239">
        <f>SUM($B$86:G86)</f>
        <v>-11878753.767149175</v>
      </c>
      <c r="H87" s="239">
        <f>SUM($B$86:H86)</f>
        <v>-12348100.655973244</v>
      </c>
      <c r="I87" s="239">
        <f>SUM($B$86:I86)</f>
        <v>-12763224.763506467</v>
      </c>
      <c r="J87" s="239">
        <f>SUM($B$86:J86)</f>
        <v>-13130160.926225727</v>
      </c>
      <c r="K87" s="239">
        <f>SUM($B$86:K86)</f>
        <v>-13454314.375987327</v>
      </c>
      <c r="L87" s="239">
        <f>SUM($B$86:L86)</f>
        <v>-13740518.423534432</v>
      </c>
      <c r="M87" s="239">
        <f>SUM($B$86:M86)</f>
        <v>-13993088.481447499</v>
      </c>
      <c r="N87" s="239">
        <f>SUM($B$86:N86)</f>
        <v>-14215872.283376863</v>
      </c>
      <c r="O87" s="239">
        <f>SUM($B$86:O86)</f>
        <v>-14412296.276093483</v>
      </c>
      <c r="P87" s="239">
        <f>SUM($B$86:P86)</f>
        <v>-14645674.825065982</v>
      </c>
      <c r="Q87" s="239">
        <f>SUM($B$86:Q86)</f>
        <v>-14850002.102382151</v>
      </c>
      <c r="R87" s="239">
        <f>SUM($B$86:R86)</f>
        <v>-15028894.448912077</v>
      </c>
      <c r="S87" s="239">
        <f>SUM($B$86:S86)</f>
        <v>-15185518.03861255</v>
      </c>
      <c r="T87" s="239">
        <f>SUM($B$86:T86)</f>
        <v>-15322644.915902177</v>
      </c>
      <c r="U87" s="239">
        <f>SUM($B$86:U86)</f>
        <v>-15442702.05742961</v>
      </c>
      <c r="V87" s="239">
        <f>SUM($B$86:V86)</f>
        <v>-15547814.326567736</v>
      </c>
      <c r="W87" s="239">
        <f>SUM($B$86:W86)</f>
        <v>-15639842.080875389</v>
      </c>
      <c r="X87" s="239">
        <f>SUM($B$86:X86)</f>
        <v>-15720414.098132297</v>
      </c>
      <c r="Y87" s="239">
        <f>SUM($B$86:Y86)</f>
        <v>-15790956.403697474</v>
      </c>
      <c r="Z87" s="239">
        <f>SUM($B$86:Z86)</f>
        <v>-15852717.509399766</v>
      </c>
      <c r="AA87" s="239">
        <f>SUM($B$86:AA86)</f>
        <v>-15906790.510657789</v>
      </c>
      <c r="AB87" s="239">
        <f>SUM($B$86:AB86)</f>
        <v>-15954132.432921037</v>
      </c>
      <c r="AC87" s="239">
        <f>SUM($B$86:AC86)</f>
        <v>-15995581.169840313</v>
      </c>
      <c r="AD87" s="239">
        <f>SUM($B$86:AD86)</f>
        <v>-16031870.312952211</v>
      </c>
      <c r="AE87" s="239">
        <f>SUM($B$86:AE86)</f>
        <v>-16063642.135344785</v>
      </c>
      <c r="AF87" s="239">
        <f>SUM($B$86:AF86)</f>
        <v>-16091458.959099278</v>
      </c>
      <c r="AG87" s="239">
        <f>SUM($B$86:AG86)</f>
        <v>-16115813.10769761</v>
      </c>
      <c r="AH87" s="239">
        <f>SUM($B$86:AH86)</f>
        <v>-16137135.619540963</v>
      </c>
      <c r="AI87" s="239">
        <f>SUM($B$86:AI86)</f>
        <v>-16155803.876798008</v>
      </c>
      <c r="AJ87" s="239">
        <f>SUM($B$86:AJ86)</f>
        <v>-16172148.284603968</v>
      </c>
      <c r="AK87" s="239">
        <f>SUM($B$86:AK86)</f>
        <v>-16186458.118824124</v>
      </c>
      <c r="AL87" s="239">
        <f>SUM($B$86:AL86)</f>
        <v>-16198986.645879945</v>
      </c>
      <c r="AM87" s="239">
        <f>SUM($B$86:AM86)</f>
        <v>-16209955.605252469</v>
      </c>
      <c r="AN87" s="239">
        <f>SUM($B$86:AN86)</f>
        <v>-16219559.133997707</v>
      </c>
      <c r="AO87" s="239">
        <f>SUM($B$86:AO86)</f>
        <v>-16227967.202733165</v>
      </c>
      <c r="AP87" s="239">
        <f>SUM($B$86:AP86)</f>
        <v>-16235328.623908192</v>
      </c>
    </row>
    <row r="88" spans="1:45" ht="14.25" x14ac:dyDescent="0.2">
      <c r="A88" s="238" t="s">
        <v>301</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250">
        <f>IF((ISERR(IRR($B$83:M83))),0,IF(IRR($B$83:M83)&lt;0,0,IRR($B$83:M83)))</f>
        <v>0</v>
      </c>
      <c r="N88" s="250">
        <f>IF((ISERR(IRR($B$83:N83))),0,IF(IRR($B$83:N83)&lt;0,0,IRR($B$83:N83)))</f>
        <v>0</v>
      </c>
      <c r="O88" s="250">
        <f>IF((ISERR(IRR($B$83:O83))),0,IF(IRR($B$83:O83)&lt;0,0,IRR($B$83:O83)))</f>
        <v>0</v>
      </c>
      <c r="P88" s="250">
        <f>IF((ISERR(IRR($B$83:P83))),0,IF(IRR($B$83:P83)&lt;0,0,IRR($B$83:P83)))</f>
        <v>0</v>
      </c>
      <c r="Q88" s="250">
        <f>IF((ISERR(IRR($B$83:Q83))),0,IF(IRR($B$83:Q83)&lt;0,0,IRR($B$83:Q83)))</f>
        <v>0</v>
      </c>
      <c r="R88" s="250">
        <f>IF((ISERR(IRR($B$83:R83))),0,IF(IRR($B$83:R83)&lt;0,0,IRR($B$83:R83)))</f>
        <v>0</v>
      </c>
      <c r="S88" s="250">
        <f>IF((ISERR(IRR($B$83:S83))),0,IF(IRR($B$83:S83)&lt;0,0,IRR($B$83:S83)))</f>
        <v>0</v>
      </c>
      <c r="T88" s="250">
        <f>IF((ISERR(IRR($B$83:T83))),0,IF(IRR($B$83:T83)&lt;0,0,IRR($B$83:T83)))</f>
        <v>0</v>
      </c>
      <c r="U88" s="250">
        <f>IF((ISERR(IRR($B$83:U83))),0,IF(IRR($B$83:U83)&lt;0,0,IRR($B$83:U83)))</f>
        <v>0</v>
      </c>
      <c r="V88" s="250">
        <f>IF((ISERR(IRR($B$83:V83))),0,IF(IRR($B$83:V83)&lt;0,0,IRR($B$83:V83)))</f>
        <v>0</v>
      </c>
      <c r="W88" s="250">
        <f>IF((ISERR(IRR($B$83:W83))),0,IF(IRR($B$83:W83)&lt;0,0,IRR($B$83:W83)))</f>
        <v>0</v>
      </c>
      <c r="X88" s="250">
        <f>IF((ISERR(IRR($B$83:X83))),0,IF(IRR($B$83:X83)&lt;0,0,IRR($B$83:X83)))</f>
        <v>0</v>
      </c>
      <c r="Y88" s="250">
        <f>IF((ISERR(IRR($B$83:Y83))),0,IF(IRR($B$83:Y83)&lt;0,0,IRR($B$83:Y83)))</f>
        <v>0</v>
      </c>
      <c r="Z88" s="250">
        <f>IF((ISERR(IRR($B$83:Z83))),0,IF(IRR($B$83:Z83)&lt;0,0,IRR($B$83:Z83)))</f>
        <v>0</v>
      </c>
      <c r="AA88" s="250">
        <f>IF((ISERR(IRR($B$83:AA83))),0,IF(IRR($B$83:AA83)&lt;0,0,IRR($B$83:AA83)))</f>
        <v>0</v>
      </c>
      <c r="AB88" s="250">
        <f>IF((ISERR(IRR($B$83:AB83))),0,IF(IRR($B$83:AB83)&lt;0,0,IRR($B$83:AB83)))</f>
        <v>0</v>
      </c>
      <c r="AC88" s="250">
        <f>IF((ISERR(IRR($B$83:AC83))),0,IF(IRR($B$83:AC83)&lt;0,0,IRR($B$83:AC83)))</f>
        <v>0</v>
      </c>
      <c r="AD88" s="250">
        <f>IF((ISERR(IRR($B$83:AD83))),0,IF(IRR($B$83:AD83)&lt;0,0,IRR($B$83:AD83)))</f>
        <v>0</v>
      </c>
      <c r="AE88" s="250">
        <f>IF((ISERR(IRR($B$83:AE83))),0,IF(IRR($B$83:AE83)&lt;0,0,IRR($B$83:AE83)))</f>
        <v>0</v>
      </c>
      <c r="AF88" s="250">
        <f>IF((ISERR(IRR($B$83:AF83))),0,IF(IRR($B$83:AF83)&lt;0,0,IRR($B$83:AF83)))</f>
        <v>0</v>
      </c>
      <c r="AG88" s="250">
        <f>IF((ISERR(IRR($B$83:AG83))),0,IF(IRR($B$83:AG83)&lt;0,0,IRR($B$83:AG83)))</f>
        <v>0</v>
      </c>
      <c r="AH88" s="250">
        <f>IF((ISERR(IRR($B$83:AH83))),0,IF(IRR($B$83:AH83)&lt;0,0,IRR($B$83:AH83)))</f>
        <v>0</v>
      </c>
      <c r="AI88" s="250">
        <f>IF((ISERR(IRR($B$83:AI83))),0,IF(IRR($B$83:AI83)&lt;0,0,IRR($B$83:AI83)))</f>
        <v>0</v>
      </c>
      <c r="AJ88" s="250">
        <f>IF((ISERR(IRR($B$83:AJ83))),0,IF(IRR($B$83:AJ83)&lt;0,0,IRR($B$83:AJ83)))</f>
        <v>0</v>
      </c>
      <c r="AK88" s="250">
        <f>IF((ISERR(IRR($B$83:AK83))),0,IF(IRR($B$83:AK83)&lt;0,0,IRR($B$83:AK83)))</f>
        <v>0</v>
      </c>
      <c r="AL88" s="250">
        <f>IF((ISERR(IRR($B$83:AL83))),0,IF(IRR($B$83:AL83)&lt;0,0,IRR($B$83:AL83)))</f>
        <v>0</v>
      </c>
      <c r="AM88" s="250">
        <f>IF((ISERR(IRR($B$83:AM83))),0,IF(IRR($B$83:AM83)&lt;0,0,IRR($B$83:AM83)))</f>
        <v>0</v>
      </c>
      <c r="AN88" s="250">
        <f>IF((ISERR(IRR($B$83:AN83))),0,IF(IRR($B$83:AN83)&lt;0,0,IRR($B$83:AN83)))</f>
        <v>0</v>
      </c>
      <c r="AO88" s="250">
        <f>IF((ISERR(IRR($B$83:AO83))),0,IF(IRR($B$83:AO83)&lt;0,0,IRR($B$83:AO83)))</f>
        <v>0</v>
      </c>
      <c r="AP88" s="250">
        <f>IF((ISERR(IRR($B$83:AP83))),0,IF(IRR($B$83:AP83)&lt;0,0,IRR($B$83:AP83)))</f>
        <v>0</v>
      </c>
    </row>
    <row r="89" spans="1:45" ht="14.25" x14ac:dyDescent="0.2">
      <c r="A89" s="238" t="s">
        <v>300</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299</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298</v>
      </c>
      <c r="B92" s="121"/>
      <c r="C92" s="121"/>
      <c r="D92" s="121"/>
      <c r="E92" s="121"/>
      <c r="F92" s="121"/>
      <c r="G92" s="121"/>
      <c r="H92" s="121"/>
      <c r="I92" s="121"/>
      <c r="J92" s="121"/>
      <c r="K92" s="121"/>
      <c r="L92" s="256">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297</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296</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295</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294</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55" t="s">
        <v>565</v>
      </c>
      <c r="B97" s="455"/>
      <c r="C97" s="455"/>
      <c r="D97" s="455"/>
      <c r="E97" s="455"/>
      <c r="F97" s="455"/>
      <c r="G97" s="455"/>
      <c r="H97" s="455"/>
      <c r="I97" s="455"/>
      <c r="J97" s="455"/>
      <c r="K97" s="455"/>
      <c r="L97" s="455"/>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7"/>
    </row>
    <row r="99" spans="1:71" s="263" customFormat="1" ht="16.5" thickTop="1" x14ac:dyDescent="0.2">
      <c r="A99" s="258" t="s">
        <v>566</v>
      </c>
      <c r="B99" s="259">
        <f>B81*B85</f>
        <v>-42277440.508309036</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-42277440.508309036</v>
      </c>
      <c r="AR99" s="262"/>
      <c r="AS99" s="262"/>
    </row>
    <row r="100" spans="1:71" s="266" customFormat="1" x14ac:dyDescent="0.2">
      <c r="A100" s="264">
        <f>AQ99</f>
        <v>-42277440.508309036</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
      <c r="A101" s="264">
        <f>AP87</f>
        <v>-16235328.623908192</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
      <c r="A102" s="267" t="s">
        <v>567</v>
      </c>
      <c r="B102" s="268">
        <f>(A101+-A100)/-A100</f>
        <v>0.61598127917139722</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70" t="s">
        <v>568</v>
      </c>
      <c r="B104" s="270" t="s">
        <v>569</v>
      </c>
      <c r="C104" s="270" t="s">
        <v>570</v>
      </c>
      <c r="D104" s="270" t="s">
        <v>571</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x14ac:dyDescent="0.2">
      <c r="A105" s="273">
        <f>G30/1000/1000</f>
        <v>-13.740518423534434</v>
      </c>
      <c r="B105" s="274">
        <f>L88</f>
        <v>0</v>
      </c>
      <c r="C105" s="275" t="str">
        <f>G28</f>
        <v>не окупается</v>
      </c>
      <c r="D105" s="275" t="str">
        <f>G29</f>
        <v>не окупается</v>
      </c>
      <c r="E105" s="276" t="s">
        <v>572</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x14ac:dyDescent="0.2">
      <c r="A108" s="281" t="s">
        <v>573</v>
      </c>
      <c r="B108" s="282"/>
      <c r="C108" s="282">
        <f>C109*$B$111*$B$112*1000</f>
        <v>0</v>
      </c>
      <c r="D108" s="282">
        <f t="shared" ref="D108:AP108" si="36">D109*$B$111*$B$112*1000</f>
        <v>0</v>
      </c>
      <c r="E108" s="282">
        <f>E109*$B$111*$B$112*1000</f>
        <v>0</v>
      </c>
      <c r="F108" s="282">
        <f t="shared" si="36"/>
        <v>0</v>
      </c>
      <c r="G108" s="282">
        <f t="shared" si="36"/>
        <v>0</v>
      </c>
      <c r="H108" s="282">
        <f t="shared" si="36"/>
        <v>0</v>
      </c>
      <c r="I108" s="282">
        <f t="shared" si="36"/>
        <v>0</v>
      </c>
      <c r="J108" s="282">
        <f t="shared" si="36"/>
        <v>0</v>
      </c>
      <c r="K108" s="282">
        <f t="shared" si="36"/>
        <v>0</v>
      </c>
      <c r="L108" s="282">
        <f t="shared" si="36"/>
        <v>0</v>
      </c>
      <c r="M108" s="282">
        <f t="shared" si="36"/>
        <v>0</v>
      </c>
      <c r="N108" s="282">
        <f t="shared" si="36"/>
        <v>0</v>
      </c>
      <c r="O108" s="282">
        <f t="shared" si="36"/>
        <v>0</v>
      </c>
      <c r="P108" s="282">
        <f t="shared" si="36"/>
        <v>0</v>
      </c>
      <c r="Q108" s="282">
        <f t="shared" si="36"/>
        <v>0</v>
      </c>
      <c r="R108" s="282">
        <f t="shared" si="36"/>
        <v>0</v>
      </c>
      <c r="S108" s="282">
        <f t="shared" si="36"/>
        <v>0</v>
      </c>
      <c r="T108" s="282">
        <f t="shared" si="36"/>
        <v>0</v>
      </c>
      <c r="U108" s="282">
        <f t="shared" si="36"/>
        <v>0</v>
      </c>
      <c r="V108" s="282">
        <f t="shared" si="36"/>
        <v>0</v>
      </c>
      <c r="W108" s="282">
        <f t="shared" si="36"/>
        <v>0</v>
      </c>
      <c r="X108" s="282">
        <f t="shared" si="36"/>
        <v>0</v>
      </c>
      <c r="Y108" s="282">
        <f t="shared" si="36"/>
        <v>0</v>
      </c>
      <c r="Z108" s="282">
        <f t="shared" si="36"/>
        <v>0</v>
      </c>
      <c r="AA108" s="282">
        <f t="shared" si="36"/>
        <v>0</v>
      </c>
      <c r="AB108" s="282">
        <f t="shared" si="36"/>
        <v>0</v>
      </c>
      <c r="AC108" s="282">
        <f t="shared" si="36"/>
        <v>0</v>
      </c>
      <c r="AD108" s="282">
        <f t="shared" si="36"/>
        <v>0</v>
      </c>
      <c r="AE108" s="282">
        <f t="shared" si="36"/>
        <v>0</v>
      </c>
      <c r="AF108" s="282">
        <f t="shared" si="36"/>
        <v>0</v>
      </c>
      <c r="AG108" s="282">
        <f t="shared" si="36"/>
        <v>0</v>
      </c>
      <c r="AH108" s="282">
        <f t="shared" si="36"/>
        <v>0</v>
      </c>
      <c r="AI108" s="282">
        <f t="shared" si="36"/>
        <v>0</v>
      </c>
      <c r="AJ108" s="282">
        <f t="shared" si="36"/>
        <v>0</v>
      </c>
      <c r="AK108" s="282">
        <f t="shared" si="36"/>
        <v>0</v>
      </c>
      <c r="AL108" s="282">
        <f t="shared" si="36"/>
        <v>0</v>
      </c>
      <c r="AM108" s="282">
        <f t="shared" si="36"/>
        <v>0</v>
      </c>
      <c r="AN108" s="282">
        <f t="shared" si="36"/>
        <v>0</v>
      </c>
      <c r="AO108" s="282">
        <f t="shared" si="36"/>
        <v>0</v>
      </c>
      <c r="AP108" s="282">
        <f t="shared" si="36"/>
        <v>0</v>
      </c>
      <c r="AT108" s="266"/>
      <c r="AU108" s="266"/>
      <c r="AV108" s="266"/>
      <c r="AW108" s="266"/>
      <c r="AX108" s="266"/>
      <c r="AY108" s="266"/>
      <c r="AZ108" s="266"/>
      <c r="BA108" s="266"/>
      <c r="BB108" s="266"/>
      <c r="BC108" s="266"/>
      <c r="BD108" s="266"/>
      <c r="BE108" s="266"/>
      <c r="BF108" s="266"/>
      <c r="BG108" s="266"/>
    </row>
    <row r="109" spans="1:71" ht="12.75" x14ac:dyDescent="0.2">
      <c r="A109" s="281" t="s">
        <v>574</v>
      </c>
      <c r="B109" s="280"/>
      <c r="C109" s="280">
        <f>B109+$I$120*C113</f>
        <v>0</v>
      </c>
      <c r="D109" s="280">
        <f>C109+$I$120*D113</f>
        <v>0</v>
      </c>
      <c r="E109" s="280">
        <f t="shared" ref="E109:AP109" si="37">D109+$I$120*E113</f>
        <v>0</v>
      </c>
      <c r="F109" s="280">
        <f t="shared" si="37"/>
        <v>0</v>
      </c>
      <c r="G109" s="280">
        <f t="shared" si="37"/>
        <v>0</v>
      </c>
      <c r="H109" s="280">
        <f t="shared" si="37"/>
        <v>0</v>
      </c>
      <c r="I109" s="280">
        <f t="shared" si="37"/>
        <v>0</v>
      </c>
      <c r="J109" s="280">
        <f t="shared" si="37"/>
        <v>0</v>
      </c>
      <c r="K109" s="280">
        <f t="shared" si="37"/>
        <v>0</v>
      </c>
      <c r="L109" s="280">
        <f t="shared" si="37"/>
        <v>0</v>
      </c>
      <c r="M109" s="280">
        <f t="shared" si="37"/>
        <v>0</v>
      </c>
      <c r="N109" s="280">
        <f t="shared" si="37"/>
        <v>0</v>
      </c>
      <c r="O109" s="280">
        <f t="shared" si="37"/>
        <v>0</v>
      </c>
      <c r="P109" s="280">
        <f t="shared" si="37"/>
        <v>0</v>
      </c>
      <c r="Q109" s="280">
        <f t="shared" si="37"/>
        <v>0</v>
      </c>
      <c r="R109" s="280">
        <f t="shared" si="37"/>
        <v>0</v>
      </c>
      <c r="S109" s="280">
        <f t="shared" si="37"/>
        <v>0</v>
      </c>
      <c r="T109" s="280">
        <f t="shared" si="37"/>
        <v>0</v>
      </c>
      <c r="U109" s="280">
        <f t="shared" si="37"/>
        <v>0</v>
      </c>
      <c r="V109" s="280">
        <f t="shared" si="37"/>
        <v>0</v>
      </c>
      <c r="W109" s="280">
        <f t="shared" si="37"/>
        <v>0</v>
      </c>
      <c r="X109" s="280">
        <f t="shared" si="37"/>
        <v>0</v>
      </c>
      <c r="Y109" s="280">
        <f t="shared" si="37"/>
        <v>0</v>
      </c>
      <c r="Z109" s="280">
        <f t="shared" si="37"/>
        <v>0</v>
      </c>
      <c r="AA109" s="280">
        <f t="shared" si="37"/>
        <v>0</v>
      </c>
      <c r="AB109" s="280">
        <f t="shared" si="37"/>
        <v>0</v>
      </c>
      <c r="AC109" s="280">
        <f t="shared" si="37"/>
        <v>0</v>
      </c>
      <c r="AD109" s="280">
        <f t="shared" si="37"/>
        <v>0</v>
      </c>
      <c r="AE109" s="280">
        <f t="shared" si="37"/>
        <v>0</v>
      </c>
      <c r="AF109" s="280">
        <f t="shared" si="37"/>
        <v>0</v>
      </c>
      <c r="AG109" s="280">
        <f t="shared" si="37"/>
        <v>0</v>
      </c>
      <c r="AH109" s="280">
        <f t="shared" si="37"/>
        <v>0</v>
      </c>
      <c r="AI109" s="280">
        <f t="shared" si="37"/>
        <v>0</v>
      </c>
      <c r="AJ109" s="280">
        <f t="shared" si="37"/>
        <v>0</v>
      </c>
      <c r="AK109" s="280">
        <f t="shared" si="37"/>
        <v>0</v>
      </c>
      <c r="AL109" s="280">
        <f t="shared" si="37"/>
        <v>0</v>
      </c>
      <c r="AM109" s="280">
        <f t="shared" si="37"/>
        <v>0</v>
      </c>
      <c r="AN109" s="280">
        <f t="shared" si="37"/>
        <v>0</v>
      </c>
      <c r="AO109" s="280">
        <f t="shared" si="37"/>
        <v>0</v>
      </c>
      <c r="AP109" s="280">
        <f t="shared" si="37"/>
        <v>0</v>
      </c>
      <c r="AT109" s="266"/>
      <c r="AU109" s="266"/>
      <c r="AV109" s="266"/>
      <c r="AW109" s="266"/>
      <c r="AX109" s="266"/>
      <c r="AY109" s="266"/>
      <c r="AZ109" s="266"/>
      <c r="BA109" s="266"/>
      <c r="BB109" s="266"/>
      <c r="BC109" s="266"/>
      <c r="BD109" s="266"/>
      <c r="BE109" s="266"/>
      <c r="BF109" s="266"/>
      <c r="BG109" s="266"/>
    </row>
    <row r="110" spans="1:71" ht="12.75" x14ac:dyDescent="0.2">
      <c r="A110" s="281" t="s">
        <v>575</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x14ac:dyDescent="0.2">
      <c r="A111" s="281" t="s">
        <v>576</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x14ac:dyDescent="0.2">
      <c r="A112" s="281" t="s">
        <v>577</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x14ac:dyDescent="0.2">
      <c r="A113" s="284" t="s">
        <v>578</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x14ac:dyDescent="0.2">
      <c r="A116" s="278"/>
      <c r="B116" s="443" t="s">
        <v>579</v>
      </c>
      <c r="C116" s="444"/>
      <c r="D116" s="443" t="s">
        <v>580</v>
      </c>
      <c r="E116" s="444"/>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x14ac:dyDescent="0.2">
      <c r="A117" s="281" t="s">
        <v>581</v>
      </c>
      <c r="B117" s="287"/>
      <c r="C117" s="278" t="s">
        <v>582</v>
      </c>
      <c r="D117" s="287"/>
      <c r="E117" s="278" t="s">
        <v>582</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x14ac:dyDescent="0.2">
      <c r="A118" s="281" t="s">
        <v>581</v>
      </c>
      <c r="B118" s="278">
        <f>$B$110*B117</f>
        <v>0</v>
      </c>
      <c r="C118" s="278" t="s">
        <v>131</v>
      </c>
      <c r="D118" s="278">
        <f>$B$110*D117</f>
        <v>0</v>
      </c>
      <c r="E118" s="278" t="s">
        <v>131</v>
      </c>
      <c r="F118" s="281" t="s">
        <v>583</v>
      </c>
      <c r="G118" s="278">
        <f>D117-B117</f>
        <v>0</v>
      </c>
      <c r="H118" s="278" t="s">
        <v>582</v>
      </c>
      <c r="I118" s="288">
        <f>$B$110*G118</f>
        <v>0</v>
      </c>
      <c r="J118" s="278" t="s">
        <v>131</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x14ac:dyDescent="0.2">
      <c r="A119" s="278"/>
      <c r="B119" s="278"/>
      <c r="C119" s="278"/>
      <c r="D119" s="278"/>
      <c r="E119" s="278"/>
      <c r="F119" s="281" t="s">
        <v>584</v>
      </c>
      <c r="G119" s="278">
        <f>I119/$B$110</f>
        <v>6.4516129032258061</v>
      </c>
      <c r="H119" s="278" t="s">
        <v>582</v>
      </c>
      <c r="I119" s="287">
        <v>6</v>
      </c>
      <c r="J119" s="278" t="s">
        <v>131</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x14ac:dyDescent="0.2">
      <c r="A120" s="289"/>
      <c r="B120" s="290"/>
      <c r="C120" s="290"/>
      <c r="D120" s="290"/>
      <c r="E120" s="290"/>
      <c r="F120" s="291" t="s">
        <v>585</v>
      </c>
      <c r="G120" s="288">
        <f>G118</f>
        <v>0</v>
      </c>
      <c r="H120" s="278" t="s">
        <v>582</v>
      </c>
      <c r="I120" s="283">
        <f>I118</f>
        <v>0</v>
      </c>
      <c r="J120" s="278" t="s">
        <v>131</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x14ac:dyDescent="0.2">
      <c r="A122" s="293" t="s">
        <v>586</v>
      </c>
      <c r="B122" s="294">
        <v>46.408999999999999</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x14ac:dyDescent="0.2">
      <c r="A123" s="293" t="s">
        <v>344</v>
      </c>
      <c r="B123" s="295">
        <v>30</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x14ac:dyDescent="0.2">
      <c r="A124" s="293" t="s">
        <v>587</v>
      </c>
      <c r="B124" s="295" t="s">
        <v>599</v>
      </c>
      <c r="C124" s="296" t="s">
        <v>588</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293" t="s">
        <v>589</v>
      </c>
      <c r="B126" s="301">
        <f>$B$122*1000*1000</f>
        <v>46409000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x14ac:dyDescent="0.2">
      <c r="A127" s="293" t="s">
        <v>590</v>
      </c>
      <c r="B127" s="302">
        <v>0.03</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x14ac:dyDescent="0.2">
      <c r="A129" s="293" t="s">
        <v>591</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x14ac:dyDescent="0.2">
      <c r="A131" s="307" t="s">
        <v>592</v>
      </c>
      <c r="B131" s="308">
        <v>1.23072</v>
      </c>
      <c r="C131" s="276" t="s">
        <v>593</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x14ac:dyDescent="0.2">
      <c r="A132" s="307" t="s">
        <v>594</v>
      </c>
      <c r="B132" s="308">
        <v>1.20268</v>
      </c>
      <c r="C132" s="276" t="s">
        <v>593</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
      <c r="A134" s="293" t="s">
        <v>595</v>
      </c>
      <c r="C134" s="300" t="s">
        <v>596</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3" t="s">
        <v>597</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x14ac:dyDescent="0.2">
      <c r="A137" s="293" t="s">
        <v>598</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G1" sqref="G1:H1048576"/>
    </sheetView>
  </sheetViews>
  <sheetFormatPr defaultRowHeight="15.75" x14ac:dyDescent="0.25"/>
  <cols>
    <col min="1" max="1" width="9.140625" style="71"/>
    <col min="2" max="2" width="37.7109375" style="333" customWidth="1"/>
    <col min="3" max="6" width="14.7109375" style="71" customWidth="1"/>
    <col min="7" max="8" width="14.710937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68</v>
      </c>
    </row>
    <row r="2" spans="1:44" ht="18.75" x14ac:dyDescent="0.3">
      <c r="L2" s="15" t="s">
        <v>10</v>
      </c>
    </row>
    <row r="3" spans="1:44" ht="18.75" x14ac:dyDescent="0.3">
      <c r="L3" s="15" t="s">
        <v>67</v>
      </c>
    </row>
    <row r="4" spans="1:44" ht="18.75" x14ac:dyDescent="0.3">
      <c r="K4" s="15"/>
    </row>
    <row r="5" spans="1:44" x14ac:dyDescent="0.25">
      <c r="A5" s="391" t="str">
        <f>'1. паспорт местоположение'!A5:C5</f>
        <v>Год раскрытия информации: 2018 год</v>
      </c>
      <c r="B5" s="391"/>
      <c r="C5" s="391"/>
      <c r="D5" s="391"/>
      <c r="E5" s="391"/>
      <c r="F5" s="391"/>
      <c r="G5" s="391"/>
      <c r="H5" s="391"/>
      <c r="I5" s="391"/>
      <c r="J5" s="391"/>
      <c r="K5" s="391"/>
      <c r="L5" s="391"/>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395" t="s">
        <v>9</v>
      </c>
      <c r="B7" s="395"/>
      <c r="C7" s="395"/>
      <c r="D7" s="395"/>
      <c r="E7" s="395"/>
      <c r="F7" s="395"/>
      <c r="G7" s="395"/>
      <c r="H7" s="395"/>
      <c r="I7" s="395"/>
      <c r="J7" s="395"/>
      <c r="K7" s="395"/>
      <c r="L7" s="395"/>
    </row>
    <row r="8" spans="1:44" ht="18.75" x14ac:dyDescent="0.25">
      <c r="A8" s="395"/>
      <c r="B8" s="395"/>
      <c r="C8" s="395"/>
      <c r="D8" s="395"/>
      <c r="E8" s="395"/>
      <c r="F8" s="395"/>
      <c r="G8" s="395"/>
      <c r="H8" s="395"/>
      <c r="I8" s="395"/>
      <c r="J8" s="395"/>
      <c r="K8" s="395"/>
      <c r="L8" s="395"/>
    </row>
    <row r="9" spans="1:44" x14ac:dyDescent="0.25">
      <c r="A9" s="400" t="str">
        <f>'1. паспорт местоположение'!A9:C9</f>
        <v>Акционерное общество "Янтарьэнерго" ДЗО  ПАО "Россети"</v>
      </c>
      <c r="B9" s="400"/>
      <c r="C9" s="400"/>
      <c r="D9" s="400"/>
      <c r="E9" s="400"/>
      <c r="F9" s="400"/>
      <c r="G9" s="400"/>
      <c r="H9" s="400"/>
      <c r="I9" s="400"/>
      <c r="J9" s="400"/>
      <c r="K9" s="400"/>
      <c r="L9" s="400"/>
    </row>
    <row r="10" spans="1:44" x14ac:dyDescent="0.25">
      <c r="A10" s="392" t="s">
        <v>8</v>
      </c>
      <c r="B10" s="392"/>
      <c r="C10" s="392"/>
      <c r="D10" s="392"/>
      <c r="E10" s="392"/>
      <c r="F10" s="392"/>
      <c r="G10" s="392"/>
      <c r="H10" s="392"/>
      <c r="I10" s="392"/>
      <c r="J10" s="392"/>
      <c r="K10" s="392"/>
      <c r="L10" s="392"/>
    </row>
    <row r="11" spans="1:44" ht="18.75" x14ac:dyDescent="0.25">
      <c r="A11" s="395"/>
      <c r="B11" s="395"/>
      <c r="C11" s="395"/>
      <c r="D11" s="395"/>
      <c r="E11" s="395"/>
      <c r="F11" s="395"/>
      <c r="G11" s="395"/>
      <c r="H11" s="395"/>
      <c r="I11" s="395"/>
      <c r="J11" s="395"/>
      <c r="K11" s="395"/>
      <c r="L11" s="395"/>
    </row>
    <row r="12" spans="1:44" x14ac:dyDescent="0.25">
      <c r="A12" s="400" t="str">
        <f>'1. паспорт местоположение'!A12:C12</f>
        <v>F_prj_111001_14118</v>
      </c>
      <c r="B12" s="400"/>
      <c r="C12" s="400"/>
      <c r="D12" s="400"/>
      <c r="E12" s="400"/>
      <c r="F12" s="400"/>
      <c r="G12" s="400"/>
      <c r="H12" s="400"/>
      <c r="I12" s="400"/>
      <c r="J12" s="400"/>
      <c r="K12" s="400"/>
      <c r="L12" s="400"/>
    </row>
    <row r="13" spans="1:44" x14ac:dyDescent="0.25">
      <c r="A13" s="392" t="s">
        <v>7</v>
      </c>
      <c r="B13" s="392"/>
      <c r="C13" s="392"/>
      <c r="D13" s="392"/>
      <c r="E13" s="392"/>
      <c r="F13" s="392"/>
      <c r="G13" s="392"/>
      <c r="H13" s="392"/>
      <c r="I13" s="392"/>
      <c r="J13" s="392"/>
      <c r="K13" s="392"/>
      <c r="L13" s="392"/>
    </row>
    <row r="14" spans="1:44" ht="18.75" x14ac:dyDescent="0.25">
      <c r="A14" s="401"/>
      <c r="B14" s="401"/>
      <c r="C14" s="401"/>
      <c r="D14" s="401"/>
      <c r="E14" s="401"/>
      <c r="F14" s="401"/>
      <c r="G14" s="401"/>
      <c r="H14" s="401"/>
      <c r="I14" s="401"/>
      <c r="J14" s="401"/>
      <c r="K14" s="401"/>
      <c r="L14" s="401"/>
    </row>
    <row r="15" spans="1:44" x14ac:dyDescent="0.25">
      <c r="A15" s="397" t="str">
        <f>'1. паспорт местоположение'!A15:C15</f>
        <v>Строительство РП 10 кВ, двух КЛ 10 кВ от РП 10 кВ (по ТЗ № 7.СЭРС.2013/ЗЭС-20) в Гурьевском районе, п.Кутузово - п.Дорожный</v>
      </c>
      <c r="B15" s="397"/>
      <c r="C15" s="397"/>
      <c r="D15" s="397"/>
      <c r="E15" s="397"/>
      <c r="F15" s="397"/>
      <c r="G15" s="397"/>
      <c r="H15" s="397"/>
      <c r="I15" s="397"/>
      <c r="J15" s="397"/>
      <c r="K15" s="397"/>
      <c r="L15" s="397"/>
    </row>
    <row r="16" spans="1:44" x14ac:dyDescent="0.25">
      <c r="A16" s="392" t="s">
        <v>6</v>
      </c>
      <c r="B16" s="392"/>
      <c r="C16" s="392"/>
      <c r="D16" s="392"/>
      <c r="E16" s="392"/>
      <c r="F16" s="392"/>
      <c r="G16" s="392"/>
      <c r="H16" s="392"/>
      <c r="I16" s="392"/>
      <c r="J16" s="392"/>
      <c r="K16" s="392"/>
      <c r="L16" s="392"/>
    </row>
    <row r="17" spans="1:12" ht="15.75" customHeight="1" x14ac:dyDescent="0.25">
      <c r="L17" s="99"/>
    </row>
    <row r="18" spans="1:12" x14ac:dyDescent="0.25">
      <c r="K18" s="98"/>
    </row>
    <row r="19" spans="1:12" ht="15.75" customHeight="1" x14ac:dyDescent="0.25">
      <c r="A19" s="457" t="s">
        <v>502</v>
      </c>
      <c r="B19" s="457"/>
      <c r="C19" s="457"/>
      <c r="D19" s="457"/>
      <c r="E19" s="457"/>
      <c r="F19" s="457"/>
      <c r="G19" s="457"/>
      <c r="H19" s="457"/>
      <c r="I19" s="457"/>
      <c r="J19" s="457"/>
      <c r="K19" s="457"/>
      <c r="L19" s="457"/>
    </row>
    <row r="20" spans="1:12" x14ac:dyDescent="0.25">
      <c r="A20" s="73"/>
      <c r="B20" s="331"/>
      <c r="C20" s="97"/>
      <c r="D20" s="97"/>
      <c r="E20" s="97"/>
      <c r="F20" s="97"/>
      <c r="G20" s="97"/>
      <c r="H20" s="97"/>
      <c r="I20" s="97"/>
      <c r="J20" s="97"/>
      <c r="K20" s="97"/>
      <c r="L20" s="97"/>
    </row>
    <row r="21" spans="1:12" ht="28.5" customHeight="1" x14ac:dyDescent="0.25">
      <c r="A21" s="458" t="s">
        <v>221</v>
      </c>
      <c r="B21" s="458" t="s">
        <v>220</v>
      </c>
      <c r="C21" s="464" t="s">
        <v>434</v>
      </c>
      <c r="D21" s="464"/>
      <c r="E21" s="464"/>
      <c r="F21" s="464"/>
      <c r="G21" s="464"/>
      <c r="H21" s="464"/>
      <c r="I21" s="459" t="s">
        <v>219</v>
      </c>
      <c r="J21" s="461" t="s">
        <v>436</v>
      </c>
      <c r="K21" s="458" t="s">
        <v>218</v>
      </c>
      <c r="L21" s="460" t="s">
        <v>435</v>
      </c>
    </row>
    <row r="22" spans="1:12" ht="58.5" customHeight="1" x14ac:dyDescent="0.25">
      <c r="A22" s="458"/>
      <c r="B22" s="458"/>
      <c r="C22" s="458" t="s">
        <v>687</v>
      </c>
      <c r="D22" s="458"/>
      <c r="E22" s="458" t="s">
        <v>11</v>
      </c>
      <c r="F22" s="458"/>
      <c r="G22" s="458" t="s">
        <v>688</v>
      </c>
      <c r="H22" s="458"/>
      <c r="I22" s="459"/>
      <c r="J22" s="462"/>
      <c r="K22" s="458"/>
      <c r="L22" s="460"/>
    </row>
    <row r="23" spans="1:12" ht="31.5" x14ac:dyDescent="0.25">
      <c r="A23" s="458"/>
      <c r="B23" s="458"/>
      <c r="C23" s="96" t="s">
        <v>217</v>
      </c>
      <c r="D23" s="96" t="s">
        <v>216</v>
      </c>
      <c r="E23" s="96" t="s">
        <v>217</v>
      </c>
      <c r="F23" s="96" t="s">
        <v>216</v>
      </c>
      <c r="G23" s="96" t="s">
        <v>217</v>
      </c>
      <c r="H23" s="96" t="s">
        <v>216</v>
      </c>
      <c r="I23" s="459"/>
      <c r="J23" s="463"/>
      <c r="K23" s="458"/>
      <c r="L23" s="460"/>
    </row>
    <row r="24" spans="1:12" x14ac:dyDescent="0.25">
      <c r="A24" s="79">
        <v>1</v>
      </c>
      <c r="B24" s="330">
        <v>2</v>
      </c>
      <c r="C24" s="96">
        <v>3</v>
      </c>
      <c r="D24" s="96">
        <v>4</v>
      </c>
      <c r="E24" s="96">
        <v>5</v>
      </c>
      <c r="F24" s="96">
        <v>6</v>
      </c>
      <c r="G24" s="96">
        <v>7</v>
      </c>
      <c r="H24" s="96">
        <v>8</v>
      </c>
      <c r="I24" s="96">
        <v>9</v>
      </c>
      <c r="J24" s="96">
        <v>10</v>
      </c>
      <c r="K24" s="96">
        <v>11</v>
      </c>
      <c r="L24" s="96">
        <v>12</v>
      </c>
    </row>
    <row r="25" spans="1:12" x14ac:dyDescent="0.25">
      <c r="A25" s="93">
        <v>1</v>
      </c>
      <c r="B25" s="334" t="s">
        <v>215</v>
      </c>
      <c r="C25" s="95"/>
      <c r="D25" s="95"/>
      <c r="E25" s="95"/>
      <c r="F25" s="95"/>
      <c r="G25" s="95"/>
      <c r="H25" s="95"/>
      <c r="I25" s="95"/>
      <c r="J25" s="95"/>
      <c r="K25" s="91"/>
      <c r="L25" s="108"/>
    </row>
    <row r="26" spans="1:12" ht="21.75" customHeight="1" x14ac:dyDescent="0.25">
      <c r="A26" s="93" t="s">
        <v>214</v>
      </c>
      <c r="B26" s="335" t="s">
        <v>441</v>
      </c>
      <c r="C26" s="92">
        <v>0</v>
      </c>
      <c r="D26" s="326">
        <v>41666</v>
      </c>
      <c r="E26" s="92">
        <v>0</v>
      </c>
      <c r="F26" s="326">
        <v>41666</v>
      </c>
      <c r="G26" s="92">
        <v>0</v>
      </c>
      <c r="H26" s="326">
        <v>41666</v>
      </c>
      <c r="I26" s="332">
        <v>100</v>
      </c>
      <c r="J26" s="332"/>
      <c r="K26" s="91"/>
      <c r="L26" s="91"/>
    </row>
    <row r="27" spans="1:12" s="75" customFormat="1" ht="39" customHeight="1" x14ac:dyDescent="0.25">
      <c r="A27" s="93" t="s">
        <v>213</v>
      </c>
      <c r="B27" s="335" t="s">
        <v>443</v>
      </c>
      <c r="C27" s="92" t="s">
        <v>604</v>
      </c>
      <c r="D27" s="92" t="s">
        <v>604</v>
      </c>
      <c r="E27" s="92" t="s">
        <v>604</v>
      </c>
      <c r="F27" s="92" t="s">
        <v>604</v>
      </c>
      <c r="G27" s="92" t="s">
        <v>604</v>
      </c>
      <c r="H27" s="92" t="s">
        <v>604</v>
      </c>
      <c r="I27" s="92"/>
      <c r="J27" s="92"/>
      <c r="K27" s="91"/>
      <c r="L27" s="91"/>
    </row>
    <row r="28" spans="1:12" s="75" customFormat="1" ht="70.5" customHeight="1" x14ac:dyDescent="0.25">
      <c r="A28" s="93" t="s">
        <v>442</v>
      </c>
      <c r="B28" s="335" t="s">
        <v>447</v>
      </c>
      <c r="C28" s="92" t="s">
        <v>604</v>
      </c>
      <c r="D28" s="92" t="s">
        <v>604</v>
      </c>
      <c r="E28" s="92" t="s">
        <v>604</v>
      </c>
      <c r="F28" s="92" t="s">
        <v>604</v>
      </c>
      <c r="G28" s="92" t="s">
        <v>604</v>
      </c>
      <c r="H28" s="92" t="s">
        <v>604</v>
      </c>
      <c r="I28" s="92"/>
      <c r="J28" s="92"/>
      <c r="K28" s="91"/>
      <c r="L28" s="91"/>
    </row>
    <row r="29" spans="1:12" s="75" customFormat="1" ht="54" customHeight="1" x14ac:dyDescent="0.25">
      <c r="A29" s="93" t="s">
        <v>212</v>
      </c>
      <c r="B29" s="335" t="s">
        <v>446</v>
      </c>
      <c r="C29" s="92" t="s">
        <v>604</v>
      </c>
      <c r="D29" s="92" t="s">
        <v>604</v>
      </c>
      <c r="E29" s="92" t="s">
        <v>604</v>
      </c>
      <c r="F29" s="92" t="s">
        <v>604</v>
      </c>
      <c r="G29" s="92" t="s">
        <v>604</v>
      </c>
      <c r="H29" s="92" t="s">
        <v>604</v>
      </c>
      <c r="I29" s="92"/>
      <c r="J29" s="92"/>
      <c r="K29" s="91"/>
      <c r="L29" s="91"/>
    </row>
    <row r="30" spans="1:12" s="75" customFormat="1" ht="42" customHeight="1" x14ac:dyDescent="0.25">
      <c r="A30" s="93" t="s">
        <v>211</v>
      </c>
      <c r="B30" s="335" t="s">
        <v>448</v>
      </c>
      <c r="C30" s="92" t="s">
        <v>604</v>
      </c>
      <c r="D30" s="92" t="s">
        <v>604</v>
      </c>
      <c r="E30" s="92" t="s">
        <v>604</v>
      </c>
      <c r="F30" s="92" t="s">
        <v>604</v>
      </c>
      <c r="G30" s="92" t="s">
        <v>604</v>
      </c>
      <c r="H30" s="92" t="s">
        <v>604</v>
      </c>
      <c r="I30" s="92"/>
      <c r="J30" s="92"/>
      <c r="K30" s="91"/>
      <c r="L30" s="91"/>
    </row>
    <row r="31" spans="1:12" s="75" customFormat="1" ht="37.5" customHeight="1" x14ac:dyDescent="0.25">
      <c r="A31" s="93" t="s">
        <v>210</v>
      </c>
      <c r="B31" s="335" t="s">
        <v>444</v>
      </c>
      <c r="C31" s="326">
        <v>41736</v>
      </c>
      <c r="D31" s="327">
        <v>41746</v>
      </c>
      <c r="E31" s="326">
        <v>41736</v>
      </c>
      <c r="F31" s="327">
        <v>41746</v>
      </c>
      <c r="G31" s="326">
        <v>41736</v>
      </c>
      <c r="H31" s="327">
        <v>41746</v>
      </c>
      <c r="I31" s="332">
        <v>100</v>
      </c>
      <c r="J31" s="332"/>
      <c r="K31" s="91"/>
      <c r="L31" s="91"/>
    </row>
    <row r="32" spans="1:12" s="75" customFormat="1" ht="31.5" x14ac:dyDescent="0.25">
      <c r="A32" s="93" t="s">
        <v>208</v>
      </c>
      <c r="B32" s="335" t="s">
        <v>449</v>
      </c>
      <c r="C32" s="327">
        <v>41868</v>
      </c>
      <c r="D32" s="327">
        <v>42031</v>
      </c>
      <c r="E32" s="327">
        <v>41868</v>
      </c>
      <c r="F32" s="327">
        <v>42031</v>
      </c>
      <c r="G32" s="327">
        <v>41868</v>
      </c>
      <c r="H32" s="327">
        <v>42031</v>
      </c>
      <c r="I32" s="332">
        <v>100</v>
      </c>
      <c r="J32" s="332"/>
      <c r="K32" s="91"/>
      <c r="L32" s="91"/>
    </row>
    <row r="33" spans="1:12" s="75" customFormat="1" ht="37.5" customHeight="1" x14ac:dyDescent="0.25">
      <c r="A33" s="93" t="s">
        <v>460</v>
      </c>
      <c r="B33" s="335" t="s">
        <v>373</v>
      </c>
      <c r="C33" s="92" t="s">
        <v>604</v>
      </c>
      <c r="D33" s="92" t="s">
        <v>604</v>
      </c>
      <c r="E33" s="92" t="s">
        <v>604</v>
      </c>
      <c r="F33" s="92" t="s">
        <v>604</v>
      </c>
      <c r="G33" s="92" t="s">
        <v>604</v>
      </c>
      <c r="H33" s="92" t="s">
        <v>604</v>
      </c>
      <c r="I33" s="92"/>
      <c r="J33" s="92"/>
      <c r="K33" s="91"/>
      <c r="L33" s="91"/>
    </row>
    <row r="34" spans="1:12" s="75" customFormat="1" ht="47.25" customHeight="1" x14ac:dyDescent="0.25">
      <c r="A34" s="93" t="s">
        <v>461</v>
      </c>
      <c r="B34" s="335" t="s">
        <v>453</v>
      </c>
      <c r="C34" s="92" t="s">
        <v>604</v>
      </c>
      <c r="D34" s="92" t="s">
        <v>604</v>
      </c>
      <c r="E34" s="92" t="s">
        <v>604</v>
      </c>
      <c r="F34" s="92" t="s">
        <v>604</v>
      </c>
      <c r="G34" s="92" t="s">
        <v>604</v>
      </c>
      <c r="H34" s="92" t="s">
        <v>604</v>
      </c>
      <c r="I34" s="92"/>
      <c r="J34" s="92"/>
      <c r="K34" s="94"/>
      <c r="L34" s="91"/>
    </row>
    <row r="35" spans="1:12" s="75" customFormat="1" ht="49.5" customHeight="1" x14ac:dyDescent="0.25">
      <c r="A35" s="93" t="s">
        <v>462</v>
      </c>
      <c r="B35" s="335" t="s">
        <v>209</v>
      </c>
      <c r="C35" s="327">
        <v>42024</v>
      </c>
      <c r="D35" s="327">
        <v>42031</v>
      </c>
      <c r="E35" s="327">
        <v>42024</v>
      </c>
      <c r="F35" s="327">
        <v>42031</v>
      </c>
      <c r="G35" s="327">
        <v>42024</v>
      </c>
      <c r="H35" s="327">
        <v>42031</v>
      </c>
      <c r="I35" s="332">
        <v>100</v>
      </c>
      <c r="J35" s="332"/>
      <c r="K35" s="94"/>
      <c r="L35" s="91"/>
    </row>
    <row r="36" spans="1:12" ht="37.5" customHeight="1" x14ac:dyDescent="0.25">
      <c r="A36" s="93" t="s">
        <v>463</v>
      </c>
      <c r="B36" s="335" t="s">
        <v>445</v>
      </c>
      <c r="C36" s="92" t="s">
        <v>604</v>
      </c>
      <c r="D36" s="92" t="s">
        <v>604</v>
      </c>
      <c r="E36" s="92" t="s">
        <v>604</v>
      </c>
      <c r="F36" s="92" t="s">
        <v>604</v>
      </c>
      <c r="G36" s="92" t="s">
        <v>604</v>
      </c>
      <c r="H36" s="92" t="s">
        <v>604</v>
      </c>
      <c r="I36" s="92"/>
      <c r="J36" s="92"/>
      <c r="K36" s="91"/>
      <c r="L36" s="91"/>
    </row>
    <row r="37" spans="1:12" x14ac:dyDescent="0.25">
      <c r="A37" s="93" t="s">
        <v>464</v>
      </c>
      <c r="B37" s="335" t="s">
        <v>207</v>
      </c>
      <c r="C37" s="326">
        <v>42750</v>
      </c>
      <c r="D37" s="326">
        <v>42766</v>
      </c>
      <c r="E37" s="326">
        <v>42750</v>
      </c>
      <c r="F37" s="326">
        <v>42766</v>
      </c>
      <c r="G37" s="326">
        <v>42750</v>
      </c>
      <c r="H37" s="326">
        <v>42766</v>
      </c>
      <c r="I37" s="329">
        <v>100</v>
      </c>
      <c r="J37" s="329"/>
      <c r="K37" s="91"/>
      <c r="L37" s="91"/>
    </row>
    <row r="38" spans="1:12" x14ac:dyDescent="0.25">
      <c r="A38" s="93" t="s">
        <v>465</v>
      </c>
      <c r="B38" s="334" t="s">
        <v>206</v>
      </c>
      <c r="C38" s="92"/>
      <c r="D38" s="329"/>
      <c r="E38" s="329"/>
      <c r="F38" s="329"/>
      <c r="G38" s="92"/>
      <c r="H38" s="329"/>
      <c r="I38" s="329"/>
      <c r="J38" s="329"/>
      <c r="K38" s="91"/>
      <c r="L38" s="91"/>
    </row>
    <row r="39" spans="1:12" ht="63" x14ac:dyDescent="0.25">
      <c r="A39" s="93">
        <v>2</v>
      </c>
      <c r="B39" s="335" t="s">
        <v>450</v>
      </c>
      <c r="C39" s="326" t="s">
        <v>637</v>
      </c>
      <c r="D39" s="326" t="s">
        <v>636</v>
      </c>
      <c r="E39" s="326" t="s">
        <v>637</v>
      </c>
      <c r="F39" s="326" t="s">
        <v>636</v>
      </c>
      <c r="G39" s="326" t="s">
        <v>637</v>
      </c>
      <c r="H39" s="326" t="s">
        <v>636</v>
      </c>
      <c r="I39" s="329">
        <v>100</v>
      </c>
      <c r="J39" s="329"/>
      <c r="K39" s="91"/>
      <c r="L39" s="91"/>
    </row>
    <row r="40" spans="1:12" ht="33.75" customHeight="1" x14ac:dyDescent="0.25">
      <c r="A40" s="93" t="s">
        <v>205</v>
      </c>
      <c r="B40" s="335" t="s">
        <v>452</v>
      </c>
      <c r="C40" s="326">
        <v>41884</v>
      </c>
      <c r="D40" s="326">
        <v>42825</v>
      </c>
      <c r="E40" s="326">
        <v>41884</v>
      </c>
      <c r="F40" s="326">
        <v>42825</v>
      </c>
      <c r="G40" s="326">
        <v>41884</v>
      </c>
      <c r="H40" s="326">
        <v>42825</v>
      </c>
      <c r="I40" s="329">
        <v>100</v>
      </c>
      <c r="J40" s="329"/>
      <c r="K40" s="91"/>
      <c r="L40" s="91"/>
    </row>
    <row r="41" spans="1:12" ht="63" customHeight="1" x14ac:dyDescent="0.25">
      <c r="A41" s="93" t="s">
        <v>204</v>
      </c>
      <c r="B41" s="334" t="s">
        <v>533</v>
      </c>
      <c r="C41" s="326"/>
      <c r="D41" s="326"/>
      <c r="E41" s="329"/>
      <c r="F41" s="329"/>
      <c r="G41" s="326"/>
      <c r="H41" s="326"/>
      <c r="I41" s="329"/>
      <c r="J41" s="329"/>
      <c r="K41" s="91"/>
      <c r="L41" s="91"/>
    </row>
    <row r="42" spans="1:12" ht="58.5" customHeight="1" x14ac:dyDescent="0.25">
      <c r="A42" s="93">
        <v>3</v>
      </c>
      <c r="B42" s="335" t="s">
        <v>451</v>
      </c>
      <c r="C42" s="326">
        <v>42826</v>
      </c>
      <c r="D42" s="326">
        <v>43039</v>
      </c>
      <c r="E42" s="326"/>
      <c r="F42" s="329"/>
      <c r="G42" s="326">
        <v>42826</v>
      </c>
      <c r="H42" s="326">
        <v>43039</v>
      </c>
      <c r="I42" s="329"/>
      <c r="J42" s="329"/>
      <c r="K42" s="91"/>
      <c r="L42" s="91"/>
    </row>
    <row r="43" spans="1:12" ht="34.5" customHeight="1" x14ac:dyDescent="0.25">
      <c r="A43" s="93" t="s">
        <v>203</v>
      </c>
      <c r="B43" s="335" t="s">
        <v>201</v>
      </c>
      <c r="C43" s="326">
        <v>41884</v>
      </c>
      <c r="D43" s="326">
        <v>42825</v>
      </c>
      <c r="E43" s="326">
        <v>41884</v>
      </c>
      <c r="F43" s="326">
        <v>42825</v>
      </c>
      <c r="G43" s="326">
        <v>41884</v>
      </c>
      <c r="H43" s="326">
        <v>42825</v>
      </c>
      <c r="I43" s="329">
        <v>100</v>
      </c>
      <c r="J43" s="329"/>
      <c r="K43" s="91"/>
      <c r="L43" s="91"/>
    </row>
    <row r="44" spans="1:12" ht="24.75" customHeight="1" x14ac:dyDescent="0.25">
      <c r="A44" s="93" t="s">
        <v>202</v>
      </c>
      <c r="B44" s="335" t="s">
        <v>199</v>
      </c>
      <c r="C44" s="326">
        <v>42825</v>
      </c>
      <c r="D44" s="326">
        <v>43039</v>
      </c>
      <c r="E44" s="326">
        <v>42825</v>
      </c>
      <c r="F44" s="329"/>
      <c r="G44" s="326">
        <v>42825</v>
      </c>
      <c r="H44" s="326">
        <v>43190</v>
      </c>
      <c r="I44" s="329"/>
      <c r="J44" s="329"/>
      <c r="K44" s="91"/>
      <c r="L44" s="91"/>
    </row>
    <row r="45" spans="1:12" ht="90.75" customHeight="1" x14ac:dyDescent="0.25">
      <c r="A45" s="93" t="s">
        <v>200</v>
      </c>
      <c r="B45" s="335" t="s">
        <v>456</v>
      </c>
      <c r="C45" s="92" t="s">
        <v>604</v>
      </c>
      <c r="D45" s="92" t="s">
        <v>604</v>
      </c>
      <c r="E45" s="92" t="s">
        <v>604</v>
      </c>
      <c r="F45" s="92" t="s">
        <v>604</v>
      </c>
      <c r="G45" s="92" t="s">
        <v>604</v>
      </c>
      <c r="H45" s="92" t="s">
        <v>604</v>
      </c>
      <c r="I45" s="92"/>
      <c r="J45" s="92"/>
      <c r="K45" s="91"/>
      <c r="L45" s="91"/>
    </row>
    <row r="46" spans="1:12" ht="167.25" customHeight="1" x14ac:dyDescent="0.25">
      <c r="A46" s="93" t="s">
        <v>198</v>
      </c>
      <c r="B46" s="335" t="s">
        <v>454</v>
      </c>
      <c r="C46" s="92" t="s">
        <v>604</v>
      </c>
      <c r="D46" s="92" t="s">
        <v>604</v>
      </c>
      <c r="E46" s="92" t="s">
        <v>604</v>
      </c>
      <c r="F46" s="92" t="s">
        <v>604</v>
      </c>
      <c r="G46" s="92" t="s">
        <v>604</v>
      </c>
      <c r="H46" s="92" t="s">
        <v>604</v>
      </c>
      <c r="I46" s="92"/>
      <c r="J46" s="92"/>
      <c r="K46" s="91"/>
      <c r="L46" s="91"/>
    </row>
    <row r="47" spans="1:12" ht="30.75" customHeight="1" x14ac:dyDescent="0.25">
      <c r="A47" s="93" t="s">
        <v>196</v>
      </c>
      <c r="B47" s="335" t="s">
        <v>197</v>
      </c>
      <c r="C47" s="326">
        <v>42931</v>
      </c>
      <c r="D47" s="326">
        <v>43039</v>
      </c>
      <c r="E47" s="329"/>
      <c r="F47" s="329"/>
      <c r="G47" s="326">
        <v>42931</v>
      </c>
      <c r="H47" s="326">
        <v>43190</v>
      </c>
      <c r="I47" s="329"/>
      <c r="J47" s="329"/>
      <c r="K47" s="91"/>
      <c r="L47" s="91"/>
    </row>
    <row r="48" spans="1:12" ht="37.5" customHeight="1" x14ac:dyDescent="0.25">
      <c r="A48" s="93" t="s">
        <v>466</v>
      </c>
      <c r="B48" s="334" t="s">
        <v>195</v>
      </c>
      <c r="C48" s="326"/>
      <c r="D48" s="328"/>
      <c r="E48" s="329"/>
      <c r="F48" s="329"/>
      <c r="G48" s="326"/>
      <c r="H48" s="328"/>
      <c r="I48" s="329"/>
      <c r="J48" s="329"/>
      <c r="K48" s="91"/>
      <c r="L48" s="91"/>
    </row>
    <row r="49" spans="1:12" ht="35.25" customHeight="1" x14ac:dyDescent="0.25">
      <c r="A49" s="93">
        <v>4</v>
      </c>
      <c r="B49" s="335" t="s">
        <v>193</v>
      </c>
      <c r="C49" s="326">
        <v>42931</v>
      </c>
      <c r="D49" s="326">
        <v>43039</v>
      </c>
      <c r="E49" s="329"/>
      <c r="F49" s="329"/>
      <c r="G49" s="326">
        <v>42931</v>
      </c>
      <c r="H49" s="326">
        <v>43190</v>
      </c>
      <c r="I49" s="329"/>
      <c r="J49" s="329"/>
      <c r="K49" s="91"/>
      <c r="L49" s="91"/>
    </row>
    <row r="50" spans="1:12" ht="86.25" customHeight="1" x14ac:dyDescent="0.25">
      <c r="A50" s="93" t="s">
        <v>194</v>
      </c>
      <c r="B50" s="335" t="s">
        <v>455</v>
      </c>
      <c r="C50" s="326">
        <v>43039</v>
      </c>
      <c r="D50" s="326">
        <v>43099</v>
      </c>
      <c r="E50" s="329"/>
      <c r="F50" s="329"/>
      <c r="G50" s="326">
        <v>43039</v>
      </c>
      <c r="H50" s="326">
        <v>43190</v>
      </c>
      <c r="I50" s="329"/>
      <c r="J50" s="329"/>
      <c r="K50" s="91"/>
      <c r="L50" s="91"/>
    </row>
    <row r="51" spans="1:12" ht="77.25" customHeight="1" x14ac:dyDescent="0.25">
      <c r="A51" s="93" t="s">
        <v>192</v>
      </c>
      <c r="B51" s="335" t="s">
        <v>457</v>
      </c>
      <c r="C51" s="326">
        <v>43039</v>
      </c>
      <c r="D51" s="326">
        <v>43099</v>
      </c>
      <c r="E51" s="329"/>
      <c r="F51" s="329"/>
      <c r="G51" s="326">
        <v>43039</v>
      </c>
      <c r="H51" s="326">
        <v>43190</v>
      </c>
      <c r="I51" s="329"/>
      <c r="J51" s="329"/>
      <c r="K51" s="91"/>
      <c r="L51" s="91"/>
    </row>
    <row r="52" spans="1:12" ht="71.25" customHeight="1" x14ac:dyDescent="0.25">
      <c r="A52" s="93" t="s">
        <v>190</v>
      </c>
      <c r="B52" s="335" t="s">
        <v>191</v>
      </c>
      <c r="C52" s="326">
        <v>43039</v>
      </c>
      <c r="D52" s="326">
        <v>43099</v>
      </c>
      <c r="E52" s="329"/>
      <c r="F52" s="329"/>
      <c r="G52" s="326">
        <v>43039</v>
      </c>
      <c r="H52" s="326">
        <v>43190</v>
      </c>
      <c r="I52" s="329"/>
      <c r="J52" s="329"/>
      <c r="K52" s="91"/>
      <c r="L52" s="91"/>
    </row>
    <row r="53" spans="1:12" ht="48" customHeight="1" x14ac:dyDescent="0.25">
      <c r="A53" s="93" t="s">
        <v>188</v>
      </c>
      <c r="B53" s="336" t="s">
        <v>458</v>
      </c>
      <c r="C53" s="326">
        <v>43039</v>
      </c>
      <c r="D53" s="326">
        <v>43099</v>
      </c>
      <c r="E53" s="329"/>
      <c r="F53" s="329"/>
      <c r="G53" s="326">
        <v>43039</v>
      </c>
      <c r="H53" s="326">
        <v>43190</v>
      </c>
      <c r="I53" s="329"/>
      <c r="J53" s="329"/>
      <c r="K53" s="91"/>
      <c r="L53" s="91"/>
    </row>
    <row r="54" spans="1:12" ht="46.5" customHeight="1" x14ac:dyDescent="0.25">
      <c r="A54" s="93" t="s">
        <v>459</v>
      </c>
      <c r="B54" s="335" t="s">
        <v>189</v>
      </c>
      <c r="C54" s="326">
        <v>43039</v>
      </c>
      <c r="D54" s="326">
        <v>43099</v>
      </c>
      <c r="E54" s="329"/>
      <c r="F54" s="329"/>
      <c r="G54" s="326">
        <v>43039</v>
      </c>
      <c r="H54" s="326">
        <v>43190</v>
      </c>
      <c r="I54" s="329"/>
      <c r="J54" s="329"/>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2018-05-10T12:53:47Z</dcterms:modified>
</cp:coreProperties>
</file>