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B122" i="54" l="1"/>
  <c r="A9" i="54" l="1"/>
  <c r="A15" i="54"/>
  <c r="A12" i="54"/>
  <c r="A5" i="54"/>
  <c r="E141" i="54"/>
  <c r="D141" i="54"/>
  <c r="C141" i="54"/>
  <c r="B141" i="54"/>
  <c r="F140" i="54"/>
  <c r="E140" i="54"/>
  <c r="L139" i="54"/>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E139" i="54"/>
  <c r="F139" i="54" s="1"/>
  <c r="G139" i="54" s="1"/>
  <c r="H139" i="54" s="1"/>
  <c r="I139" i="54" s="1"/>
  <c r="J139" i="54" s="1"/>
  <c r="K139" i="54" s="1"/>
  <c r="D139" i="54"/>
  <c r="C139" i="54"/>
  <c r="E137" i="54"/>
  <c r="F137" i="54" s="1"/>
  <c r="G137" i="54" s="1"/>
  <c r="H137" i="54" s="1"/>
  <c r="I137" i="54" s="1"/>
  <c r="C137" i="54"/>
  <c r="D137" i="54" s="1"/>
  <c r="H136" i="54"/>
  <c r="I136" i="54" s="1"/>
  <c r="J136" i="54" s="1"/>
  <c r="K136" i="54" s="1"/>
  <c r="G136" i="54"/>
  <c r="E135" i="54"/>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C135" i="54"/>
  <c r="D135" i="54" s="1"/>
  <c r="B126" i="54"/>
  <c r="G119" i="54"/>
  <c r="G118" i="54"/>
  <c r="D118" i="54"/>
  <c r="B118" i="54"/>
  <c r="B112" i="54"/>
  <c r="H107" i="54"/>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G107" i="54"/>
  <c r="E107" i="54"/>
  <c r="F107" i="54" s="1"/>
  <c r="D107" i="54"/>
  <c r="E91" i="54"/>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D91" i="54"/>
  <c r="C91" i="54"/>
  <c r="B85" i="54"/>
  <c r="B81" i="54"/>
  <c r="B76" i="54"/>
  <c r="B74" i="54"/>
  <c r="C73" i="54"/>
  <c r="B73" i="54"/>
  <c r="A62" i="54"/>
  <c r="B60" i="54"/>
  <c r="C58" i="54"/>
  <c r="D58" i="54" s="1"/>
  <c r="D74" i="54" s="1"/>
  <c r="B52" i="54"/>
  <c r="B50" i="54"/>
  <c r="B59" i="54" s="1"/>
  <c r="F49" i="54"/>
  <c r="E49" i="54"/>
  <c r="C49" i="54"/>
  <c r="B49" i="54"/>
  <c r="H48" i="54"/>
  <c r="G48" i="54"/>
  <c r="F48" i="54"/>
  <c r="E48" i="54"/>
  <c r="D48" i="54"/>
  <c r="C48" i="54"/>
  <c r="B48" i="54"/>
  <c r="B47" i="54"/>
  <c r="B45" i="54"/>
  <c r="B46" i="54" s="1"/>
  <c r="B44" i="54"/>
  <c r="B29" i="54"/>
  <c r="B27" i="54"/>
  <c r="B25" i="54"/>
  <c r="C67" i="54" s="1"/>
  <c r="C76" i="54" s="1"/>
  <c r="S53" i="15"/>
  <c r="S54" i="15"/>
  <c r="S55" i="15"/>
  <c r="S56" i="15"/>
  <c r="S57" i="15"/>
  <c r="R57" i="15"/>
  <c r="R56" i="15"/>
  <c r="R54" i="15"/>
  <c r="R55" i="15"/>
  <c r="R53" i="15"/>
  <c r="R45" i="15"/>
  <c r="S45" i="15"/>
  <c r="R46" i="15"/>
  <c r="S46" i="15"/>
  <c r="R47" i="15"/>
  <c r="S47" i="15"/>
  <c r="R48" i="15"/>
  <c r="S48" i="15"/>
  <c r="R49" i="15"/>
  <c r="S49" i="15"/>
  <c r="R50" i="15"/>
  <c r="S50" i="15"/>
  <c r="S44" i="15"/>
  <c r="R44" i="15"/>
  <c r="O30" i="15"/>
  <c r="P30" i="15"/>
  <c r="Q30" i="15"/>
  <c r="R30" i="15"/>
  <c r="S30" i="15"/>
  <c r="T30" i="15"/>
  <c r="U30" i="15"/>
  <c r="V30" i="15"/>
  <c r="W30" i="15"/>
  <c r="X30" i="15"/>
  <c r="Y30" i="15"/>
  <c r="Z30" i="15"/>
  <c r="AA30" i="15"/>
  <c r="R24" i="15"/>
  <c r="S24" i="15"/>
  <c r="B77" i="53"/>
  <c r="B75" i="53"/>
  <c r="B29" i="53"/>
  <c r="B54" i="54" l="1"/>
  <c r="C47" i="54"/>
  <c r="C61" i="54" s="1"/>
  <c r="C60" i="54" s="1"/>
  <c r="C52" i="54"/>
  <c r="C74" i="54"/>
  <c r="J137" i="54"/>
  <c r="G49" i="54"/>
  <c r="B79" i="54"/>
  <c r="B80" i="54"/>
  <c r="I118" i="54"/>
  <c r="I120" i="54" s="1"/>
  <c r="C109" i="54" s="1"/>
  <c r="G120" i="54"/>
  <c r="B66" i="54"/>
  <c r="B68" i="54" s="1"/>
  <c r="AQ81" i="54"/>
  <c r="B99" i="54"/>
  <c r="E58" i="54"/>
  <c r="D67" i="54"/>
  <c r="F76" i="54"/>
  <c r="C85" i="54"/>
  <c r="C99" i="54" s="1"/>
  <c r="D47" i="54"/>
  <c r="D61" i="54" s="1"/>
  <c r="D60" i="54" s="1"/>
  <c r="D52" i="54"/>
  <c r="B55" i="54"/>
  <c r="L136" i="54"/>
  <c r="I48" i="54"/>
  <c r="G141" i="54"/>
  <c r="E73" i="54" s="1"/>
  <c r="E85" i="54" s="1"/>
  <c r="E99" i="54" s="1"/>
  <c r="D49" i="54"/>
  <c r="G140" i="54"/>
  <c r="F141" i="54"/>
  <c r="D73" i="54" s="1"/>
  <c r="D85" i="54" s="1"/>
  <c r="D99" i="54" s="1"/>
  <c r="O24" i="15"/>
  <c r="D76" i="54" l="1"/>
  <c r="E67" i="54"/>
  <c r="D109" i="54"/>
  <c r="C108" i="54"/>
  <c r="C50" i="54" s="1"/>
  <c r="C59" i="54" s="1"/>
  <c r="K137" i="54"/>
  <c r="H49" i="54"/>
  <c r="H140" i="54"/>
  <c r="H141" i="54"/>
  <c r="F73" i="54" s="1"/>
  <c r="F85" i="54" s="1"/>
  <c r="F99" i="54" s="1"/>
  <c r="M136" i="54"/>
  <c r="J48" i="54"/>
  <c r="B56" i="54"/>
  <c r="B69" i="54" s="1"/>
  <c r="B77" i="54" s="1"/>
  <c r="C53" i="54"/>
  <c r="F58" i="54"/>
  <c r="E52" i="54"/>
  <c r="E47" i="54"/>
  <c r="E61" i="54" s="1"/>
  <c r="E60" i="54" s="1"/>
  <c r="E74" i="54"/>
  <c r="B75" i="54"/>
  <c r="B82" i="54"/>
  <c r="N30" i="15"/>
  <c r="N28" i="15"/>
  <c r="B70" i="54" l="1"/>
  <c r="B71" i="54" s="1"/>
  <c r="F74" i="54"/>
  <c r="G58" i="54"/>
  <c r="F52" i="54"/>
  <c r="F47" i="54"/>
  <c r="F61" i="54" s="1"/>
  <c r="F60" i="54" s="1"/>
  <c r="D108" i="54"/>
  <c r="D50" i="54" s="1"/>
  <c r="D59" i="54" s="1"/>
  <c r="E109" i="54"/>
  <c r="K48" i="54"/>
  <c r="N136" i="54"/>
  <c r="C55" i="54"/>
  <c r="D53" i="54"/>
  <c r="L137" i="54"/>
  <c r="I49" i="54"/>
  <c r="I140" i="54"/>
  <c r="I141" i="54"/>
  <c r="G73" i="54" s="1"/>
  <c r="G85" i="54" s="1"/>
  <c r="G99" i="54" s="1"/>
  <c r="C80" i="54"/>
  <c r="C66" i="54"/>
  <c r="C68" i="54" s="1"/>
  <c r="C79" i="54"/>
  <c r="F67" i="54"/>
  <c r="E76" i="54"/>
  <c r="B26" i="5"/>
  <c r="AA24" i="15"/>
  <c r="Z24" i="15"/>
  <c r="Y24" i="15"/>
  <c r="X24" i="15"/>
  <c r="W24" i="15"/>
  <c r="V24" i="15"/>
  <c r="U24" i="15"/>
  <c r="T24" i="15"/>
  <c r="Q24" i="15"/>
  <c r="P24" i="15"/>
  <c r="N24" i="15"/>
  <c r="M24" i="15"/>
  <c r="L24" i="15"/>
  <c r="K24" i="15"/>
  <c r="J24" i="15"/>
  <c r="I24" i="15"/>
  <c r="H24" i="15"/>
  <c r="F24" i="15"/>
  <c r="E24" i="15"/>
  <c r="D24" i="15"/>
  <c r="C24" i="15"/>
  <c r="G24" i="15"/>
  <c r="AG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C23" i="6"/>
  <c r="C40" i="7"/>
  <c r="J49" i="54" l="1"/>
  <c r="M137" i="54"/>
  <c r="B78" i="54"/>
  <c r="B83" i="54" s="1"/>
  <c r="G67" i="54"/>
  <c r="J141" i="54"/>
  <c r="H73" i="54" s="1"/>
  <c r="H85" i="54" s="1"/>
  <c r="H99" i="54" s="1"/>
  <c r="J140" i="54"/>
  <c r="D55" i="54"/>
  <c r="E53" i="54" s="1"/>
  <c r="F109" i="54"/>
  <c r="E108" i="54"/>
  <c r="E50" i="54" s="1"/>
  <c r="E59" i="54" s="1"/>
  <c r="H58" i="54"/>
  <c r="G74" i="54"/>
  <c r="G52" i="54"/>
  <c r="G47" i="54"/>
  <c r="G61" i="54" s="1"/>
  <c r="G60" i="54" s="1"/>
  <c r="C75" i="54"/>
  <c r="C82" i="54"/>
  <c r="C56" i="54"/>
  <c r="C69" i="54" s="1"/>
  <c r="C77" i="54" s="1"/>
  <c r="D80" i="54"/>
  <c r="D66" i="54"/>
  <c r="D68" i="54" s="1"/>
  <c r="D79" i="54"/>
  <c r="L48" i="54"/>
  <c r="O136" i="54"/>
  <c r="B72" i="54"/>
  <c r="B83" i="53"/>
  <c r="C70" i="54" l="1"/>
  <c r="G109" i="54"/>
  <c r="F108" i="54"/>
  <c r="F50" i="54" s="1"/>
  <c r="F59" i="54" s="1"/>
  <c r="H67" i="54"/>
  <c r="G76" i="54"/>
  <c r="P136" i="54"/>
  <c r="M48" i="54"/>
  <c r="D75" i="54"/>
  <c r="C71" i="54"/>
  <c r="E55" i="54"/>
  <c r="H74" i="54"/>
  <c r="H52" i="54"/>
  <c r="H47" i="54"/>
  <c r="H61" i="54" s="1"/>
  <c r="H60" i="54" s="1"/>
  <c r="I58" i="54"/>
  <c r="D82" i="54"/>
  <c r="D56" i="54"/>
  <c r="D69" i="54" s="1"/>
  <c r="D77" i="54" s="1"/>
  <c r="N137" i="54"/>
  <c r="K49" i="54"/>
  <c r="E66" i="54"/>
  <c r="E68" i="54" s="1"/>
  <c r="E80" i="54"/>
  <c r="E79" i="54"/>
  <c r="K140" i="54"/>
  <c r="K141" i="54"/>
  <c r="I73" i="54" s="1"/>
  <c r="I85" i="54" s="1"/>
  <c r="I99" i="54" s="1"/>
  <c r="B86" i="54"/>
  <c r="B88" i="54"/>
  <c r="B84" i="54"/>
  <c r="B89" i="54" s="1"/>
  <c r="S23" i="12"/>
  <c r="J23" i="12"/>
  <c r="H23" i="12"/>
  <c r="B87" i="54" l="1"/>
  <c r="B90" i="54" s="1"/>
  <c r="E75" i="54"/>
  <c r="E82" i="54"/>
  <c r="E56" i="54"/>
  <c r="E69" i="54" s="1"/>
  <c r="E77" i="54" s="1"/>
  <c r="D70" i="54"/>
  <c r="L140" i="54"/>
  <c r="L141" i="54"/>
  <c r="J73" i="54" s="1"/>
  <c r="J85" i="54" s="1"/>
  <c r="J99" i="54" s="1"/>
  <c r="F53" i="54"/>
  <c r="H76" i="54"/>
  <c r="I67" i="54"/>
  <c r="O137" i="54"/>
  <c r="L49" i="54"/>
  <c r="I74" i="54"/>
  <c r="J58" i="54"/>
  <c r="I52" i="54"/>
  <c r="I47" i="54"/>
  <c r="I61" i="54" s="1"/>
  <c r="I60" i="54" s="1"/>
  <c r="C78" i="54"/>
  <c r="C83" i="54" s="1"/>
  <c r="F66" i="54"/>
  <c r="F68" i="54" s="1"/>
  <c r="F80" i="54"/>
  <c r="F79" i="54"/>
  <c r="C72" i="54"/>
  <c r="Q136" i="54"/>
  <c r="N48" i="54"/>
  <c r="H109" i="54"/>
  <c r="G108" i="54"/>
  <c r="G50" i="54" s="1"/>
  <c r="G59" i="54" s="1"/>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E70" i="54" l="1"/>
  <c r="E71" i="54" s="1"/>
  <c r="E72" i="54" s="1"/>
  <c r="G80" i="54"/>
  <c r="G66" i="54"/>
  <c r="G68" i="54" s="1"/>
  <c r="G79" i="54"/>
  <c r="C86" i="54"/>
  <c r="C88" i="54"/>
  <c r="C84" i="54"/>
  <c r="C89" i="54" s="1"/>
  <c r="J74" i="54"/>
  <c r="K58" i="54"/>
  <c r="J52" i="54"/>
  <c r="J47" i="54"/>
  <c r="J61" i="54" s="1"/>
  <c r="J60" i="54" s="1"/>
  <c r="J67" i="54"/>
  <c r="I76" i="54"/>
  <c r="I109" i="54"/>
  <c r="H108" i="54"/>
  <c r="H50" i="54" s="1"/>
  <c r="H59" i="54" s="1"/>
  <c r="F75" i="54"/>
  <c r="M140" i="54"/>
  <c r="D71" i="54"/>
  <c r="R136" i="54"/>
  <c r="O48" i="54"/>
  <c r="P137" i="54"/>
  <c r="M49" i="54"/>
  <c r="F55" i="54"/>
  <c r="G53" i="54" s="1"/>
  <c r="C49" i="7"/>
  <c r="C48" i="7"/>
  <c r="Q137" i="54" l="1"/>
  <c r="N49" i="54"/>
  <c r="D78" i="54"/>
  <c r="D83" i="54" s="1"/>
  <c r="N140" i="54"/>
  <c r="H80" i="54"/>
  <c r="H66" i="54"/>
  <c r="H68" i="54" s="1"/>
  <c r="J76" i="54"/>
  <c r="K67" i="54"/>
  <c r="G55" i="54"/>
  <c r="H53" i="54" s="1"/>
  <c r="D72" i="54"/>
  <c r="M141" i="54"/>
  <c r="K73" i="54" s="1"/>
  <c r="K85" i="54" s="1"/>
  <c r="K99" i="54" s="1"/>
  <c r="J109" i="54"/>
  <c r="I108" i="54"/>
  <c r="I50" i="54" s="1"/>
  <c r="I59" i="54" s="1"/>
  <c r="C87" i="54"/>
  <c r="C90" i="54" s="1"/>
  <c r="F56" i="54"/>
  <c r="F69" i="54" s="1"/>
  <c r="F82" i="54"/>
  <c r="S136" i="54"/>
  <c r="P48" i="54"/>
  <c r="H79" i="54"/>
  <c r="L58" i="54"/>
  <c r="K74" i="54"/>
  <c r="K52" i="54"/>
  <c r="K47" i="54"/>
  <c r="K61" i="54" s="1"/>
  <c r="K60" i="54" s="1"/>
  <c r="G75" i="54"/>
  <c r="B22" i="53"/>
  <c r="A15" i="53"/>
  <c r="B21" i="53" s="1"/>
  <c r="A12" i="53"/>
  <c r="A9" i="53"/>
  <c r="B60" i="53"/>
  <c r="B82" i="53"/>
  <c r="B81" i="53"/>
  <c r="B80" i="53" s="1"/>
  <c r="B58" i="53"/>
  <c r="B41" i="53"/>
  <c r="B32" i="53"/>
  <c r="B72" i="53"/>
  <c r="A5" i="53"/>
  <c r="L52" i="54" l="1"/>
  <c r="L47" i="54"/>
  <c r="L61" i="54" s="1"/>
  <c r="L60" i="54" s="1"/>
  <c r="M58" i="54"/>
  <c r="L74" i="54"/>
  <c r="F77" i="54"/>
  <c r="F70" i="54"/>
  <c r="H75" i="54"/>
  <c r="R137" i="54"/>
  <c r="O49" i="54"/>
  <c r="D86" i="54"/>
  <c r="D84" i="54"/>
  <c r="D89" i="54" s="1"/>
  <c r="D88" i="54"/>
  <c r="T136" i="54"/>
  <c r="Q48" i="54"/>
  <c r="I80" i="54"/>
  <c r="I66" i="54"/>
  <c r="I68" i="54" s="1"/>
  <c r="H55" i="54"/>
  <c r="I53" i="54" s="1"/>
  <c r="I79" i="54"/>
  <c r="L67" i="54"/>
  <c r="K76" i="54"/>
  <c r="O140" i="54"/>
  <c r="O141" i="54"/>
  <c r="M73" i="54" s="1"/>
  <c r="M85" i="54" s="1"/>
  <c r="M99" i="54" s="1"/>
  <c r="E78" i="54"/>
  <c r="E83" i="54" s="1"/>
  <c r="E86" i="54" s="1"/>
  <c r="K109" i="54"/>
  <c r="J108" i="54"/>
  <c r="J50" i="54" s="1"/>
  <c r="J59" i="54" s="1"/>
  <c r="G56" i="54"/>
  <c r="G69" i="54" s="1"/>
  <c r="G82" i="54"/>
  <c r="N141" i="54"/>
  <c r="L73" i="54" s="1"/>
  <c r="L85" i="54" s="1"/>
  <c r="L99" i="54" s="1"/>
  <c r="B30" i="53"/>
  <c r="B34" i="53"/>
  <c r="B47" i="53"/>
  <c r="B55" i="53"/>
  <c r="B68" i="53"/>
  <c r="B38" i="53"/>
  <c r="B43" i="53"/>
  <c r="B51" i="53"/>
  <c r="B64" i="53"/>
  <c r="J66" i="54" l="1"/>
  <c r="J68" i="54" s="1"/>
  <c r="J80" i="54"/>
  <c r="J79" i="54"/>
  <c r="L76" i="54"/>
  <c r="M67" i="54"/>
  <c r="I75" i="54"/>
  <c r="P49" i="54"/>
  <c r="S137" i="54"/>
  <c r="L109" i="54"/>
  <c r="K108" i="54"/>
  <c r="K50" i="54" s="1"/>
  <c r="K59" i="54" s="1"/>
  <c r="E84" i="54"/>
  <c r="E89" i="54" s="1"/>
  <c r="P140" i="54"/>
  <c r="P141" i="54"/>
  <c r="N73" i="54" s="1"/>
  <c r="N85" i="54" s="1"/>
  <c r="N99" i="54" s="1"/>
  <c r="I55" i="54"/>
  <c r="D87" i="54"/>
  <c r="D90" i="54" s="1"/>
  <c r="E87" i="54"/>
  <c r="E90" i="54" s="1"/>
  <c r="M74" i="54"/>
  <c r="M52" i="54"/>
  <c r="M47" i="54"/>
  <c r="M61" i="54" s="1"/>
  <c r="M60" i="54" s="1"/>
  <c r="N58" i="54"/>
  <c r="G77" i="54"/>
  <c r="G70" i="54"/>
  <c r="H82" i="54"/>
  <c r="H56" i="54"/>
  <c r="H69" i="54" s="1"/>
  <c r="U136" i="54"/>
  <c r="R48" i="54"/>
  <c r="E88" i="54"/>
  <c r="F71" i="54"/>
  <c r="F72" i="54" s="1"/>
  <c r="M76" i="54" l="1"/>
  <c r="N67" i="54"/>
  <c r="J75" i="54"/>
  <c r="F78" i="54"/>
  <c r="F83" i="54" s="1"/>
  <c r="G71" i="54"/>
  <c r="G72" i="54" s="1"/>
  <c r="Q140" i="54"/>
  <c r="T137" i="54"/>
  <c r="Q49" i="54"/>
  <c r="V136" i="54"/>
  <c r="S48" i="54"/>
  <c r="I82" i="54"/>
  <c r="I56" i="54"/>
  <c r="I69" i="54" s="1"/>
  <c r="K66" i="54"/>
  <c r="K68" i="54" s="1"/>
  <c r="K80" i="54"/>
  <c r="K79" i="54"/>
  <c r="H77" i="54"/>
  <c r="H70" i="54"/>
  <c r="N74" i="54"/>
  <c r="N52" i="54"/>
  <c r="N47" i="54"/>
  <c r="N61" i="54" s="1"/>
  <c r="N60" i="54" s="1"/>
  <c r="O58" i="54"/>
  <c r="J53" i="54"/>
  <c r="M109" i="54"/>
  <c r="L108" i="54"/>
  <c r="L50" i="54" s="1"/>
  <c r="L59" i="54" s="1"/>
  <c r="L80" i="54" l="1"/>
  <c r="L66" i="54"/>
  <c r="L68" i="54" s="1"/>
  <c r="L79" i="54"/>
  <c r="I77" i="54"/>
  <c r="I70" i="54"/>
  <c r="R140" i="54"/>
  <c r="M108" i="54"/>
  <c r="M50" i="54" s="1"/>
  <c r="M59" i="54" s="1"/>
  <c r="N109" i="54"/>
  <c r="W136" i="54"/>
  <c r="T48" i="54"/>
  <c r="Q141" i="54"/>
  <c r="O73" i="54" s="1"/>
  <c r="O85" i="54" s="1"/>
  <c r="O99" i="54" s="1"/>
  <c r="F86" i="54"/>
  <c r="F84" i="54"/>
  <c r="F89" i="54" s="1"/>
  <c r="F88" i="54"/>
  <c r="J55" i="54"/>
  <c r="K53" i="54"/>
  <c r="G78" i="54"/>
  <c r="G83" i="54" s="1"/>
  <c r="G86" i="54" s="1"/>
  <c r="P58" i="54"/>
  <c r="O74" i="54"/>
  <c r="O52" i="54"/>
  <c r="O47" i="54"/>
  <c r="O61" i="54" s="1"/>
  <c r="O60" i="54" s="1"/>
  <c r="H71" i="54"/>
  <c r="K75" i="54"/>
  <c r="R49" i="54"/>
  <c r="U137" i="54"/>
  <c r="O67" i="54"/>
  <c r="N76" i="54"/>
  <c r="S141" i="54" l="1"/>
  <c r="Q73" i="54" s="1"/>
  <c r="Q85" i="54" s="1"/>
  <c r="Q99" i="54" s="1"/>
  <c r="S140" i="54"/>
  <c r="P67" i="54"/>
  <c r="O76" i="54"/>
  <c r="K55" i="54"/>
  <c r="L53" i="54" s="1"/>
  <c r="G88" i="54"/>
  <c r="X136" i="54"/>
  <c r="U48" i="54"/>
  <c r="R141" i="54"/>
  <c r="P73" i="54" s="1"/>
  <c r="P85" i="54" s="1"/>
  <c r="P99" i="54" s="1"/>
  <c r="V137" i="54"/>
  <c r="S49" i="54"/>
  <c r="H78" i="54"/>
  <c r="H83" i="54" s="1"/>
  <c r="J56" i="54"/>
  <c r="J69" i="54" s="1"/>
  <c r="J82" i="54"/>
  <c r="F87" i="54"/>
  <c r="F90" i="54" s="1"/>
  <c r="G87" i="54"/>
  <c r="O109" i="54"/>
  <c r="N108" i="54"/>
  <c r="N50" i="54" s="1"/>
  <c r="N59" i="54" s="1"/>
  <c r="I71" i="54"/>
  <c r="L75" i="54"/>
  <c r="H72" i="54"/>
  <c r="Q58" i="54"/>
  <c r="P74" i="54"/>
  <c r="P52" i="54"/>
  <c r="P47" i="54"/>
  <c r="P61" i="54" s="1"/>
  <c r="P60" i="54" s="1"/>
  <c r="G84" i="54"/>
  <c r="G89" i="54" s="1"/>
  <c r="M80" i="54"/>
  <c r="M66" i="54"/>
  <c r="M68" i="54" s="1"/>
  <c r="M79" i="54"/>
  <c r="I78" i="54" l="1"/>
  <c r="I83" i="54" s="1"/>
  <c r="I86" i="54" s="1"/>
  <c r="Y136" i="54"/>
  <c r="V48" i="54"/>
  <c r="M75" i="54"/>
  <c r="N80" i="54"/>
  <c r="N66" i="54"/>
  <c r="N68" i="54" s="1"/>
  <c r="N79" i="54"/>
  <c r="J77" i="54"/>
  <c r="J70" i="54"/>
  <c r="T49" i="54"/>
  <c r="W137" i="54"/>
  <c r="O108" i="54"/>
  <c r="O50" i="54" s="1"/>
  <c r="O59" i="54" s="1"/>
  <c r="P109" i="54"/>
  <c r="G90" i="54"/>
  <c r="H86" i="54"/>
  <c r="H84" i="54"/>
  <c r="H89" i="54" s="1"/>
  <c r="H88" i="54"/>
  <c r="L55" i="54"/>
  <c r="M53" i="54" s="1"/>
  <c r="P76" i="54"/>
  <c r="Q67" i="54"/>
  <c r="Q52" i="54"/>
  <c r="Q47" i="54"/>
  <c r="Q61" i="54" s="1"/>
  <c r="Q60" i="54" s="1"/>
  <c r="R58" i="54"/>
  <c r="Q74" i="54"/>
  <c r="I72" i="54"/>
  <c r="K56" i="54"/>
  <c r="K69" i="54" s="1"/>
  <c r="K82" i="54"/>
  <c r="T140" i="54"/>
  <c r="I88" i="54" l="1"/>
  <c r="I84" i="54"/>
  <c r="U140" i="54"/>
  <c r="Q76" i="54"/>
  <c r="R67" i="54"/>
  <c r="Q109" i="54"/>
  <c r="P108" i="54"/>
  <c r="P50" i="54" s="1"/>
  <c r="P59" i="54" s="1"/>
  <c r="N75" i="54"/>
  <c r="R74" i="54"/>
  <c r="R52" i="54"/>
  <c r="R47" i="54"/>
  <c r="R61" i="54" s="1"/>
  <c r="R60" i="54" s="1"/>
  <c r="S58" i="54"/>
  <c r="O66" i="54"/>
  <c r="O68" i="54" s="1"/>
  <c r="O80" i="54"/>
  <c r="O79" i="54"/>
  <c r="J71" i="54"/>
  <c r="J78" i="54" s="1"/>
  <c r="J83" i="54" s="1"/>
  <c r="J72" i="54"/>
  <c r="Z136" i="54"/>
  <c r="W48" i="54"/>
  <c r="K77" i="54"/>
  <c r="K70" i="54"/>
  <c r="M55" i="54"/>
  <c r="I87" i="54"/>
  <c r="H87" i="54"/>
  <c r="H90" i="54" s="1"/>
  <c r="T141" i="54"/>
  <c r="R73" i="54" s="1"/>
  <c r="R85" i="54" s="1"/>
  <c r="R99" i="54" s="1"/>
  <c r="L82" i="54"/>
  <c r="L56" i="54"/>
  <c r="L69" i="54" s="1"/>
  <c r="X137" i="54"/>
  <c r="U49" i="54"/>
  <c r="I89" i="54"/>
  <c r="J86" i="54" l="1"/>
  <c r="J87" i="54" s="1"/>
  <c r="J90" i="54" s="1"/>
  <c r="J88" i="54"/>
  <c r="J84" i="54"/>
  <c r="J89" i="54" s="1"/>
  <c r="K71" i="54"/>
  <c r="K78" i="54" s="1"/>
  <c r="K83" i="54" s="1"/>
  <c r="O75" i="54"/>
  <c r="R109" i="54"/>
  <c r="Q108" i="54"/>
  <c r="Q50" i="54" s="1"/>
  <c r="Q59" i="54" s="1"/>
  <c r="V140" i="54"/>
  <c r="I90" i="54"/>
  <c r="T58" i="54"/>
  <c r="S74" i="54"/>
  <c r="S52" i="54"/>
  <c r="S47" i="54"/>
  <c r="S61" i="54" s="1"/>
  <c r="S60" i="54" s="1"/>
  <c r="R76" i="54"/>
  <c r="S67" i="54"/>
  <c r="Y137" i="54"/>
  <c r="V49" i="54"/>
  <c r="M82" i="54"/>
  <c r="M56" i="54"/>
  <c r="M69" i="54" s="1"/>
  <c r="L77" i="54"/>
  <c r="L70" i="54"/>
  <c r="N53" i="54"/>
  <c r="AA136" i="54"/>
  <c r="X48" i="54"/>
  <c r="P80" i="54"/>
  <c r="P66" i="54"/>
  <c r="P68" i="54" s="1"/>
  <c r="P79" i="54"/>
  <c r="U141" i="54"/>
  <c r="S73" i="54" s="1"/>
  <c r="S85" i="54" s="1"/>
  <c r="S99" i="54" s="1"/>
  <c r="K72" i="54" l="1"/>
  <c r="Z137" i="54"/>
  <c r="W49" i="54"/>
  <c r="K86" i="54"/>
  <c r="K87" i="54" s="1"/>
  <c r="K90" i="54" s="1"/>
  <c r="K84" i="54"/>
  <c r="K89" i="54" s="1"/>
  <c r="K88" i="54"/>
  <c r="Q66" i="54"/>
  <c r="Q68" i="54" s="1"/>
  <c r="Q80" i="54"/>
  <c r="Q79" i="54"/>
  <c r="AB136" i="54"/>
  <c r="Y48" i="54"/>
  <c r="M77" i="54"/>
  <c r="M70" i="54"/>
  <c r="T67" i="54"/>
  <c r="S76" i="54"/>
  <c r="S109" i="54"/>
  <c r="R108" i="54"/>
  <c r="R50" i="54" s="1"/>
  <c r="R59" i="54" s="1"/>
  <c r="P75" i="54"/>
  <c r="N55" i="54"/>
  <c r="O53" i="54" s="1"/>
  <c r="W140" i="54"/>
  <c r="L71" i="54"/>
  <c r="L78" i="54" s="1"/>
  <c r="L83" i="54" s="1"/>
  <c r="T74" i="54"/>
  <c r="U58" i="54"/>
  <c r="T52" i="54"/>
  <c r="T47" i="54"/>
  <c r="T61" i="54" s="1"/>
  <c r="T60" i="54" s="1"/>
  <c r="V141" i="54"/>
  <c r="T73" i="54" s="1"/>
  <c r="T85" i="54" s="1"/>
  <c r="T99" i="54" s="1"/>
  <c r="L86" i="54" l="1"/>
  <c r="L87" i="54" s="1"/>
  <c r="L88" i="54"/>
  <c r="B105" i="54" s="1"/>
  <c r="L84" i="54"/>
  <c r="L89" i="54" s="1"/>
  <c r="G28" i="54" s="1"/>
  <c r="C105" i="54" s="1"/>
  <c r="O55" i="54"/>
  <c r="P53" i="54" s="1"/>
  <c r="R80" i="54"/>
  <c r="R66" i="54"/>
  <c r="R68" i="54" s="1"/>
  <c r="R79" i="54"/>
  <c r="M71" i="54"/>
  <c r="M78" i="54" s="1"/>
  <c r="M83" i="54" s="1"/>
  <c r="L72" i="54"/>
  <c r="N82" i="54"/>
  <c r="N56" i="54"/>
  <c r="N69" i="54" s="1"/>
  <c r="T109" i="54"/>
  <c r="S108" i="54"/>
  <c r="S50" i="54" s="1"/>
  <c r="S59" i="54" s="1"/>
  <c r="V58" i="54"/>
  <c r="U52" i="54"/>
  <c r="U47" i="54"/>
  <c r="U61" i="54" s="1"/>
  <c r="U60" i="54" s="1"/>
  <c r="U74" i="54"/>
  <c r="X140" i="54"/>
  <c r="Q75" i="54"/>
  <c r="W141" i="54"/>
  <c r="U73" i="54" s="1"/>
  <c r="U85" i="54" s="1"/>
  <c r="U99" i="54" s="1"/>
  <c r="T76" i="54"/>
  <c r="U67" i="54"/>
  <c r="AC136" i="54"/>
  <c r="Z48" i="54"/>
  <c r="AA137" i="54"/>
  <c r="X49" i="54"/>
  <c r="M86" i="54" l="1"/>
  <c r="M87" i="54" s="1"/>
  <c r="M90" i="54" s="1"/>
  <c r="M84" i="54"/>
  <c r="M89" i="54" s="1"/>
  <c r="M88" i="54"/>
  <c r="AD136" i="54"/>
  <c r="AA48" i="54"/>
  <c r="Y140" i="54"/>
  <c r="Y141" i="54" s="1"/>
  <c r="W73" i="54" s="1"/>
  <c r="W85" i="54" s="1"/>
  <c r="W99" i="54" s="1"/>
  <c r="V74" i="54"/>
  <c r="V52" i="54"/>
  <c r="V47" i="54"/>
  <c r="V61" i="54" s="1"/>
  <c r="V60" i="54" s="1"/>
  <c r="W58" i="54"/>
  <c r="N77" i="54"/>
  <c r="N70" i="54"/>
  <c r="P55" i="54"/>
  <c r="Q53" i="54" s="1"/>
  <c r="G30" i="54"/>
  <c r="A105" i="54" s="1"/>
  <c r="L90" i="54"/>
  <c r="G29" i="54" s="1"/>
  <c r="D105" i="54" s="1"/>
  <c r="U76" i="54"/>
  <c r="V67" i="54"/>
  <c r="O56" i="54"/>
  <c r="O69" i="54" s="1"/>
  <c r="O82" i="54"/>
  <c r="AB137" i="54"/>
  <c r="Y49" i="54"/>
  <c r="S80" i="54"/>
  <c r="S66" i="54"/>
  <c r="S68" i="54" s="1"/>
  <c r="S79" i="54"/>
  <c r="R75" i="54"/>
  <c r="X141" i="54"/>
  <c r="V73" i="54" s="1"/>
  <c r="V85" i="54" s="1"/>
  <c r="V99" i="54" s="1"/>
  <c r="T108" i="54"/>
  <c r="T50" i="54" s="1"/>
  <c r="T59" i="54" s="1"/>
  <c r="U109" i="54"/>
  <c r="M72" i="54"/>
  <c r="S75" i="54" l="1"/>
  <c r="AC137" i="54"/>
  <c r="Z49" i="54"/>
  <c r="P82" i="54"/>
  <c r="P56" i="54"/>
  <c r="P69" i="54" s="1"/>
  <c r="U108" i="54"/>
  <c r="U50" i="54" s="1"/>
  <c r="U59" i="54" s="1"/>
  <c r="V109" i="54"/>
  <c r="O77" i="54"/>
  <c r="O70" i="54"/>
  <c r="AE136" i="54"/>
  <c r="AB48" i="54"/>
  <c r="T80" i="54"/>
  <c r="T66" i="54"/>
  <c r="T68" i="54" s="1"/>
  <c r="T79" i="54"/>
  <c r="V76" i="54"/>
  <c r="W67" i="54"/>
  <c r="Q55" i="54"/>
  <c r="X58" i="54"/>
  <c r="W74" i="54"/>
  <c r="W52" i="54"/>
  <c r="W47" i="54"/>
  <c r="W61" i="54" s="1"/>
  <c r="W60" i="54" s="1"/>
  <c r="Z141" i="54"/>
  <c r="X73" i="54" s="1"/>
  <c r="X85" i="54" s="1"/>
  <c r="X99" i="54" s="1"/>
  <c r="Z140" i="54"/>
  <c r="N71" i="54"/>
  <c r="N78" i="54" s="1"/>
  <c r="N83" i="54" s="1"/>
  <c r="N86" i="54" l="1"/>
  <c r="N87" i="54" s="1"/>
  <c r="N90" i="54" s="1"/>
  <c r="N84" i="54"/>
  <c r="N89" i="54" s="1"/>
  <c r="N88" i="54"/>
  <c r="X74" i="54"/>
  <c r="Y58" i="54"/>
  <c r="X52" i="54"/>
  <c r="X47" i="54"/>
  <c r="X61" i="54" s="1"/>
  <c r="X60" i="54" s="1"/>
  <c r="N72" i="54"/>
  <c r="Q82" i="54"/>
  <c r="Q56" i="54"/>
  <c r="Q69" i="54" s="1"/>
  <c r="AC48" i="54"/>
  <c r="AF136" i="54"/>
  <c r="W109" i="54"/>
  <c r="V108" i="54"/>
  <c r="V50" i="54" s="1"/>
  <c r="V59" i="54" s="1"/>
  <c r="R53" i="54"/>
  <c r="T75" i="54"/>
  <c r="U66" i="54"/>
  <c r="U68" i="54" s="1"/>
  <c r="U80" i="54"/>
  <c r="U79" i="54"/>
  <c r="AA49" i="54"/>
  <c r="AD137" i="54"/>
  <c r="AA140" i="54"/>
  <c r="X67" i="54"/>
  <c r="W76" i="54"/>
  <c r="O71" i="54"/>
  <c r="O78" i="54" s="1"/>
  <c r="O83" i="54" s="1"/>
  <c r="P77" i="54"/>
  <c r="P70" i="54"/>
  <c r="O86" i="54" l="1"/>
  <c r="O87" i="54" s="1"/>
  <c r="O90" i="54" s="1"/>
  <c r="O84" i="54"/>
  <c r="O89" i="54" s="1"/>
  <c r="O88" i="54"/>
  <c r="AB140" i="54"/>
  <c r="AG136" i="54"/>
  <c r="AD48" i="54"/>
  <c r="O72" i="54"/>
  <c r="AA141" i="54"/>
  <c r="Y73" i="54" s="1"/>
  <c r="Y85" i="54" s="1"/>
  <c r="Y99" i="54" s="1"/>
  <c r="R55" i="54"/>
  <c r="S53" i="54" s="1"/>
  <c r="AE137" i="54"/>
  <c r="AB49" i="54"/>
  <c r="V66" i="54"/>
  <c r="V68" i="54" s="1"/>
  <c r="V80" i="54"/>
  <c r="V79" i="54"/>
  <c r="Q77" i="54"/>
  <c r="Q70" i="54"/>
  <c r="P71" i="54"/>
  <c r="P78" i="54" s="1"/>
  <c r="P83" i="54" s="1"/>
  <c r="U75" i="54"/>
  <c r="X76" i="54"/>
  <c r="Y67" i="54"/>
  <c r="X109" i="54"/>
  <c r="W108" i="54"/>
  <c r="W50" i="54" s="1"/>
  <c r="W59" i="54" s="1"/>
  <c r="Y74" i="54"/>
  <c r="Z58" i="54"/>
  <c r="Y52" i="54"/>
  <c r="Y47" i="54"/>
  <c r="Y61" i="54" s="1"/>
  <c r="Y60" i="54" s="1"/>
  <c r="P72" i="54" l="1"/>
  <c r="Z74" i="54"/>
  <c r="AA58" i="54"/>
  <c r="Z52" i="54"/>
  <c r="Z47" i="54"/>
  <c r="Z61" i="54" s="1"/>
  <c r="Z60" i="54" s="1"/>
  <c r="Z67" i="54"/>
  <c r="Y76" i="54"/>
  <c r="W80" i="54"/>
  <c r="W66" i="54"/>
  <c r="W68" i="54" s="1"/>
  <c r="W79" i="54"/>
  <c r="P86" i="54"/>
  <c r="P87" i="54" s="1"/>
  <c r="P90" i="54" s="1"/>
  <c r="P84" i="54"/>
  <c r="P89" i="54" s="1"/>
  <c r="P88" i="54"/>
  <c r="S55" i="54"/>
  <c r="T53" i="54"/>
  <c r="AC140" i="54"/>
  <c r="Y109" i="54"/>
  <c r="X108" i="54"/>
  <c r="X50" i="54" s="1"/>
  <c r="X59" i="54" s="1"/>
  <c r="Q71" i="54"/>
  <c r="Q78" i="54" s="1"/>
  <c r="Q83" i="54" s="1"/>
  <c r="V75" i="54"/>
  <c r="R82" i="54"/>
  <c r="R56" i="54"/>
  <c r="R69" i="54" s="1"/>
  <c r="AH136" i="54"/>
  <c r="AE48" i="54"/>
  <c r="AF137" i="54"/>
  <c r="AC49" i="54"/>
  <c r="AB141" i="54"/>
  <c r="Z73" i="54" s="1"/>
  <c r="Z85" i="54" s="1"/>
  <c r="Z99" i="54" s="1"/>
  <c r="Q72" i="54" l="1"/>
  <c r="W75" i="54"/>
  <c r="AB58" i="54"/>
  <c r="AA52" i="54"/>
  <c r="AA47" i="54"/>
  <c r="AA61" i="54" s="1"/>
  <c r="AA60" i="54" s="1"/>
  <c r="AA74" i="54"/>
  <c r="X80" i="54"/>
  <c r="X66" i="54"/>
  <c r="X68" i="54" s="1"/>
  <c r="X79" i="54"/>
  <c r="T55" i="54"/>
  <c r="U53" i="54"/>
  <c r="Q86" i="54"/>
  <c r="Q87" i="54" s="1"/>
  <c r="Q90" i="54" s="1"/>
  <c r="Q88" i="54"/>
  <c r="Q84" i="54"/>
  <c r="Q89" i="54" s="1"/>
  <c r="AF48" i="54"/>
  <c r="AI136" i="54"/>
  <c r="Z109" i="54"/>
  <c r="Y108" i="54"/>
  <c r="Y50" i="54" s="1"/>
  <c r="Y59" i="54" s="1"/>
  <c r="S82" i="54"/>
  <c r="S56" i="54"/>
  <c r="S69" i="54" s="1"/>
  <c r="R77" i="54"/>
  <c r="R70" i="54"/>
  <c r="AD141" i="54"/>
  <c r="AB73" i="54" s="1"/>
  <c r="AB85" i="54" s="1"/>
  <c r="AB99" i="54" s="1"/>
  <c r="AD140" i="54"/>
  <c r="AG137" i="54"/>
  <c r="AD49" i="54"/>
  <c r="AC141" i="54"/>
  <c r="AA73" i="54" s="1"/>
  <c r="AA85" i="54" s="1"/>
  <c r="AA99" i="54" s="1"/>
  <c r="AA67" i="54"/>
  <c r="Z76" i="54"/>
  <c r="V53" i="54" l="1"/>
  <c r="U55" i="54"/>
  <c r="R71" i="54"/>
  <c r="R78" i="54" s="1"/>
  <c r="R72" i="54"/>
  <c r="Y80" i="54"/>
  <c r="Y66" i="54"/>
  <c r="Y68" i="54" s="1"/>
  <c r="Y79" i="54"/>
  <c r="T82" i="54"/>
  <c r="T56" i="54"/>
  <c r="T69" i="54" s="1"/>
  <c r="AC58" i="54"/>
  <c r="AB52" i="54"/>
  <c r="AB47" i="54"/>
  <c r="AB61" i="54" s="1"/>
  <c r="AB60" i="54" s="1"/>
  <c r="AB74" i="54"/>
  <c r="AH137" i="54"/>
  <c r="AE49" i="54"/>
  <c r="R83" i="54"/>
  <c r="AA109" i="54"/>
  <c r="Z108" i="54"/>
  <c r="Z50" i="54" s="1"/>
  <c r="Z59" i="54" s="1"/>
  <c r="AB67" i="54"/>
  <c r="AA76" i="54"/>
  <c r="AQ67" i="54"/>
  <c r="AE140" i="54"/>
  <c r="AE141" i="54"/>
  <c r="AC73" i="54" s="1"/>
  <c r="AC85" i="54" s="1"/>
  <c r="AC99" i="54" s="1"/>
  <c r="S77" i="54"/>
  <c r="S70" i="54"/>
  <c r="AG48" i="54"/>
  <c r="AJ136" i="54"/>
  <c r="X75" i="54"/>
  <c r="S71" i="54" l="1"/>
  <c r="S78" i="54" s="1"/>
  <c r="S83" i="54" s="1"/>
  <c r="AA108" i="54"/>
  <c r="AA50" i="54" s="1"/>
  <c r="AA59" i="54" s="1"/>
  <c r="AB109" i="54"/>
  <c r="R86" i="54"/>
  <c r="R87" i="54" s="1"/>
  <c r="R90" i="54" s="1"/>
  <c r="R88" i="54"/>
  <c r="R84" i="54"/>
  <c r="R89" i="54" s="1"/>
  <c r="AK136" i="54"/>
  <c r="AH48" i="54"/>
  <c r="AB76" i="54"/>
  <c r="AC67" i="54"/>
  <c r="AF140" i="54"/>
  <c r="AF141" i="54"/>
  <c r="AD73" i="54" s="1"/>
  <c r="AD85" i="54" s="1"/>
  <c r="AD99" i="54" s="1"/>
  <c r="Z66" i="54"/>
  <c r="Z68" i="54" s="1"/>
  <c r="Z80" i="54"/>
  <c r="Z79" i="54"/>
  <c r="AI137" i="54"/>
  <c r="AF49" i="54"/>
  <c r="AC74" i="54"/>
  <c r="AC52" i="54"/>
  <c r="AC47" i="54"/>
  <c r="AC61" i="54" s="1"/>
  <c r="AC60" i="54" s="1"/>
  <c r="AD58" i="54"/>
  <c r="Y75" i="54"/>
  <c r="U82" i="54"/>
  <c r="U56" i="54"/>
  <c r="U69" i="54" s="1"/>
  <c r="T77" i="54"/>
  <c r="T70" i="54"/>
  <c r="V55" i="54"/>
  <c r="W53" i="54"/>
  <c r="S72" i="54" l="1"/>
  <c r="AC109" i="54"/>
  <c r="AB108" i="54"/>
  <c r="AB50" i="54" s="1"/>
  <c r="AB59" i="54" s="1"/>
  <c r="V56" i="54"/>
  <c r="V69" i="54" s="1"/>
  <c r="V82" i="54"/>
  <c r="AJ137" i="54"/>
  <c r="AG49" i="54"/>
  <c r="AA66" i="54"/>
  <c r="AA68" i="54" s="1"/>
  <c r="AA80" i="54"/>
  <c r="AA79" i="54"/>
  <c r="T71" i="54"/>
  <c r="T78" i="54" s="1"/>
  <c r="T83" i="54" s="1"/>
  <c r="AG141" i="54"/>
  <c r="AE73" i="54" s="1"/>
  <c r="AE85" i="54" s="1"/>
  <c r="AE99" i="54" s="1"/>
  <c r="AG140" i="54"/>
  <c r="AL136" i="54"/>
  <c r="AI48" i="54"/>
  <c r="S86" i="54"/>
  <c r="S87" i="54" s="1"/>
  <c r="S90" i="54" s="1"/>
  <c r="S88" i="54"/>
  <c r="S84" i="54"/>
  <c r="S89" i="54" s="1"/>
  <c r="W55" i="54"/>
  <c r="X53" i="54" s="1"/>
  <c r="U77" i="54"/>
  <c r="U70" i="54"/>
  <c r="AD74" i="54"/>
  <c r="AD52" i="54"/>
  <c r="AD47" i="54"/>
  <c r="AD61" i="54" s="1"/>
  <c r="AD60" i="54" s="1"/>
  <c r="AE58" i="54"/>
  <c r="Z75" i="54"/>
  <c r="AC76" i="54"/>
  <c r="AD67" i="54"/>
  <c r="T86" i="54" l="1"/>
  <c r="T87" i="54" s="1"/>
  <c r="T90" i="54" s="1"/>
  <c r="T84" i="54"/>
  <c r="T89" i="54" s="1"/>
  <c r="T88" i="54"/>
  <c r="AE67" i="54"/>
  <c r="AD76" i="54"/>
  <c r="X55" i="54"/>
  <c r="Y53" i="54"/>
  <c r="W56" i="54"/>
  <c r="W69" i="54" s="1"/>
  <c r="W82" i="54"/>
  <c r="AA75" i="54"/>
  <c r="V77" i="54"/>
  <c r="V70" i="54"/>
  <c r="AF58" i="54"/>
  <c r="AE74" i="54"/>
  <c r="AE52" i="54"/>
  <c r="AE47" i="54"/>
  <c r="AE61" i="54" s="1"/>
  <c r="AE60" i="54" s="1"/>
  <c r="U71" i="54"/>
  <c r="U78" i="54" s="1"/>
  <c r="U72" i="54"/>
  <c r="AM136" i="54"/>
  <c r="AJ48" i="54"/>
  <c r="T72" i="54"/>
  <c r="AB80" i="54"/>
  <c r="AB66" i="54"/>
  <c r="AB68" i="54" s="1"/>
  <c r="AB79" i="54"/>
  <c r="U83" i="54"/>
  <c r="AH141" i="54"/>
  <c r="AF73" i="54" s="1"/>
  <c r="AF85" i="54" s="1"/>
  <c r="AF99" i="54" s="1"/>
  <c r="AH140" i="54"/>
  <c r="AH49" i="54"/>
  <c r="AK137" i="54"/>
  <c r="AC108" i="54"/>
  <c r="AC50" i="54" s="1"/>
  <c r="AC59" i="54" s="1"/>
  <c r="AD109" i="54"/>
  <c r="AC80" i="54" l="1"/>
  <c r="AC66" i="54"/>
  <c r="AC68" i="54" s="1"/>
  <c r="AC79" i="54"/>
  <c r="Z53" i="54"/>
  <c r="Y55" i="54"/>
  <c r="AF67" i="54"/>
  <c r="AE76" i="54"/>
  <c r="AL137" i="54"/>
  <c r="AI49" i="54"/>
  <c r="U86" i="54"/>
  <c r="U87" i="54" s="1"/>
  <c r="U90" i="54" s="1"/>
  <c r="U88" i="54"/>
  <c r="U84" i="54"/>
  <c r="U89" i="54" s="1"/>
  <c r="AG58" i="54"/>
  <c r="AF74" i="54"/>
  <c r="AF52" i="54"/>
  <c r="AF47" i="54"/>
  <c r="AF61" i="54" s="1"/>
  <c r="AF60" i="54" s="1"/>
  <c r="X82" i="54"/>
  <c r="X56" i="54"/>
  <c r="X69" i="54" s="1"/>
  <c r="V71" i="54"/>
  <c r="V78" i="54" s="1"/>
  <c r="V83" i="54" s="1"/>
  <c r="AE109" i="54"/>
  <c r="AD108" i="54"/>
  <c r="AD50" i="54" s="1"/>
  <c r="AD59" i="54" s="1"/>
  <c r="AI141" i="54"/>
  <c r="AG73" i="54" s="1"/>
  <c r="AG85" i="54" s="1"/>
  <c r="AG99" i="54" s="1"/>
  <c r="AI140" i="54"/>
  <c r="AB75" i="54"/>
  <c r="AN136" i="54"/>
  <c r="AK48" i="54"/>
  <c r="W77" i="54"/>
  <c r="W70" i="54"/>
  <c r="V86" i="54" l="1"/>
  <c r="V87" i="54" s="1"/>
  <c r="V90" i="54" s="1"/>
  <c r="V84" i="54"/>
  <c r="V89" i="54" s="1"/>
  <c r="V88" i="54"/>
  <c r="W71" i="54"/>
  <c r="W78" i="54" s="1"/>
  <c r="W83" i="54" s="1"/>
  <c r="AO136" i="54"/>
  <c r="AL48" i="54"/>
  <c r="AM137" i="54"/>
  <c r="AJ49" i="54"/>
  <c r="Z55" i="54"/>
  <c r="AA53" i="54" s="1"/>
  <c r="AD80" i="54"/>
  <c r="AD66" i="54"/>
  <c r="AD68" i="54" s="1"/>
  <c r="AD79" i="54"/>
  <c r="X77" i="54"/>
  <c r="X70" i="54"/>
  <c r="AE108" i="54"/>
  <c r="AE50" i="54" s="1"/>
  <c r="AE59" i="54" s="1"/>
  <c r="AF109" i="54"/>
  <c r="AF76" i="54"/>
  <c r="AG67" i="54"/>
  <c r="AR67" i="54"/>
  <c r="AC75" i="54"/>
  <c r="AJ140" i="54"/>
  <c r="AJ141" i="54"/>
  <c r="AH73" i="54" s="1"/>
  <c r="AH85" i="54" s="1"/>
  <c r="AH99" i="54" s="1"/>
  <c r="V72" i="54"/>
  <c r="AG52" i="54"/>
  <c r="AG47" i="54"/>
  <c r="AG61" i="54" s="1"/>
  <c r="AG60" i="54" s="1"/>
  <c r="AH58" i="54"/>
  <c r="AG74" i="54"/>
  <c r="Y82" i="54"/>
  <c r="Y56" i="54"/>
  <c r="Y69" i="54" s="1"/>
  <c r="AF108" i="54" l="1"/>
  <c r="AF50" i="54" s="1"/>
  <c r="AF59" i="54" s="1"/>
  <c r="AG109" i="54"/>
  <c r="W86" i="54"/>
  <c r="W87" i="54" s="1"/>
  <c r="W90" i="54" s="1"/>
  <c r="W84" i="54"/>
  <c r="W89" i="54" s="1"/>
  <c r="W88" i="54"/>
  <c r="AN137" i="54"/>
  <c r="AK49" i="54"/>
  <c r="AH74" i="54"/>
  <c r="AH52" i="54"/>
  <c r="AH47" i="54"/>
  <c r="AH61" i="54" s="1"/>
  <c r="AH60" i="54" s="1"/>
  <c r="AI58" i="54"/>
  <c r="AE66" i="54"/>
  <c r="AE68" i="54" s="1"/>
  <c r="AE80" i="54"/>
  <c r="AE79" i="54"/>
  <c r="AA55" i="54"/>
  <c r="AB53" i="54"/>
  <c r="Y77" i="54"/>
  <c r="Y70" i="54"/>
  <c r="AK140" i="54"/>
  <c r="AK141" i="54"/>
  <c r="AI73" i="54" s="1"/>
  <c r="AI85" i="54" s="1"/>
  <c r="AI99" i="54" s="1"/>
  <c r="AG76" i="54"/>
  <c r="AH67" i="54"/>
  <c r="AD75" i="54"/>
  <c r="Z56" i="54"/>
  <c r="Z69" i="54" s="1"/>
  <c r="Z82" i="54"/>
  <c r="AP136" i="54"/>
  <c r="AM48" i="54"/>
  <c r="X71" i="54"/>
  <c r="X78" i="54" s="1"/>
  <c r="X83" i="54" s="1"/>
  <c r="W72" i="54"/>
  <c r="X86" i="54" l="1"/>
  <c r="X87" i="54" s="1"/>
  <c r="X90" i="54" s="1"/>
  <c r="X88" i="54"/>
  <c r="X84" i="54"/>
  <c r="X89" i="54" s="1"/>
  <c r="AH76" i="54"/>
  <c r="AI67" i="54"/>
  <c r="Y71" i="54"/>
  <c r="Y78" i="54" s="1"/>
  <c r="Y83" i="54" s="1"/>
  <c r="Y72" i="54"/>
  <c r="AO137" i="54"/>
  <c r="AL49" i="54"/>
  <c r="X72" i="54"/>
  <c r="Z77" i="54"/>
  <c r="Z70" i="54"/>
  <c r="AH109" i="54"/>
  <c r="AG108" i="54"/>
  <c r="AG50" i="54" s="1"/>
  <c r="AG59" i="54" s="1"/>
  <c r="AB55" i="54"/>
  <c r="AE75" i="54"/>
  <c r="AF80" i="54"/>
  <c r="AF66" i="54"/>
  <c r="AF68" i="54" s="1"/>
  <c r="AF79" i="54"/>
  <c r="AN48" i="54"/>
  <c r="AQ136" i="54"/>
  <c r="AL140" i="54"/>
  <c r="AA56" i="54"/>
  <c r="AA69" i="54" s="1"/>
  <c r="AA82" i="54"/>
  <c r="AJ58" i="54"/>
  <c r="AI74" i="54"/>
  <c r="AI52" i="54"/>
  <c r="AI47" i="54"/>
  <c r="AI61" i="54" s="1"/>
  <c r="AI60" i="54" s="1"/>
  <c r="AR136" i="54" l="1"/>
  <c r="AO48" i="54"/>
  <c r="AB82" i="54"/>
  <c r="AB56" i="54"/>
  <c r="AB69" i="54" s="1"/>
  <c r="Y86" i="54"/>
  <c r="Y87" i="54" s="1"/>
  <c r="Y90" i="54" s="1"/>
  <c r="Y84" i="54"/>
  <c r="Y89" i="54" s="1"/>
  <c r="Y88" i="54"/>
  <c r="AJ67" i="54"/>
  <c r="AI76" i="54"/>
  <c r="AA77" i="54"/>
  <c r="AA70" i="54"/>
  <c r="Z71" i="54"/>
  <c r="Z78" i="54" s="1"/>
  <c r="Z83" i="54" s="1"/>
  <c r="AP137" i="54"/>
  <c r="AM49" i="54"/>
  <c r="AM140" i="54"/>
  <c r="AG66" i="54"/>
  <c r="AG68" i="54" s="1"/>
  <c r="AG80" i="54"/>
  <c r="AG79" i="54"/>
  <c r="AJ74" i="54"/>
  <c r="AK58" i="54"/>
  <c r="AJ52" i="54"/>
  <c r="AJ47" i="54"/>
  <c r="AJ61" i="54" s="1"/>
  <c r="AJ60" i="54" s="1"/>
  <c r="AL141" i="54"/>
  <c r="AJ73" i="54" s="1"/>
  <c r="AJ85" i="54" s="1"/>
  <c r="AJ99" i="54" s="1"/>
  <c r="AF75" i="54"/>
  <c r="AC53" i="54"/>
  <c r="AI109" i="54"/>
  <c r="AH108" i="54"/>
  <c r="AH50" i="54" s="1"/>
  <c r="AH59" i="54" s="1"/>
  <c r="Z86" i="54" l="1"/>
  <c r="Z87" i="54" s="1"/>
  <c r="Z90" i="54" s="1"/>
  <c r="Z84" i="54"/>
  <c r="Z89" i="54" s="1"/>
  <c r="Z88" i="54"/>
  <c r="AN140" i="54"/>
  <c r="AS136" i="54"/>
  <c r="AT136" i="54" s="1"/>
  <c r="AU136" i="54" s="1"/>
  <c r="AV136" i="54" s="1"/>
  <c r="AW136" i="54" s="1"/>
  <c r="AX136" i="54" s="1"/>
  <c r="AY136" i="54" s="1"/>
  <c r="AP48" i="54"/>
  <c r="AH80" i="54"/>
  <c r="AH66" i="54"/>
  <c r="AH68" i="54" s="1"/>
  <c r="AH79" i="54"/>
  <c r="AL58" i="54"/>
  <c r="AK52" i="54"/>
  <c r="AK47" i="54"/>
  <c r="AK61" i="54" s="1"/>
  <c r="AK60" i="54" s="1"/>
  <c r="AK74" i="54"/>
  <c r="AM141" i="54"/>
  <c r="AK73" i="54" s="1"/>
  <c r="AK85" i="54" s="1"/>
  <c r="AK99" i="54" s="1"/>
  <c r="Z72" i="54"/>
  <c r="AJ76" i="54"/>
  <c r="AK67" i="54"/>
  <c r="AB77" i="54"/>
  <c r="AB70" i="54"/>
  <c r="AI108" i="54"/>
  <c r="AI50" i="54" s="1"/>
  <c r="AI59" i="54" s="1"/>
  <c r="AJ109" i="54"/>
  <c r="AG75" i="54"/>
  <c r="AA71" i="54"/>
  <c r="AA78" i="54" s="1"/>
  <c r="AA83" i="54" s="1"/>
  <c r="AC55" i="54"/>
  <c r="AD53" i="54" s="1"/>
  <c r="AQ137" i="54"/>
  <c r="AN49" i="54"/>
  <c r="AA72" i="54" l="1"/>
  <c r="AR137" i="54"/>
  <c r="AO49" i="54"/>
  <c r="AI80" i="54"/>
  <c r="AI66" i="54"/>
  <c r="AI68" i="54" s="1"/>
  <c r="AI79" i="54"/>
  <c r="AA86" i="54"/>
  <c r="AA87" i="54" s="1"/>
  <c r="AA90" i="54" s="1"/>
  <c r="AA88" i="54"/>
  <c r="AA84" i="54"/>
  <c r="AA89" i="54" s="1"/>
  <c r="AD55" i="54"/>
  <c r="AE53" i="54" s="1"/>
  <c r="AL74" i="54"/>
  <c r="AL52" i="54"/>
  <c r="AL47" i="54"/>
  <c r="AL61" i="54" s="1"/>
  <c r="AL60" i="54" s="1"/>
  <c r="AM58" i="54"/>
  <c r="AO141" i="54"/>
  <c r="AM73" i="54" s="1"/>
  <c r="AM85" i="54" s="1"/>
  <c r="AM99" i="54" s="1"/>
  <c r="AO140" i="54"/>
  <c r="AJ108" i="54"/>
  <c r="AJ50" i="54" s="1"/>
  <c r="AJ59" i="54" s="1"/>
  <c r="AK109" i="54"/>
  <c r="AL67" i="54"/>
  <c r="AK76" i="54"/>
  <c r="AC82" i="54"/>
  <c r="AC56" i="54"/>
  <c r="AC69" i="54" s="1"/>
  <c r="AB71" i="54"/>
  <c r="AB78" i="54" s="1"/>
  <c r="AB83" i="54" s="1"/>
  <c r="AH75" i="54"/>
  <c r="AN141" i="54"/>
  <c r="AL73" i="54" s="1"/>
  <c r="AL85" i="54" s="1"/>
  <c r="AL99" i="54" s="1"/>
  <c r="AB72" i="54" l="1"/>
  <c r="AE55" i="54"/>
  <c r="AF53" i="54" s="1"/>
  <c r="AP140" i="54"/>
  <c r="AC77" i="54"/>
  <c r="AC70" i="54"/>
  <c r="AK108" i="54"/>
  <c r="AK50" i="54" s="1"/>
  <c r="AK59" i="54" s="1"/>
  <c r="AL109" i="54"/>
  <c r="AN58" i="54"/>
  <c r="AM74" i="54"/>
  <c r="AM52" i="54"/>
  <c r="AM47" i="54"/>
  <c r="AM61" i="54" s="1"/>
  <c r="AM60" i="54" s="1"/>
  <c r="AB86" i="54"/>
  <c r="AB87" i="54" s="1"/>
  <c r="AB90" i="54" s="1"/>
  <c r="AB84" i="54"/>
  <c r="AB89" i="54" s="1"/>
  <c r="AB88" i="54"/>
  <c r="AI75" i="54"/>
  <c r="AJ80" i="54"/>
  <c r="AJ66" i="54"/>
  <c r="AJ68" i="54" s="1"/>
  <c r="AJ79" i="54"/>
  <c r="AL76" i="54"/>
  <c r="AM67" i="54"/>
  <c r="AD82" i="54"/>
  <c r="AD56" i="54"/>
  <c r="AD69" i="54" s="1"/>
  <c r="AS137" i="54"/>
  <c r="AT137" i="54" s="1"/>
  <c r="AU137" i="54" s="1"/>
  <c r="AV137" i="54" s="1"/>
  <c r="AW137" i="54" s="1"/>
  <c r="AX137" i="54" s="1"/>
  <c r="AY137" i="54" s="1"/>
  <c r="AP49" i="54"/>
  <c r="AF55" i="54" l="1"/>
  <c r="AG53" i="54" s="1"/>
  <c r="AK66" i="54"/>
  <c r="AK68" i="54" s="1"/>
  <c r="AK80" i="54"/>
  <c r="AK79" i="54"/>
  <c r="AQ140" i="54"/>
  <c r="AQ141" i="54"/>
  <c r="AO73" i="54" s="1"/>
  <c r="AO85" i="54" s="1"/>
  <c r="AO99" i="54" s="1"/>
  <c r="AN67" i="54"/>
  <c r="AM76" i="54"/>
  <c r="AC71" i="54"/>
  <c r="AC78" i="54" s="1"/>
  <c r="AC83" i="54" s="1"/>
  <c r="AP141" i="54"/>
  <c r="AN73" i="54" s="1"/>
  <c r="AN85" i="54" s="1"/>
  <c r="AN99" i="54" s="1"/>
  <c r="AN74" i="54"/>
  <c r="AN52" i="54"/>
  <c r="AN47" i="54"/>
  <c r="AN61" i="54" s="1"/>
  <c r="AN60" i="54" s="1"/>
  <c r="AO58" i="54"/>
  <c r="AJ75" i="54"/>
  <c r="AD77" i="54"/>
  <c r="AD70" i="54"/>
  <c r="AM109" i="54"/>
  <c r="AL108" i="54"/>
  <c r="AL50" i="54" s="1"/>
  <c r="AL59" i="54" s="1"/>
  <c r="AE56" i="54"/>
  <c r="AE69" i="54" s="1"/>
  <c r="AE82" i="54"/>
  <c r="AC72" i="54" l="1"/>
  <c r="AC86" i="54"/>
  <c r="AC87" i="54" s="1"/>
  <c r="AC90" i="54" s="1"/>
  <c r="AC88" i="54"/>
  <c r="AC84" i="54"/>
  <c r="AC89" i="54" s="1"/>
  <c r="AL66" i="54"/>
  <c r="AL68" i="54" s="1"/>
  <c r="AL80" i="54"/>
  <c r="AL79" i="54"/>
  <c r="AD83" i="54"/>
  <c r="AO74" i="54"/>
  <c r="AP58" i="54"/>
  <c r="AO52" i="54"/>
  <c r="AO47" i="54"/>
  <c r="AO61" i="54" s="1"/>
  <c r="AO60" i="54" s="1"/>
  <c r="AN76" i="54"/>
  <c r="AO67" i="54"/>
  <c r="AM108" i="54"/>
  <c r="AM50" i="54" s="1"/>
  <c r="AM59" i="54" s="1"/>
  <c r="AN109" i="54"/>
  <c r="AK75" i="54"/>
  <c r="AR140" i="54"/>
  <c r="AR141" i="54"/>
  <c r="AP73" i="54" s="1"/>
  <c r="AP85" i="54" s="1"/>
  <c r="AP99" i="54" s="1"/>
  <c r="AQ99" i="54" s="1"/>
  <c r="A100" i="54" s="1"/>
  <c r="AG55" i="54"/>
  <c r="AE77" i="54"/>
  <c r="AE70" i="54"/>
  <c r="AD71" i="54"/>
  <c r="AD78" i="54" s="1"/>
  <c r="AF56" i="54"/>
  <c r="AF69" i="54" s="1"/>
  <c r="AF82" i="54"/>
  <c r="AE71" i="54" l="1"/>
  <c r="AE78" i="54" s="1"/>
  <c r="AE83" i="54" s="1"/>
  <c r="AL75" i="54"/>
  <c r="AF77" i="54"/>
  <c r="AF70" i="54"/>
  <c r="AS140" i="54"/>
  <c r="AS141" i="54" s="1"/>
  <c r="AN108" i="54"/>
  <c r="AN50" i="54" s="1"/>
  <c r="AN59" i="54" s="1"/>
  <c r="AO109" i="54"/>
  <c r="AD86" i="54"/>
  <c r="AD87" i="54" s="1"/>
  <c r="AD90" i="54" s="1"/>
  <c r="AD84" i="54"/>
  <c r="AD89" i="54" s="1"/>
  <c r="AD88" i="54"/>
  <c r="AG82" i="54"/>
  <c r="AG56" i="54"/>
  <c r="AG69" i="54" s="1"/>
  <c r="AM80" i="54"/>
  <c r="AM66" i="54"/>
  <c r="AM68" i="54" s="1"/>
  <c r="AM79" i="54"/>
  <c r="AD72" i="54"/>
  <c r="AH53" i="54"/>
  <c r="AP67" i="54"/>
  <c r="AO76" i="54"/>
  <c r="AP74" i="54"/>
  <c r="AP52" i="54"/>
  <c r="AP47" i="54"/>
  <c r="AP61" i="54" s="1"/>
  <c r="AP60" i="54" s="1"/>
  <c r="AN80" i="54" l="1"/>
  <c r="AN66" i="54"/>
  <c r="AN68" i="54" s="1"/>
  <c r="AN79" i="54"/>
  <c r="AF71" i="54"/>
  <c r="AF78" i="54" s="1"/>
  <c r="AF83" i="54" s="1"/>
  <c r="AH55" i="54"/>
  <c r="AI53" i="54" s="1"/>
  <c r="AE72" i="54"/>
  <c r="AO108" i="54"/>
  <c r="AO50" i="54" s="1"/>
  <c r="AO59" i="54" s="1"/>
  <c r="AP109" i="54"/>
  <c r="AP108" i="54" s="1"/>
  <c r="AP50" i="54" s="1"/>
  <c r="AP59" i="54" s="1"/>
  <c r="AE86" i="54"/>
  <c r="AE87" i="54" s="1"/>
  <c r="AE90" i="54" s="1"/>
  <c r="AE84" i="54"/>
  <c r="AE89" i="54" s="1"/>
  <c r="AE88" i="54"/>
  <c r="AP76" i="54"/>
  <c r="AS67" i="54"/>
  <c r="AM75" i="54"/>
  <c r="AG77" i="54"/>
  <c r="AG70" i="54"/>
  <c r="AT140" i="54"/>
  <c r="AF72" i="54" l="1"/>
  <c r="AO80" i="54"/>
  <c r="AO66" i="54"/>
  <c r="AO68" i="54" s="1"/>
  <c r="AO79" i="54"/>
  <c r="AP79" i="54" s="1"/>
  <c r="AH82" i="54"/>
  <c r="AH56" i="54"/>
  <c r="AH69" i="54" s="1"/>
  <c r="AN75" i="54"/>
  <c r="AG71" i="54"/>
  <c r="AG78" i="54" s="1"/>
  <c r="AG83" i="54" s="1"/>
  <c r="AF86" i="54"/>
  <c r="AF87" i="54" s="1"/>
  <c r="AF90" i="54" s="1"/>
  <c r="AF88" i="54"/>
  <c r="AF84" i="54"/>
  <c r="AF89" i="54" s="1"/>
  <c r="AP66" i="54"/>
  <c r="AP68" i="54" s="1"/>
  <c r="AP80" i="54"/>
  <c r="AI55" i="54"/>
  <c r="AJ53" i="54" s="1"/>
  <c r="AU140" i="54"/>
  <c r="AU141" i="54"/>
  <c r="AT141" i="54"/>
  <c r="AG86" i="54" l="1"/>
  <c r="AG87" i="54" s="1"/>
  <c r="AG90" i="54" s="1"/>
  <c r="AG88" i="54"/>
  <c r="AG84" i="54"/>
  <c r="AG89" i="54" s="1"/>
  <c r="AV140" i="54"/>
  <c r="AJ55" i="54"/>
  <c r="AK53" i="54" s="1"/>
  <c r="AP75" i="54"/>
  <c r="AO75" i="54"/>
  <c r="AI82" i="54"/>
  <c r="AI56" i="54"/>
  <c r="AI69" i="54" s="1"/>
  <c r="AG72" i="54"/>
  <c r="AH77" i="54"/>
  <c r="AH70" i="54"/>
  <c r="AW140" i="54" l="1"/>
  <c r="AK55" i="54"/>
  <c r="AL53" i="54" s="1"/>
  <c r="AI77" i="54"/>
  <c r="AI70" i="54"/>
  <c r="AJ82" i="54"/>
  <c r="AJ56" i="54"/>
  <c r="AJ69" i="54" s="1"/>
  <c r="AH71" i="54"/>
  <c r="AH78" i="54" s="1"/>
  <c r="AH83" i="54" s="1"/>
  <c r="AV141" i="54"/>
  <c r="AH72" i="54" l="1"/>
  <c r="AL55" i="54"/>
  <c r="AM53" i="54"/>
  <c r="AH86" i="54"/>
  <c r="AH87" i="54" s="1"/>
  <c r="AH90" i="54" s="1"/>
  <c r="AH84" i="54"/>
  <c r="AH89" i="54" s="1"/>
  <c r="AH88" i="54"/>
  <c r="AI71" i="54"/>
  <c r="AI78" i="54" s="1"/>
  <c r="AI83" i="54"/>
  <c r="AX141" i="54"/>
  <c r="AX140" i="54"/>
  <c r="AJ77" i="54"/>
  <c r="AJ70" i="54"/>
  <c r="AK82" i="54"/>
  <c r="AK56" i="54"/>
  <c r="AK69" i="54" s="1"/>
  <c r="AW141" i="54"/>
  <c r="AJ71" i="54" l="1"/>
  <c r="AJ78" i="54" s="1"/>
  <c r="AI86" i="54"/>
  <c r="AI87" i="54" s="1"/>
  <c r="AI90" i="54" s="1"/>
  <c r="AI84" i="54"/>
  <c r="AI89" i="54" s="1"/>
  <c r="AI88" i="54"/>
  <c r="AJ83" i="54"/>
  <c r="AK77" i="54"/>
  <c r="AK70" i="54"/>
  <c r="AY140" i="54"/>
  <c r="AY141" i="54" s="1"/>
  <c r="AI72" i="54"/>
  <c r="AM55" i="54"/>
  <c r="AN53" i="54"/>
  <c r="AL56" i="54"/>
  <c r="AL69" i="54" s="1"/>
  <c r="AL82" i="54"/>
  <c r="AJ72" i="54" l="1"/>
  <c r="AM56" i="54"/>
  <c r="AM69" i="54" s="1"/>
  <c r="AM82" i="54"/>
  <c r="AK71" i="54"/>
  <c r="AK78" i="54" s="1"/>
  <c r="AK83" i="54" s="1"/>
  <c r="AL77" i="54"/>
  <c r="AL70" i="54"/>
  <c r="AJ86" i="54"/>
  <c r="AJ87" i="54" s="1"/>
  <c r="AJ90" i="54" s="1"/>
  <c r="AJ84" i="54"/>
  <c r="AJ89" i="54" s="1"/>
  <c r="AJ88" i="54"/>
  <c r="AN55" i="54"/>
  <c r="AO53" i="54"/>
  <c r="AK72" i="54" l="1"/>
  <c r="AK86" i="54"/>
  <c r="AK87" i="54" s="1"/>
  <c r="AK90" i="54" s="1"/>
  <c r="AK84" i="54"/>
  <c r="AK89" i="54" s="1"/>
  <c r="AK88" i="54"/>
  <c r="AO55" i="54"/>
  <c r="AP53" i="54" s="1"/>
  <c r="AP55" i="54" s="1"/>
  <c r="AN82" i="54"/>
  <c r="AN56" i="54"/>
  <c r="AN69" i="54" s="1"/>
  <c r="AL71" i="54"/>
  <c r="AL78" i="54" s="1"/>
  <c r="AL83" i="54" s="1"/>
  <c r="AM77" i="54"/>
  <c r="AM70" i="54"/>
  <c r="AL72" i="54" l="1"/>
  <c r="AO82" i="54"/>
  <c r="AO56" i="54"/>
  <c r="AO69" i="54" s="1"/>
  <c r="AM71" i="54"/>
  <c r="AM78" i="54" s="1"/>
  <c r="AM83" i="54" s="1"/>
  <c r="AN77" i="54"/>
  <c r="AN70" i="54"/>
  <c r="AL86" i="54"/>
  <c r="AL87" i="54" s="1"/>
  <c r="AL90" i="54" s="1"/>
  <c r="AL84" i="54"/>
  <c r="AL89" i="54" s="1"/>
  <c r="AL88" i="54"/>
  <c r="AP56" i="54"/>
  <c r="AP69" i="54" s="1"/>
  <c r="AP82" i="54"/>
  <c r="AM86" i="54" l="1"/>
  <c r="AM87" i="54" s="1"/>
  <c r="AM90" i="54" s="1"/>
  <c r="AM84" i="54"/>
  <c r="AM89" i="54" s="1"/>
  <c r="AM88" i="54"/>
  <c r="AP77" i="54"/>
  <c r="AP70" i="54"/>
  <c r="AN71" i="54"/>
  <c r="AN78" i="54" s="1"/>
  <c r="AN83" i="54" s="1"/>
  <c r="AO77" i="54"/>
  <c r="AO70" i="54"/>
  <c r="AM72" i="54"/>
  <c r="AN86" i="54" l="1"/>
  <c r="AN87" i="54" s="1"/>
  <c r="AN90" i="54" s="1"/>
  <c r="AN88" i="54"/>
  <c r="AN84" i="54"/>
  <c r="AN89" i="54" s="1"/>
  <c r="AO71" i="54"/>
  <c r="AO78" i="54" s="1"/>
  <c r="AO83" i="54" s="1"/>
  <c r="AP71" i="54"/>
  <c r="AP72" i="54"/>
  <c r="AN72" i="54"/>
  <c r="AO86" i="54" l="1"/>
  <c r="AO87" i="54" s="1"/>
  <c r="AO90" i="54" s="1"/>
  <c r="AO88" i="54"/>
  <c r="AO84" i="54"/>
  <c r="AO89" i="54" s="1"/>
  <c r="AP78" i="54"/>
  <c r="AP83" i="54" s="1"/>
  <c r="AO72" i="54"/>
  <c r="AP86" i="54" l="1"/>
  <c r="AP87" i="54" s="1"/>
  <c r="AP88" i="54"/>
  <c r="AP84" i="54"/>
  <c r="AP89" i="54" s="1"/>
  <c r="A101" i="54" l="1"/>
  <c r="B102" i="54" s="1"/>
  <c r="AP90" i="54"/>
  <c r="A15" i="12" l="1"/>
  <c r="A8" i="17" l="1"/>
  <c r="E9" i="14"/>
  <c r="T23" i="15" l="1"/>
  <c r="U23" i="15" s="1"/>
  <c r="V23" i="15" s="1"/>
  <c r="W23" i="15" s="1"/>
  <c r="X23" i="15" s="1"/>
  <c r="Y23" i="15" s="1"/>
  <c r="Z23" i="15" s="1"/>
  <c r="AA23" i="15" s="1"/>
  <c r="AB23" i="15" s="1"/>
  <c r="AC23" i="15" s="1"/>
  <c r="AD23" i="15" s="1"/>
  <c r="AE23" i="15" s="1"/>
  <c r="AF23" i="15" s="1"/>
  <c r="AG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<sst xmlns="http://schemas.openxmlformats.org/spreadsheetml/2006/main" count="1107" uniqueCount="718">
  <si>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</si>
  <si>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</si>
  <si>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</si>
  <si>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</si>
  <si>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</si>
  <si>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</si>
  <si>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</si>
  <si>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</si>
  <si>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</si>
  <si>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</si>
  <si>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</si>
  <si>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</si>
  <si>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</si>
  <si>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</si>
  <si>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</si>
  <si>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</si>
  <si>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</si>
  <si>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</si>
  <si>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</si>
  <si>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</si>
  <si>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</si>
  <si>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</si>
  <si>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</si>
  <si>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</si>
  <si>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</si>
  <si>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</si>
  <si>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</si>
  <si>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</si>
  <si>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</si>
  <si>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</si>
  <si>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</si>
  <si>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</si>
  <si>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</si>
  <si>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</si>
  <si>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</si>
  <si>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</si>
  <si>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</si>
  <si>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</si>
  <si>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</si>
  <si>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</si>
  <si>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</si>
  <si>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</si>
  <si>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</si>
  <si>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</si>
  <si>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</si>
  <si>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</si>
  <si>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</si>
  <si>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</si>
  <si>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</si>
  <si>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</si>
  <si>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</si>
  <si>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</si>
  <si>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</si>
  <si>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</si>
  <si>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</si>
  <si>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</si>
  <si>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</si>
  <si>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</si>
  <si>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</si>
  <si>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</si>
  <si>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</si>
  <si>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</si>
  <si>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</si>
  <si>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</si>
  <si>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</si>
  <si>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</si>
  <si>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</si>
  <si>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</si>
  <si>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</si>
  <si>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</si>
  <si>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</si>
  <si>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</si>
  <si>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</si>
  <si>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</si>
  <si>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</si>
  <si>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</si>
  <si>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</si>
  <si>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</si>
  <si>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</si>
  <si>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</si>
  <si>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</si>
  <si>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</si>
  <si>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</si>
  <si>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</si>
  <si>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</si>
  <si>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</si>
  <si>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</si>
  <si>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</si>
  <si>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</si>
  <si>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</si>
  <si>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</si>
  <si>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</si>
  <si>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</si>
  <si>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</si>
  <si>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</si>
  <si>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</si>
  <si>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</si>
  <si>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</si>
  <si>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</si>
  <si>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</si>
  <si>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</si>
  <si>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</si>
  <si>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</si>
  <si>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</si>
  <si>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</si>
  <si>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</si>
  <si>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</si>
  <si>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</si>
  <si>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</si>
  <si>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</si>
  <si>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</si>
  <si>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</si>
  <si>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</si>
  <si>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</si>
  <si>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</si>
  <si>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</si>
  <si>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</si>
  <si>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</si>
  <si>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</si>
  <si>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</si>
  <si>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</si>
  <si>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</si>
  <si>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</si>
  <si>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</si>
  <si>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</si>
  <si>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</si>
  <si>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</si>
  <si>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</si>
  <si>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</si>
  <si>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</si>
  <si>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</si>
  <si>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</si>
  <si>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</si>
  <si>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</si>
  <si>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</si>
  <si>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</si>
  <si>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</si>
  <si>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</si>
  <si>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</si>
  <si>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</si>
  <si>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</si>
  <si>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</si>
  <si>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</si>
  <si>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</si>
  <si>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</si>
  <si>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</si>
  <si>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</si>
  <si>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</si>
  <si>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</si>
  <si>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</si>
  <si>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</si>
  <si>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</si>
  <si>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</si>
  <si>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</si>
  <si>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</si>
  <si>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</si>
  <si>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</si>
  <si>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</si>
  <si>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</si>
  <si>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</si>
  <si>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</si>
  <si>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</si>
  <si>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</si>
  <si>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</si>
  <si>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</si>
  <si>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</si>
  <si>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</si>
  <si>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</si>
  <si>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</si>
  <si>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</si>
  <si>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</si>
  <si>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</si>
  <si>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</si>
  <si>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</si>
  <si>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</si>
  <si>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</si>
  <si>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</si>
  <si>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</si>
  <si>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</si>
  <si>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</si>
  <si>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</si>
  <si>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</si>
  <si>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</si>
  <si>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</si>
  <si>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</si>
  <si>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</si>
  <si>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</si>
  <si>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</si>
  <si>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</si>
  <si>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</si>
  <si>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</si>
  <si>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</si>
  <si>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</si>
  <si>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</si>
  <si>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</si>
  <si>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</si>
  <si>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</si>
  <si>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</si>
  <si>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</si>
  <si>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</si>
  <si>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</si>
  <si>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</si>
  <si>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</si>
  <si>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</si>
  <si>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</si>
  <si>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</si>
  <si>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</si>
  <si>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</si>
  <si>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</si>
  <si>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</si>
  <si>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</si>
  <si>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</si>
  <si>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</si>
  <si>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</si>
  <si>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</si>
  <si>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</si>
  <si>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</si>
  <si>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</si>
  <si>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</si>
  <si>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</si>
  <si>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</si>
  <si>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</si>
  <si>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</si>
  <si>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</si>
  <si>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</si>
  <si>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</si>
  <si>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</si>
  <si>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</si>
  <si>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</si>
  <si>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</si>
  <si>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</si>
  <si>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</si>
  <si>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</si>
  <si>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</si>
  <si>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</si>
  <si>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</si>
  <si>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</si>
  <si>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</si>
  <si>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</si>
  <si>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</si>
  <si>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</si>
  <si>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</si>
  <si>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</si>
  <si>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</si>
  <si>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</si>
  <si>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</si>
  <si>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</si>
  <si>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</si>
  <si>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</si>
  <si>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</si>
  <si>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</si>
  <si>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</si>
  <si>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</si>
  <si>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</si>
  <si>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</si>
  <si>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</si>
  <si>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</si>
  <si>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</si>
  <si>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</si>
  <si>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</si>
  <si>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</si>
  <si>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</si>
  <si>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</si>
  <si>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</si>
  <si>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</si>
  <si>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</si>
  <si>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</si>
  <si>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</si>
  <si>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</si>
  <si>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</si>
  <si>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</si>
  <si>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</si>
  <si>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</si>
  <si>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</si>
  <si>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</si>
  <si>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</si>
  <si>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</si>
  <si>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</si>
  <si>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</si>
  <si>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</si>
  <si>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</si>
  <si>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</si>
  <si>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</si>
  <si>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</si>
  <si>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</si>
  <si>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</si>
  <si>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</si>
  <si>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</si>
  <si>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</si>
  <si>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</si>
  <si>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</si>
  <si>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</si>
  <si>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</si>
  <si>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</si>
  <si>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</si>
  <si>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</si>
  <si>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</si>
  <si>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</si>
  <si>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</si>
  <si>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</si>
  <si>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</si>
  <si>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</si>
  <si>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</si>
  <si>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</si>
  <si>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</si>
  <si>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</si>
  <si>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</si>
  <si>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</si>
  <si>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</si>
  <si>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</si>
  <si>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</si>
  <si>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</si>
  <si>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</si>
  <si>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</si>
  <si>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</si>
  <si>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</si>
  <si>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</si>
  <si>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</si>
  <si>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</si>
  <si>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</si>
  <si>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</si>
  <si>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</si>
  <si>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</si>
  <si>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</si>
  <si>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</si>
  <si>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</si>
  <si>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</si>
  <si>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</si>
  <si>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</si>
  <si>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</si>
  <si>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</si>
  <si>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</si>
  <si>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</si>
  <si>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</si>
  <si>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</si>
  <si>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</si>
  <si>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</si>
  <si>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</si>
  <si>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</si>
  <si>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</si>
  <si>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</si>
  <si>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</si>
  <si>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</si>
  <si>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</si>
  <si>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</si>
  <si>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</si>
  <si>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</si>
  <si>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</si>
  <si>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</si>
  <si>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</si>
  <si>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</si>
  <si>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</si>
  <si>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</si>
  <si>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</si>
  <si>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</si>
  <si>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</si>
  <si>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</si>
  <si>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</si>
  <si>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</si>
  <si>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</si>
  <si>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</si>
  <si>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</si>
  <si>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</si>
  <si>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</si>
  <si>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</si>
  <si>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</si>
  <si>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</si>
  <si>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</si>
  <si>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</si>
  <si>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</si>
  <si>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</si>
  <si>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</si>
  <si>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</si>
  <si>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</si>
  <si>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</si>
  <si>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</si>
  <si>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</si>
  <si>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</si>
  <si>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</si>
  <si>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</si>
  <si>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</si>
  <si>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</si>
  <si>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</si>
  <si>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</si>
  <si>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</si>
  <si>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</si>
  <si>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</si>
  <si>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</si>
  <si>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</si>
  <si>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</si>
  <si>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</si>
  <si>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</si>
  <si>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</si>
  <si>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</si>
  <si>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</si>
  <si>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</si>
  <si>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</si>
  <si>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</si>
  <si>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</si>
  <si>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</si>
  <si>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</si>
  <si>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</si>
  <si>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</si>
  <si>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</si>
  <si>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</si>
  <si>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</si>
  <si>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</si>
  <si>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</si>
  <si>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</si>
  <si>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</si>
  <si>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</si>
  <si>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</si>
  <si>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</si>
  <si>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</si>
  <si>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</si>
  <si>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</si>
  <si>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</si>
  <si>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</si>
  <si>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</si>
  <si>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</si>
  <si>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</si>
  <si>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</si>
  <si>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</si>
  <si>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</si>
  <si>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</si>
  <si>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</si>
  <si>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</si>
  <si>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</si>
  <si>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</si>
  <si>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</si>
  <si>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</si>
  <si>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</si>
  <si>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</si>
  <si>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</si>
  <si>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</si>
  <si>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</si>
  <si>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</si>
  <si>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</si>
  <si>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</si>
  <si>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</si>
  <si>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</si>
  <si>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</si>
  <si>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</si>
  <si>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</si>
  <si>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</si>
  <si>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</si>
  <si>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</si>
  <si>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</si>
  <si>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</si>
  <si>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</si>
  <si>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</si>
  <si>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</si>
  <si>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</si>
  <si>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</si>
  <si>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</si>
  <si>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</si>
  <si>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</si>
  <si>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</si>
  <si>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</si>
  <si>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</si>
  <si>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</si>
  <si>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</si>
  <si>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</si>
  <si>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</si>
  <si>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</si>
  <si>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</si>
  <si>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</si>
  <si>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</si>
  <si>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</si>
  <si>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</si>
  <si>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</si>
  <si>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</si>
  <si>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</si>
  <si>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</si>
  <si>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</si>
  <si>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</si>
  <si>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</si>
  <si>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</si>
  <si>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</si>
  <si>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</si>
  <si>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</si>
  <si>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</si>
  <si>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</si>
  <si>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</si>
  <si>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</si>
  <si>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</si>
  <si>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</si>
  <si>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</si>
  <si>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</si>
  <si>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</si>
  <si>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</si>
  <si>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</si>
  <si>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</si>
  <si>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</si>
  <si>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</si>
  <si>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</si>
  <si>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</si>
  <si>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</si>
  <si>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</si>
  <si>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</si>
  <si>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</si>
  <si>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</si>
  <si>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</si>
  <si>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</si>
  <si>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</si>
  <si>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</si>
  <si>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</si>
  <si>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</si>
  <si>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</si>
  <si>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</si>
  <si>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</si>
  <si>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</si>
  <si>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</si>
  <si>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</si>
  <si>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</si>
  <si>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</si>
  <si>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</si>
  <si>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</si>
  <si>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</si>
  <si>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</si>
  <si>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</si>
  <si>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</si>
  <si>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</si>
  <si>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</si>
  <si>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</si>
  <si>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</si>
  <si>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</si>
  <si>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</si>
  <si>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</si>
  <si>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</si>
  <si>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</si>
  <si>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</si>
  <si>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</si>
  <si>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</si>
  <si>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</si>
  <si>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</si>
  <si>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</si>
  <si>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</si>
  <si>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</si>
  <si>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</si>
  <si>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</si>
  <si>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</si>
  <si>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</si>
  <si>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</si>
  <si>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</si>
  <si>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</si>
  <si>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</si>
  <si>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</si>
  <si>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</si>
  <si>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</si>
  <si>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</si>
  <si>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</si>
  <si>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</si>
  <si>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</si>
  <si>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</si>
  <si>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</si>
  <si>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</si>
  <si>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</si>
  <si>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</si>
  <si>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</si>
  <si>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</si>
  <si>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</si>
  <si>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</si>
  <si>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</si>
  <si>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</si>
  <si>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</si>
  <si>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</si>
  <si>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</si>
  <si>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</si>
  <si>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</si>
  <si>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</si>
  <si>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</si>
  <si>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</si>
  <si>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</si>
  <si>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</si>
  <si>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</si>
  <si>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</si>
  <si>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</si>
  <si>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</si>
  <si>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</si>
  <si>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</si>
  <si>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</si>
  <si>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</si>
  <si>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</si>
  <si>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</si>
  <si>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</si>
  <si>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</si>
  <si>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</si>
  <si>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</si>
  <si>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</si>
  <si>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</si>
  <si>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</si>
  <si>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</si>
  <si>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</si>
  <si>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</si>
  <si>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</si>
  <si>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</si>
  <si>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</si>
  <si>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</si>
  <si>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</si>
  <si>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</si>
  <si>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</si>
  <si>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</si>
  <si>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</si>
  <si>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</si>
  <si>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</si>
  <si>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</si>
  <si>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</si>
  <si>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</si>
  <si>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</si>
  <si>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</si>
  <si>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</si>
  <si>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</si>
  <si>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</si>
  <si>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</si>
  <si>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</si>
  <si>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</si>
  <si>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</si>
  <si>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</si>
  <si>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</si>
  <si>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</si>
  <si>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</si>
  <si>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</si>
  <si>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</si>
  <si>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</si>
  <si>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</si>
  <si>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</si>
  <si>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</si>
  <si>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</si>
  <si>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</si>
  <si>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</si>
  <si>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</si>
  <si>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</si>
  <si>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</si>
  <si>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</si>
  <si>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</si>
  <si>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</si>
  <si>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</si>
  <si>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</si>
  <si>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</si>
  <si>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</si>
  <si>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</si>
  <si>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</si>
  <si>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</si>
  <si>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</si>
  <si>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</si>
  <si>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</si>
  <si>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</si>
  <si>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</si>
  <si>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</si>
  <si>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</si>
  <si>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</si>
  <si>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</si>
  <si>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</si>
  <si>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</si>
  <si>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</si>
  <si>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</si>
  <si>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</si>
  <si>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</si>
  <si>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</si>
  <si>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</si>
  <si>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</si>
  <si>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</si>
  <si>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</si>
  <si>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</si>
  <si>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</si>
  <si>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</si>
  <si>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</si>
  <si>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</si>
  <si>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</si>
  <si>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</si>
  <si>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</si>
  <si>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</si>
  <si>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</si>
  <si>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</si>
  <si>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</si>
  <si>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 xml:space="preserve"> по состоянию на 01.01.2016</t>
  </si>
  <si>
    <t>в земле</t>
  </si>
  <si>
    <t>КЛ</t>
  </si>
  <si>
    <t>ТМГ</t>
  </si>
  <si>
    <t>Увеличение объема услуг по передаче электрической энергии.</t>
  </si>
  <si>
    <t>0.4 кВ</t>
  </si>
  <si>
    <t>КТП новая</t>
  </si>
  <si>
    <t>В КС...</t>
  </si>
  <si>
    <t>ВЛ</t>
  </si>
  <si>
    <t>ж/б</t>
  </si>
  <si>
    <t>Строительство ТП 15/0,4кВ, ЛЭП 15кВ от ВЛ 15-206, реконструкция ВЛ 15-206 (инв. № 5115266) вблизи п. Загородное Багратионовского района</t>
  </si>
  <si>
    <t>7297/10/15 от 26.11.2015</t>
  </si>
  <si>
    <t>7297/10/15 д/с № 1 от 02.08.2016</t>
  </si>
  <si>
    <t>238420, Калининградская обл, Багратионовский р-н, п. Загородное, ул. Центарльная, 21</t>
  </si>
  <si>
    <t>Ферма по выращиванию грибов шампиньонов</t>
  </si>
  <si>
    <t>Нижние контакты стойки ПН в РУ 0,4 кВ ТП 15/0,4 кВ Новая (п. 10.1), количество точек присоединения определить на стадии разработки проектной документа</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</si>
  <si>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трансформатором потребной мощности (тип ТП, оборудования определить на стадии проектирования)., Выполнить проектирование, монтаж ЛЭП-15 кВ (ориентировочно 0,15 км) от опоры № 266 (уточнить при проектировании) ВЛ 15-206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</si>
  <si>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 xml:space="preserve">
10.3 От ПС 110/15 кВ О-13 до оп. № 1 ВЛ 15-206 выполнить монтаж КЛ 15 кВ с использованием кабеля конструкцией 20 кВ с изоляцией из сшитого полиэтилена сечением токопроводящих жил не менее 240 кв.мм взамен существующей КЛ 15 кВ (протяженность 30 м).
10.4 На опоре № 1 ВЛ 15-206 установить разъединитель, объем работ согласовать с филиалом АО "Янтарьэнерго" "ЗЭС".
10.5 Выполнить расчет параметров трансформаторов тока и уставок РЗА в соответствии с присоединяемой мощностью на ВЛ 15-206 на ПС О-13, в случае необходимости выполнить их замену.</t>
  </si>
  <si>
    <t>Т-1</t>
  </si>
  <si>
    <t>ВЛ 15-206</t>
  </si>
  <si>
    <t>от оп.33 до оп.33/1</t>
  </si>
  <si>
    <t>от оп. 33/1 до КТП новая</t>
  </si>
  <si>
    <t>Строительство ТП 15/0,4кВ мощностью 630 кВА, ЛЭП 15кВ от ВЛ 15-206 протяженностью ВЛ 0,01 км, КЛ 0,08 км, реконструкция ВЛ 15-206 (инв. № 5115266) вблизи п. Загородное Багратионовского района</t>
  </si>
  <si>
    <t>0,09 км (0,09 км), 0,63 МВА (0,63 МВА)</t>
  </si>
  <si>
    <t>Сметная стоимость проекта в ценах 4 кв. 2016 года с НДС, млн. руб.</t>
  </si>
  <si>
    <t>ГазЭталонСтрой    договор  № 340  от  27/05/16-   в ценах 2016 года с НДС, млн. руб.</t>
  </si>
  <si>
    <t>договор технологического присоединения</t>
  </si>
  <si>
    <t>G_16-0051</t>
  </si>
  <si>
    <t>КЛ 3,643 млн.руб./км
ТП 5,898 млн.руб./МВА</t>
  </si>
  <si>
    <t>2017</t>
  </si>
  <si>
    <t>предложения по корректировке плана</t>
  </si>
  <si>
    <t>новое строительство</t>
  </si>
  <si>
    <t>Год раскрытия информации: 2018 год</t>
  </si>
  <si>
    <t>Принят к бухгалтерскому учету</t>
  </si>
  <si>
    <t>ПСД, утв. Приказом 305А от 13.10.2016</t>
  </si>
  <si>
    <t>ГазЭталонСтрой    договор  № 340  от  27/05/16</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</si>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</sst>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7" fillId="0" borderId="0" xfId="1" applyFont="1" applyAlignment="1">
      <alignment horizontal="center" vertical="center"/>
    </xf>
    <xf numFmtId="0" fontId="7" fillId="0" borderId="0" xfId="0" applyFont="1" applyAlignment="1">
      <alignment horizontal="lef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5" borderId="50" xfId="62" applyFont="1" applyFill="1" applyBorder="1" applyAlignment="1">
      <alignment horizontal="center" vertical="center" wrapText="1"/>
    </xf>
    <xf numFmtId="176" fontId="62" fillId="25" borderId="50" xfId="62" applyNumberFormat="1" applyFont="1" applyFill="1" applyBorder="1" applyAlignment="1">
      <alignment horizontal="center" vertical="center" wrapText="1"/>
    </xf>
    <xf numFmtId="9" fontId="62" fillId="25" borderId="50" xfId="62" applyNumberFormat="1" applyFont="1" applyFill="1" applyBorder="1" applyAlignment="1">
      <alignment horizontal="center" vertical="center" wrapText="1"/>
    </xf>
    <xf numFmtId="4" fontId="62" fillId="25"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6"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6"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6" borderId="50" xfId="68" applyFont="1" applyFill="1" applyBorder="1" applyAlignment="1">
      <alignment horizontal="center" vertical="center"/>
    </xf>
    <xf numFmtId="0" fontId="44" fillId="27"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7" borderId="50" xfId="62" applyNumberFormat="1" applyFont="1" applyFill="1" applyBorder="1" applyAlignment="1">
      <alignment horizontal="center"/>
    </xf>
    <xf numFmtId="3" fontId="62" fillId="27"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6" borderId="50" xfId="62" applyNumberFormat="1" applyFont="1" applyFill="1" applyBorder="1" applyAlignment="1">
      <alignment horizontal="center"/>
    </xf>
    <xf numFmtId="10" fontId="62" fillId="26"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11" fillId="0" borderId="50" xfId="0" applyFont="1" applyBorder="1" applyAlignment="1">
      <alignment horizontal="center" vertical="center" wrapText="1"/>
    </xf>
    <xf numFmtId="0" fontId="11" fillId="0" borderId="50" xfId="0" applyFont="1" applyBorder="1" applyAlignment="1">
      <alignment horizontal="center" vertical="center"/>
    </xf>
    <xf numFmtId="0" fontId="7" fillId="0" borderId="50" xfId="1" applyFont="1" applyBorder="1" applyAlignment="1">
      <alignment horizontal="center" vertical="center"/>
    </xf>
    <xf numFmtId="169" fontId="7" fillId="0" borderId="50"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0" xfId="2"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177" fontId="45" fillId="28" borderId="50" xfId="0" applyNumberFormat="1" applyFont="1" applyFill="1" applyBorder="1"/>
    <xf numFmtId="0" fontId="11" fillId="0" borderId="50" xfId="2" applyFont="1" applyFill="1" applyBorder="1" applyAlignment="1">
      <alignment vertical="center"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36" fillId="0" borderId="50" xfId="1" applyFont="1" applyBorder="1" applyAlignment="1">
      <alignment horizontal="center" vertical="center" wrapText="1"/>
    </xf>
    <xf numFmtId="0" fontId="11" fillId="0" borderId="50" xfId="62" applyFont="1" applyBorder="1" applyAlignment="1">
      <alignment horizontal="left" vertical="center"/>
    </xf>
    <xf numFmtId="0" fontId="11" fillId="0" borderId="50" xfId="62" applyFont="1" applyBorder="1" applyAlignment="1">
      <alignment horizontal="left" vertical="center" wrapText="1"/>
    </xf>
    <xf numFmtId="0" fontId="11" fillId="0" borderId="50" xfId="62" applyFont="1" applyBorder="1" applyAlignment="1">
      <alignment horizontal="center" vertical="center"/>
    </xf>
    <xf numFmtId="0" fontId="45" fillId="0" borderId="50" xfId="62" applyFont="1" applyBorder="1" applyAlignment="1">
      <alignment horizontal="left"/>
    </xf>
    <xf numFmtId="0" fontId="45" fillId="0" borderId="50" xfId="62" applyFont="1" applyBorder="1" applyAlignment="1">
      <alignment horizontal="left" wrapText="1"/>
    </xf>
    <xf numFmtId="0" fontId="7" fillId="0" borderId="50"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50"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1" fillId="30" borderId="0" xfId="67" applyFont="1" applyFill="1" applyAlignment="1">
      <alignment vertical="center"/>
    </xf>
    <xf numFmtId="0" fontId="7" fillId="30" borderId="0" xfId="67" applyFont="1" applyFill="1" applyAlignment="1">
      <alignment vertical="center"/>
    </xf>
    <xf numFmtId="0" fontId="62" fillId="31" borderId="50" xfId="62" applyFont="1" applyFill="1" applyBorder="1" applyAlignment="1">
      <alignment horizontal="left" vertical="center" wrapText="1"/>
    </xf>
    <xf numFmtId="0" fontId="62" fillId="31" borderId="50" xfId="62" applyFont="1" applyFill="1" applyBorder="1" applyAlignment="1">
      <alignment horizontal="center" wrapText="1"/>
    </xf>
    <xf numFmtId="0" fontId="62" fillId="31" borderId="50" xfId="62" applyFont="1" applyFill="1" applyBorder="1"/>
    <xf numFmtId="10" fontId="62" fillId="31" borderId="50" xfId="62" applyNumberFormat="1" applyFont="1" applyFill="1" applyBorder="1"/>
    <xf numFmtId="0" fontId="62" fillId="31" borderId="52" xfId="62" applyFont="1" applyFill="1" applyBorder="1"/>
    <xf numFmtId="10" fontId="36" fillId="31" borderId="50" xfId="67" applyNumberFormat="1" applyFont="1" applyFill="1" applyBorder="1" applyAlignment="1">
      <alignment vertical="center"/>
    </xf>
    <xf numFmtId="3" fontId="7" fillId="31" borderId="50" xfId="67" applyNumberFormat="1" applyFont="1" applyFill="1" applyBorder="1" applyAlignment="1">
      <alignment horizontal="right" vertical="center"/>
    </xf>
    <xf numFmtId="168" fontId="36" fillId="31" borderId="50"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50" xfId="62"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-996001.92095029808</c:v>
                </c:pt>
                <c:pt idx="1">
                  <c:v>793051.23060135788</c:v>
                </c:pt>
                <c:pt idx="2">
                  <c:v>1377986.4739981778</c:v>
                </c:pt>
                <c:pt idx="3">
                  <c:v>1808359.812307229</c:v>
                </c:pt>
                <c:pt idx="4">
                  <c:v>1563082.142578684</c:v>
                </c:pt>
                <c:pt idx="5">
                  <c:v>1351095.6260576812</c:v>
                </c:pt>
                <c:pt idx="6">
                  <c:v>1167877.8367223712</c:v>
                </c:pt>
                <c:pt idx="7">
                  <c:v>1009521.3522255683</c:v>
                </c:pt>
                <c:pt idx="8">
                  <c:v>872650.00852949778</c:v>
                </c:pt>
                <c:pt idx="9">
                  <c:v>754346.57700020738</c:v>
                </c:pt>
                <c:pt idx="10">
                  <c:v>652090.30281485734</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-996001.92095029808</c:v>
                </c:pt>
                <c:pt idx="1">
                  <c:v>-202950.6903489402</c:v>
                </c:pt>
                <c:pt idx="2">
                  <c:v>1175035.7836492376</c:v>
                </c:pt>
                <c:pt idx="3">
                  <c:v>2983395.5959564666</c:v>
                </c:pt>
                <c:pt idx="4">
                  <c:v>4546477.7385351509</c:v>
                </c:pt>
                <c:pt idx="5">
                  <c:v>5897573.3645928316</c:v>
                </c:pt>
                <c:pt idx="6">
                  <c:v>7065451.2013152028</c:v>
                </c:pt>
                <c:pt idx="7">
                  <c:v>8074972.5535407709</c:v>
                </c:pt>
                <c:pt idx="8">
                  <c:v>8947622.5620702691</c:v>
                </c:pt>
                <c:pt idx="9">
                  <c:v>9701969.1390704773</c:v>
                </c:pt>
                <c:pt idx="10">
                  <c:v>10354059.441885335</c:v>
                </c:pt>
              </c:numCache>
            </c:numRef>
          </c:val>
          <c:smooth val="0"/>
        </c:ser>
        <c:dLbls>
          <c:showLegendKey val="0"/>
          <c:showVal val="0"/>
          <c:showCatName val="0"/>
          <c:showSerName val="0"/>
          <c:showPercent val="0"/>
          <c:showBubbleSize val="0"/>
        </c:dLbls>
        <c:smooth val="0"/>
        <c:axId val="487467432"/>
        <c:axId val="487467824"/>
      </c:lineChart>
      <c:catAx>
        <c:axId val="48746743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467824"/>
        <c:crosses val="autoZero"/>
        <c:auto val="1"/>
        <c:lblAlgn val="ctr"/>
        <c:lblOffset val="100"/>
        <c:noMultiLvlLbl val="0"/>
      </c:catAx>
      <c:valAx>
        <c:axId val="4874678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4674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4" t="s">
        <v>708</v>
      </c>
      <c r="B5" s="384"/>
      <c r="C5" s="384"/>
      <c r="D5" s="171"/>
      <c r="E5" s="171"/>
      <c r="F5" s="171"/>
      <c r="G5" s="171"/>
      <c r="H5" s="171"/>
      <c r="I5" s="171"/>
      <c r="J5" s="171"/>
    </row>
    <row r="6" spans="1:22" s="12" customFormat="1" ht="18.75" x14ac:dyDescent="0.3">
      <c r="A6" s="17"/>
      <c r="F6" s="16"/>
      <c r="G6" s="16"/>
      <c r="H6" s="15"/>
    </row>
    <row r="7" spans="1:22" s="12" customFormat="1" ht="18.75" x14ac:dyDescent="0.2">
      <c r="A7" s="388" t="s">
        <v>9</v>
      </c>
      <c r="B7" s="388"/>
      <c r="C7" s="38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9" t="s">
        <v>583</v>
      </c>
      <c r="B9" s="389"/>
      <c r="C9" s="389"/>
      <c r="D9" s="8"/>
      <c r="E9" s="8"/>
      <c r="F9" s="8"/>
      <c r="G9" s="8"/>
      <c r="H9" s="8"/>
      <c r="I9" s="13"/>
      <c r="J9" s="13"/>
      <c r="K9" s="13"/>
      <c r="L9" s="13"/>
      <c r="M9" s="13"/>
      <c r="N9" s="13"/>
      <c r="O9" s="13"/>
      <c r="P9" s="13"/>
      <c r="Q9" s="13"/>
      <c r="R9" s="13"/>
      <c r="S9" s="13"/>
      <c r="T9" s="13"/>
      <c r="U9" s="13"/>
      <c r="V9" s="13"/>
    </row>
    <row r="10" spans="1:22" s="12" customFormat="1" ht="18.75" x14ac:dyDescent="0.2">
      <c r="A10" s="385" t="s">
        <v>8</v>
      </c>
      <c r="B10" s="385"/>
      <c r="C10" s="38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7" t="s">
        <v>703</v>
      </c>
      <c r="B12" s="387"/>
      <c r="C12" s="387"/>
      <c r="D12" s="8"/>
      <c r="E12" s="8"/>
      <c r="F12" s="8"/>
      <c r="G12" s="8"/>
      <c r="H12" s="8"/>
      <c r="I12" s="13"/>
      <c r="J12" s="13"/>
      <c r="K12" s="13"/>
      <c r="L12" s="13"/>
      <c r="M12" s="13"/>
      <c r="N12" s="13"/>
      <c r="O12" s="13"/>
      <c r="P12" s="13"/>
      <c r="Q12" s="13"/>
      <c r="R12" s="13"/>
      <c r="S12" s="13"/>
      <c r="T12" s="13"/>
      <c r="U12" s="13"/>
      <c r="V12" s="13"/>
    </row>
    <row r="13" spans="1:22" s="12" customFormat="1" ht="18.75" x14ac:dyDescent="0.2">
      <c r="A13" s="385" t="s">
        <v>7</v>
      </c>
      <c r="B13" s="385"/>
      <c r="C13" s="38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90" t="s">
        <v>686</v>
      </c>
      <c r="B15" s="391"/>
      <c r="C15" s="391"/>
      <c r="D15" s="8"/>
      <c r="E15" s="8"/>
      <c r="F15" s="8"/>
      <c r="G15" s="8"/>
      <c r="H15" s="8"/>
      <c r="I15" s="8"/>
      <c r="J15" s="8"/>
      <c r="K15" s="8"/>
      <c r="L15" s="8"/>
      <c r="M15" s="8"/>
      <c r="N15" s="8"/>
      <c r="O15" s="8"/>
      <c r="P15" s="8"/>
      <c r="Q15" s="8"/>
      <c r="R15" s="8"/>
      <c r="S15" s="8"/>
      <c r="T15" s="8"/>
      <c r="U15" s="8"/>
      <c r="V15" s="8"/>
    </row>
    <row r="16" spans="1:22" s="3" customFormat="1" ht="15" customHeight="1" x14ac:dyDescent="0.2">
      <c r="A16" s="385" t="s">
        <v>6</v>
      </c>
      <c r="B16" s="385"/>
      <c r="C16" s="38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6" t="s">
        <v>521</v>
      </c>
      <c r="B18" s="387"/>
      <c r="C18" s="38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598</v>
      </c>
      <c r="D22" s="33" t="s">
        <v>594</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635</v>
      </c>
      <c r="C23" s="41" t="s">
        <v>587</v>
      </c>
      <c r="D23" s="33" t="s">
        <v>584</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81"/>
      <c r="B24" s="382"/>
      <c r="C24" s="38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8"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8"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8" t="s">
        <v>73</v>
      </c>
      <c r="C27" s="280" t="s">
        <v>657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8"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8"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8"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81"/>
      <c r="B39" s="382"/>
      <c r="C39" s="383"/>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tr">
        <f>'3.3 паспорт описание'!C23</f>
        <v>Присоединение энергопринимающих устройств максимальной мощностью 0,5 МВт</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674</v>
      </c>
      <c r="D41" s="27" t="s">
        <v>666</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674</v>
      </c>
      <c r="D42" s="27" t="s">
        <v>666</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81"/>
      <c r="B47" s="382"/>
      <c r="C47" s="38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532</v>
      </c>
      <c r="C48" s="348"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4" t="s">
        <v>533</v>
      </c>
      <c r="C49" s="348"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E36" sqref="E36:I36"/>
      <selection pane="topRight" activeCell="E36" sqref="E36:I36"/>
      <selection pane="bottomLeft" activeCell="E36" sqref="E36:I36"/>
      <selection pane="bottomRight" activeCell="R34" sqref="R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68</v>
      </c>
    </row>
    <row r="2" spans="1:33" ht="18.75" x14ac:dyDescent="0.3">
      <c r="A2" s="71"/>
      <c r="B2" s="71"/>
      <c r="C2" s="71"/>
      <c r="D2" s="71"/>
      <c r="E2" s="71"/>
      <c r="F2" s="71"/>
      <c r="L2" s="71"/>
      <c r="M2" s="71"/>
      <c r="AG2" s="15" t="s">
        <v>10</v>
      </c>
    </row>
    <row r="3" spans="1:33" ht="18.75" x14ac:dyDescent="0.3">
      <c r="A3" s="71"/>
      <c r="B3" s="71"/>
      <c r="C3" s="71"/>
      <c r="D3" s="71"/>
      <c r="E3" s="71"/>
      <c r="F3" s="71"/>
      <c r="L3" s="71"/>
      <c r="M3" s="71"/>
      <c r="AG3" s="15" t="s">
        <v>67</v>
      </c>
    </row>
    <row r="4" spans="1:33" ht="18.75" customHeight="1" x14ac:dyDescent="0.25">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c r="AD4" s="384"/>
      <c r="AE4" s="384"/>
      <c r="AF4" s="384"/>
      <c r="AG4" s="384"/>
    </row>
    <row r="5" spans="1:33" ht="18.75" x14ac:dyDescent="0.3">
      <c r="A5" s="71"/>
      <c r="B5" s="71"/>
      <c r="C5" s="71"/>
      <c r="D5" s="71"/>
      <c r="E5" s="71"/>
      <c r="F5" s="71"/>
      <c r="L5" s="71"/>
      <c r="M5" s="71"/>
      <c r="AG5" s="15"/>
    </row>
    <row r="6" spans="1:33" ht="18.75" x14ac:dyDescent="0.25">
      <c r="A6" s="388" t="s">
        <v>9</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row>
    <row r="9" spans="1:33" ht="18.75" customHeight="1" x14ac:dyDescent="0.25">
      <c r="A9" s="385" t="s">
        <v>8</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93" t="str">
        <f>'1. паспорт местоположение'!A12:C12</f>
        <v>G_16-0051</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row>
    <row r="12" spans="1:33" x14ac:dyDescent="0.25">
      <c r="A12" s="385" t="s">
        <v>7</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93" t="str">
        <f>'1. паспорт местоположение'!A15</f>
        <v>Строительство ТП 15/0,4кВ, ЛЭП 15кВ от ВЛ 15-206, реконструкция ВЛ 15-206 (инв. № 5115266) вблизи п. Загородное Багратионовского района</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row>
    <row r="15" spans="1:33" ht="15.75" customHeight="1" x14ac:dyDescent="0.25">
      <c r="A15" s="385" t="s">
        <v>6</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row>
    <row r="16" spans="1:33"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73" t="s">
        <v>506</v>
      </c>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70" t="s">
        <v>190</v>
      </c>
      <c r="B20" s="470" t="s">
        <v>189</v>
      </c>
      <c r="C20" s="452" t="s">
        <v>188</v>
      </c>
      <c r="D20" s="452"/>
      <c r="E20" s="472" t="s">
        <v>187</v>
      </c>
      <c r="F20" s="472"/>
      <c r="G20" s="470" t="s">
        <v>667</v>
      </c>
      <c r="H20" s="463" t="s">
        <v>669</v>
      </c>
      <c r="I20" s="464"/>
      <c r="J20" s="464"/>
      <c r="K20" s="464"/>
      <c r="L20" s="463" t="s">
        <v>670</v>
      </c>
      <c r="M20" s="464"/>
      <c r="N20" s="464"/>
      <c r="O20" s="464"/>
      <c r="P20" s="463" t="s">
        <v>671</v>
      </c>
      <c r="Q20" s="464"/>
      <c r="R20" s="464"/>
      <c r="S20" s="464"/>
      <c r="T20" s="463" t="s">
        <v>672</v>
      </c>
      <c r="U20" s="464"/>
      <c r="V20" s="464"/>
      <c r="W20" s="464"/>
      <c r="X20" s="463" t="s">
        <v>673</v>
      </c>
      <c r="Y20" s="464"/>
      <c r="Z20" s="464"/>
      <c r="AA20" s="464"/>
      <c r="AB20" s="478" t="s">
        <v>543</v>
      </c>
      <c r="AC20" s="478"/>
      <c r="AD20" s="478"/>
      <c r="AE20" s="478"/>
      <c r="AF20" s="474" t="s">
        <v>186</v>
      </c>
      <c r="AG20" s="475"/>
      <c r="AH20" s="92"/>
      <c r="AI20" s="92"/>
      <c r="AJ20" s="92"/>
    </row>
    <row r="21" spans="1:36" ht="99.75" customHeight="1" x14ac:dyDescent="0.25">
      <c r="A21" s="471"/>
      <c r="B21" s="471"/>
      <c r="C21" s="452"/>
      <c r="D21" s="452"/>
      <c r="E21" s="472"/>
      <c r="F21" s="472"/>
      <c r="G21" s="471"/>
      <c r="H21" s="452" t="s">
        <v>2</v>
      </c>
      <c r="I21" s="452"/>
      <c r="J21" s="452" t="s">
        <v>668</v>
      </c>
      <c r="K21" s="452"/>
      <c r="L21" s="452" t="s">
        <v>2</v>
      </c>
      <c r="M21" s="452"/>
      <c r="N21" s="452" t="s">
        <v>668</v>
      </c>
      <c r="O21" s="452"/>
      <c r="P21" s="452" t="s">
        <v>2</v>
      </c>
      <c r="Q21" s="452"/>
      <c r="R21" s="452" t="s">
        <v>668</v>
      </c>
      <c r="S21" s="452"/>
      <c r="T21" s="452" t="s">
        <v>2</v>
      </c>
      <c r="U21" s="452"/>
      <c r="V21" s="452" t="s">
        <v>668</v>
      </c>
      <c r="W21" s="452"/>
      <c r="X21" s="452" t="s">
        <v>2</v>
      </c>
      <c r="Y21" s="452"/>
      <c r="Z21" s="452" t="s">
        <v>668</v>
      </c>
      <c r="AA21" s="452"/>
      <c r="AB21" s="460" t="s">
        <v>2</v>
      </c>
      <c r="AC21" s="461"/>
      <c r="AD21" s="460" t="s">
        <v>185</v>
      </c>
      <c r="AE21" s="461"/>
      <c r="AF21" s="476"/>
      <c r="AG21" s="477"/>
    </row>
    <row r="22" spans="1:36" ht="89.25" customHeight="1" x14ac:dyDescent="0.25">
      <c r="A22" s="459"/>
      <c r="B22" s="459"/>
      <c r="C22" s="89" t="s">
        <v>2</v>
      </c>
      <c r="D22" s="89" t="s">
        <v>184</v>
      </c>
      <c r="E22" s="91" t="s">
        <v>675</v>
      </c>
      <c r="F22" s="91" t="s">
        <v>676</v>
      </c>
      <c r="G22" s="459"/>
      <c r="H22" s="90" t="s">
        <v>487</v>
      </c>
      <c r="I22" s="90" t="s">
        <v>488</v>
      </c>
      <c r="J22" s="90" t="s">
        <v>487</v>
      </c>
      <c r="K22" s="90" t="s">
        <v>488</v>
      </c>
      <c r="L22" s="90" t="s">
        <v>487</v>
      </c>
      <c r="M22" s="90" t="s">
        <v>488</v>
      </c>
      <c r="N22" s="90" t="s">
        <v>487</v>
      </c>
      <c r="O22" s="90" t="s">
        <v>488</v>
      </c>
      <c r="P22" s="90" t="s">
        <v>487</v>
      </c>
      <c r="Q22" s="90" t="s">
        <v>488</v>
      </c>
      <c r="R22" s="90" t="s">
        <v>487</v>
      </c>
      <c r="S22" s="90" t="s">
        <v>488</v>
      </c>
      <c r="T22" s="180" t="s">
        <v>487</v>
      </c>
      <c r="U22" s="180" t="s">
        <v>488</v>
      </c>
      <c r="V22" s="180" t="s">
        <v>487</v>
      </c>
      <c r="W22" s="180" t="s">
        <v>488</v>
      </c>
      <c r="X22" s="180" t="s">
        <v>487</v>
      </c>
      <c r="Y22" s="180" t="s">
        <v>488</v>
      </c>
      <c r="Z22" s="180" t="s">
        <v>487</v>
      </c>
      <c r="AA22" s="180" t="s">
        <v>488</v>
      </c>
      <c r="AB22" s="180" t="s">
        <v>487</v>
      </c>
      <c r="AC22" s="180" t="s">
        <v>488</v>
      </c>
      <c r="AD22" s="180" t="s">
        <v>487</v>
      </c>
      <c r="AE22" s="180" t="s">
        <v>488</v>
      </c>
      <c r="AF22" s="89" t="s">
        <v>2</v>
      </c>
      <c r="AG22" s="337" t="s">
        <v>11</v>
      </c>
    </row>
    <row r="23" spans="1:36" ht="19.5" customHeight="1" x14ac:dyDescent="0.25">
      <c r="A23" s="82">
        <v>1</v>
      </c>
      <c r="B23" s="82">
        <v>2</v>
      </c>
      <c r="C23" s="82">
        <v>3</v>
      </c>
      <c r="D23" s="82">
        <v>4</v>
      </c>
      <c r="E23" s="82">
        <v>5</v>
      </c>
      <c r="F23" s="82">
        <v>6</v>
      </c>
      <c r="G23" s="163">
        <v>7</v>
      </c>
      <c r="H23" s="163">
        <v>8</v>
      </c>
      <c r="I23" s="163">
        <v>9</v>
      </c>
      <c r="J23" s="163">
        <v>10</v>
      </c>
      <c r="K23" s="163">
        <v>11</v>
      </c>
      <c r="L23" s="163">
        <v>12</v>
      </c>
      <c r="M23" s="163">
        <v>13</v>
      </c>
      <c r="N23" s="163">
        <v>14</v>
      </c>
      <c r="O23" s="163">
        <v>15</v>
      </c>
      <c r="P23" s="163">
        <v>16</v>
      </c>
      <c r="Q23" s="163">
        <v>17</v>
      </c>
      <c r="R23" s="163">
        <v>18</v>
      </c>
      <c r="S23" s="163">
        <v>19</v>
      </c>
      <c r="T23" s="179">
        <f>S23+1</f>
        <v>20</v>
      </c>
      <c r="U23" s="179">
        <f t="shared" ref="U23:AG23" si="0">T23+1</f>
        <v>21</v>
      </c>
      <c r="V23" s="179">
        <f t="shared" si="0"/>
        <v>22</v>
      </c>
      <c r="W23" s="179">
        <f t="shared" si="0"/>
        <v>23</v>
      </c>
      <c r="X23" s="179">
        <f t="shared" si="0"/>
        <v>24</v>
      </c>
      <c r="Y23" s="179">
        <f t="shared" si="0"/>
        <v>25</v>
      </c>
      <c r="Z23" s="179">
        <f t="shared" si="0"/>
        <v>26</v>
      </c>
      <c r="AA23" s="179">
        <f t="shared" si="0"/>
        <v>27</v>
      </c>
      <c r="AB23" s="179">
        <f t="shared" si="0"/>
        <v>28</v>
      </c>
      <c r="AC23" s="179">
        <f t="shared" si="0"/>
        <v>29</v>
      </c>
      <c r="AD23" s="179">
        <f t="shared" si="0"/>
        <v>30</v>
      </c>
      <c r="AE23" s="179">
        <f t="shared" si="0"/>
        <v>31</v>
      </c>
      <c r="AF23" s="179">
        <f t="shared" si="0"/>
        <v>32</v>
      </c>
      <c r="AG23" s="346">
        <f t="shared" si="0"/>
        <v>33</v>
      </c>
    </row>
    <row r="24" spans="1:36" ht="47.25" customHeight="1" x14ac:dyDescent="0.25">
      <c r="A24" s="87">
        <v>1</v>
      </c>
      <c r="B24" s="86" t="s">
        <v>183</v>
      </c>
      <c r="C24" s="338">
        <f t="shared" ref="C24:F24" si="1">SUM(C25:C29)</f>
        <v>0</v>
      </c>
      <c r="D24" s="338">
        <f t="shared" si="1"/>
        <v>0</v>
      </c>
      <c r="E24" s="338">
        <f t="shared" si="1"/>
        <v>0</v>
      </c>
      <c r="F24" s="338">
        <f t="shared" si="1"/>
        <v>0</v>
      </c>
      <c r="G24" s="338">
        <f>SUM(G25:G29)</f>
        <v>0</v>
      </c>
      <c r="H24" s="338">
        <f t="shared" ref="H24:AA24" si="2">SUM(H25:H29)</f>
        <v>0</v>
      </c>
      <c r="I24" s="338">
        <f t="shared" si="2"/>
        <v>0</v>
      </c>
      <c r="J24" s="338">
        <f t="shared" si="2"/>
        <v>0</v>
      </c>
      <c r="K24" s="338">
        <f t="shared" si="2"/>
        <v>0</v>
      </c>
      <c r="L24" s="338">
        <f t="shared" si="2"/>
        <v>0</v>
      </c>
      <c r="M24" s="338">
        <f t="shared" si="2"/>
        <v>0</v>
      </c>
      <c r="N24" s="338">
        <f t="shared" si="2"/>
        <v>3.5369104</v>
      </c>
      <c r="O24" s="338">
        <f t="shared" ref="O24" si="3">SUM(O25:O29)</f>
        <v>0</v>
      </c>
      <c r="P24" s="338">
        <f t="shared" si="2"/>
        <v>0</v>
      </c>
      <c r="Q24" s="338">
        <f t="shared" si="2"/>
        <v>0</v>
      </c>
      <c r="R24" s="338">
        <f t="shared" si="2"/>
        <v>1.9295000000000004</v>
      </c>
      <c r="S24" s="338">
        <f t="shared" si="2"/>
        <v>1.9295000000000004</v>
      </c>
      <c r="T24" s="338">
        <f t="shared" si="2"/>
        <v>0</v>
      </c>
      <c r="U24" s="338">
        <f t="shared" si="2"/>
        <v>0</v>
      </c>
      <c r="V24" s="338">
        <f t="shared" si="2"/>
        <v>0</v>
      </c>
      <c r="W24" s="338">
        <f t="shared" si="2"/>
        <v>0</v>
      </c>
      <c r="X24" s="338">
        <f t="shared" si="2"/>
        <v>0</v>
      </c>
      <c r="Y24" s="338">
        <f t="shared" si="2"/>
        <v>0</v>
      </c>
      <c r="Z24" s="338">
        <f t="shared" si="2"/>
        <v>0</v>
      </c>
      <c r="AA24" s="338">
        <f t="shared" si="2"/>
        <v>0</v>
      </c>
      <c r="AB24" s="339">
        <v>0</v>
      </c>
      <c r="AC24" s="339">
        <v>0</v>
      </c>
      <c r="AD24" s="339">
        <v>0</v>
      </c>
      <c r="AE24" s="339">
        <v>0</v>
      </c>
      <c r="AF24" s="338">
        <f>H24+L24+P24+T24+X24</f>
        <v>0</v>
      </c>
      <c r="AG24" s="347">
        <f>J24+N24+R24+V24+Z24</f>
        <v>5.4664104000000009</v>
      </c>
    </row>
    <row r="25" spans="1:36" ht="24" customHeight="1" x14ac:dyDescent="0.25">
      <c r="A25" s="84" t="s">
        <v>182</v>
      </c>
      <c r="B25" s="55" t="s">
        <v>181</v>
      </c>
      <c r="C25" s="338">
        <v>0</v>
      </c>
      <c r="D25" s="338">
        <v>0</v>
      </c>
      <c r="E25" s="340">
        <v>0</v>
      </c>
      <c r="F25" s="340">
        <v>0</v>
      </c>
      <c r="G25" s="339">
        <v>0</v>
      </c>
      <c r="H25" s="339">
        <v>0</v>
      </c>
      <c r="I25" s="339">
        <v>0</v>
      </c>
      <c r="J25" s="339">
        <v>0</v>
      </c>
      <c r="K25" s="339">
        <v>0</v>
      </c>
      <c r="L25" s="339">
        <v>0</v>
      </c>
      <c r="M25" s="339">
        <v>0</v>
      </c>
      <c r="N25" s="339">
        <v>0</v>
      </c>
      <c r="O25" s="339">
        <v>0</v>
      </c>
      <c r="P25" s="339">
        <v>0</v>
      </c>
      <c r="Q25" s="339">
        <v>0</v>
      </c>
      <c r="R25" s="339">
        <v>0</v>
      </c>
      <c r="S25" s="339">
        <v>0</v>
      </c>
      <c r="T25" s="339">
        <v>0</v>
      </c>
      <c r="U25" s="339">
        <v>0</v>
      </c>
      <c r="V25" s="339">
        <v>0</v>
      </c>
      <c r="W25" s="339">
        <v>0</v>
      </c>
      <c r="X25" s="339">
        <v>0</v>
      </c>
      <c r="Y25" s="339">
        <v>0</v>
      </c>
      <c r="Z25" s="339">
        <v>0</v>
      </c>
      <c r="AA25" s="339">
        <v>0</v>
      </c>
      <c r="AB25" s="339">
        <v>0</v>
      </c>
      <c r="AC25" s="339">
        <v>0</v>
      </c>
      <c r="AD25" s="339">
        <v>0</v>
      </c>
      <c r="AE25" s="339">
        <v>0</v>
      </c>
      <c r="AF25" s="338">
        <f t="shared" ref="AF25:AF64" si="4">H25+L25+P25+T25+X25</f>
        <v>0</v>
      </c>
      <c r="AG25" s="347">
        <f t="shared" ref="AG25:AG64" si="5">J25+N25+R25+V25+Z25</f>
        <v>0</v>
      </c>
    </row>
    <row r="26" spans="1:36" x14ac:dyDescent="0.25">
      <c r="A26" s="84" t="s">
        <v>180</v>
      </c>
      <c r="B26" s="55" t="s">
        <v>179</v>
      </c>
      <c r="C26" s="338">
        <v>0</v>
      </c>
      <c r="D26" s="338">
        <v>0</v>
      </c>
      <c r="E26" s="339">
        <v>0</v>
      </c>
      <c r="F26" s="339">
        <v>0</v>
      </c>
      <c r="G26" s="339">
        <v>0</v>
      </c>
      <c r="H26" s="339">
        <v>0</v>
      </c>
      <c r="I26" s="339">
        <v>0</v>
      </c>
      <c r="J26" s="339">
        <v>0</v>
      </c>
      <c r="K26" s="339">
        <v>0</v>
      </c>
      <c r="L26" s="339">
        <v>0</v>
      </c>
      <c r="M26" s="339">
        <v>0</v>
      </c>
      <c r="N26" s="339">
        <v>0</v>
      </c>
      <c r="O26" s="339">
        <v>0</v>
      </c>
      <c r="P26" s="339">
        <v>0</v>
      </c>
      <c r="Q26" s="339">
        <v>0</v>
      </c>
      <c r="R26" s="339">
        <v>0</v>
      </c>
      <c r="S26" s="339">
        <v>0</v>
      </c>
      <c r="T26" s="339">
        <v>0</v>
      </c>
      <c r="U26" s="339">
        <v>0</v>
      </c>
      <c r="V26" s="339">
        <v>0</v>
      </c>
      <c r="W26" s="339">
        <v>0</v>
      </c>
      <c r="X26" s="339">
        <v>0</v>
      </c>
      <c r="Y26" s="339">
        <v>0</v>
      </c>
      <c r="Z26" s="339">
        <v>0</v>
      </c>
      <c r="AA26" s="339">
        <v>0</v>
      </c>
      <c r="AB26" s="339">
        <v>0</v>
      </c>
      <c r="AC26" s="339">
        <v>0</v>
      </c>
      <c r="AD26" s="339">
        <v>0</v>
      </c>
      <c r="AE26" s="339">
        <v>0</v>
      </c>
      <c r="AF26" s="338">
        <f t="shared" si="4"/>
        <v>0</v>
      </c>
      <c r="AG26" s="347">
        <f t="shared" si="5"/>
        <v>0</v>
      </c>
    </row>
    <row r="27" spans="1:36" ht="31.5" x14ac:dyDescent="0.25">
      <c r="A27" s="84" t="s">
        <v>178</v>
      </c>
      <c r="B27" s="55" t="s">
        <v>443</v>
      </c>
      <c r="C27" s="338">
        <v>0</v>
      </c>
      <c r="D27" s="338">
        <v>0</v>
      </c>
      <c r="E27" s="339">
        <v>0</v>
      </c>
      <c r="F27" s="339">
        <v>0</v>
      </c>
      <c r="G27" s="339">
        <v>0</v>
      </c>
      <c r="H27" s="339">
        <v>0</v>
      </c>
      <c r="I27" s="339">
        <v>0</v>
      </c>
      <c r="J27" s="339">
        <v>0</v>
      </c>
      <c r="K27" s="339">
        <v>0</v>
      </c>
      <c r="L27" s="339">
        <v>0</v>
      </c>
      <c r="M27" s="339">
        <v>0</v>
      </c>
      <c r="N27" s="341">
        <v>0</v>
      </c>
      <c r="O27" s="339">
        <v>0</v>
      </c>
      <c r="P27" s="339">
        <v>0</v>
      </c>
      <c r="Q27" s="339">
        <v>0</v>
      </c>
      <c r="R27" s="339">
        <v>0</v>
      </c>
      <c r="S27" s="339">
        <v>0</v>
      </c>
      <c r="T27" s="339">
        <v>0</v>
      </c>
      <c r="U27" s="339">
        <v>0</v>
      </c>
      <c r="V27" s="339">
        <v>0</v>
      </c>
      <c r="W27" s="339">
        <v>0</v>
      </c>
      <c r="X27" s="339">
        <v>0</v>
      </c>
      <c r="Y27" s="339">
        <v>0</v>
      </c>
      <c r="Z27" s="339">
        <v>0</v>
      </c>
      <c r="AA27" s="339">
        <v>0</v>
      </c>
      <c r="AB27" s="339">
        <v>0</v>
      </c>
      <c r="AC27" s="339">
        <v>0</v>
      </c>
      <c r="AD27" s="339">
        <v>0</v>
      </c>
      <c r="AE27" s="339">
        <v>0</v>
      </c>
      <c r="AF27" s="338">
        <f t="shared" si="4"/>
        <v>0</v>
      </c>
      <c r="AG27" s="347">
        <f t="shared" si="5"/>
        <v>0</v>
      </c>
    </row>
    <row r="28" spans="1:36" x14ac:dyDescent="0.25">
      <c r="A28" s="84" t="s">
        <v>177</v>
      </c>
      <c r="B28" s="55" t="s">
        <v>176</v>
      </c>
      <c r="C28" s="338">
        <v>0</v>
      </c>
      <c r="D28" s="338">
        <v>0</v>
      </c>
      <c r="E28" s="339">
        <v>0</v>
      </c>
      <c r="F28" s="339">
        <v>0</v>
      </c>
      <c r="G28" s="339">
        <v>0</v>
      </c>
      <c r="H28" s="339">
        <v>0</v>
      </c>
      <c r="I28" s="339">
        <v>0</v>
      </c>
      <c r="J28" s="339">
        <v>0</v>
      </c>
      <c r="K28" s="339">
        <v>0</v>
      </c>
      <c r="L28" s="339">
        <v>0</v>
      </c>
      <c r="M28" s="339">
        <v>0</v>
      </c>
      <c r="N28" s="339">
        <f>2.5+1.0369104</f>
        <v>3.5369104</v>
      </c>
      <c r="O28" s="339">
        <v>0</v>
      </c>
      <c r="P28" s="339">
        <v>0</v>
      </c>
      <c r="Q28" s="339">
        <v>0</v>
      </c>
      <c r="R28" s="339">
        <v>1.9295000000000004</v>
      </c>
      <c r="S28" s="339">
        <v>1.9295000000000004</v>
      </c>
      <c r="T28" s="339">
        <v>0</v>
      </c>
      <c r="U28" s="339">
        <v>0</v>
      </c>
      <c r="V28" s="339">
        <v>0</v>
      </c>
      <c r="W28" s="339">
        <v>0</v>
      </c>
      <c r="X28" s="339">
        <v>0</v>
      </c>
      <c r="Y28" s="339">
        <v>0</v>
      </c>
      <c r="Z28" s="339">
        <v>0</v>
      </c>
      <c r="AA28" s="339">
        <v>0</v>
      </c>
      <c r="AB28" s="339">
        <v>0</v>
      </c>
      <c r="AC28" s="339">
        <v>0</v>
      </c>
      <c r="AD28" s="339">
        <v>0</v>
      </c>
      <c r="AE28" s="339">
        <v>0</v>
      </c>
      <c r="AF28" s="338">
        <f t="shared" si="4"/>
        <v>0</v>
      </c>
      <c r="AG28" s="347">
        <f t="shared" si="5"/>
        <v>5.4664104000000009</v>
      </c>
    </row>
    <row r="29" spans="1:36" x14ac:dyDescent="0.25">
      <c r="A29" s="84" t="s">
        <v>175</v>
      </c>
      <c r="B29" s="88" t="s">
        <v>174</v>
      </c>
      <c r="C29" s="338">
        <v>0</v>
      </c>
      <c r="D29" s="338">
        <v>0</v>
      </c>
      <c r="E29" s="339">
        <v>0</v>
      </c>
      <c r="F29" s="339">
        <v>0</v>
      </c>
      <c r="G29" s="339">
        <v>0</v>
      </c>
      <c r="H29" s="339">
        <v>0</v>
      </c>
      <c r="I29" s="339">
        <v>0</v>
      </c>
      <c r="J29" s="339">
        <v>0</v>
      </c>
      <c r="K29" s="339">
        <v>0</v>
      </c>
      <c r="L29" s="339">
        <v>0</v>
      </c>
      <c r="M29" s="339">
        <v>0</v>
      </c>
      <c r="N29" s="339">
        <v>0</v>
      </c>
      <c r="O29" s="339">
        <v>0</v>
      </c>
      <c r="P29" s="339">
        <v>0</v>
      </c>
      <c r="Q29" s="339">
        <v>0</v>
      </c>
      <c r="R29" s="339">
        <v>0</v>
      </c>
      <c r="S29" s="339">
        <v>0</v>
      </c>
      <c r="T29" s="339">
        <v>0</v>
      </c>
      <c r="U29" s="339">
        <v>0</v>
      </c>
      <c r="V29" s="339">
        <v>0</v>
      </c>
      <c r="W29" s="339">
        <v>0</v>
      </c>
      <c r="X29" s="339">
        <v>0</v>
      </c>
      <c r="Y29" s="339">
        <v>0</v>
      </c>
      <c r="Z29" s="339">
        <v>0</v>
      </c>
      <c r="AA29" s="339">
        <v>0</v>
      </c>
      <c r="AB29" s="339">
        <v>0</v>
      </c>
      <c r="AC29" s="339">
        <v>0</v>
      </c>
      <c r="AD29" s="339">
        <v>0</v>
      </c>
      <c r="AE29" s="339">
        <v>0</v>
      </c>
      <c r="AF29" s="338">
        <f t="shared" si="4"/>
        <v>0</v>
      </c>
      <c r="AG29" s="347">
        <f t="shared" si="5"/>
        <v>0</v>
      </c>
    </row>
    <row r="30" spans="1:36" ht="47.25" x14ac:dyDescent="0.25">
      <c r="A30" s="87" t="s">
        <v>63</v>
      </c>
      <c r="B30" s="86" t="s">
        <v>173</v>
      </c>
      <c r="C30" s="338">
        <v>0</v>
      </c>
      <c r="D30" s="338">
        <v>0</v>
      </c>
      <c r="E30" s="342">
        <v>0</v>
      </c>
      <c r="F30" s="342">
        <v>0</v>
      </c>
      <c r="G30" s="338">
        <v>0</v>
      </c>
      <c r="H30" s="338">
        <v>0</v>
      </c>
      <c r="I30" s="338">
        <v>0</v>
      </c>
      <c r="J30" s="338">
        <v>4.5999999999999996</v>
      </c>
      <c r="K30" s="338">
        <v>0</v>
      </c>
      <c r="L30" s="338">
        <v>0</v>
      </c>
      <c r="M30" s="338">
        <v>0</v>
      </c>
      <c r="N30" s="338">
        <f>SUM(N31:N34)</f>
        <v>3.1280000000000002E-2</v>
      </c>
      <c r="O30" s="338">
        <f t="shared" ref="O30:AA30" si="6">SUM(O31:O34)</f>
        <v>0</v>
      </c>
      <c r="P30" s="338">
        <f t="shared" si="6"/>
        <v>0</v>
      </c>
      <c r="Q30" s="338">
        <f t="shared" si="6"/>
        <v>0</v>
      </c>
      <c r="R30" s="338">
        <f t="shared" si="6"/>
        <v>1.5E-3</v>
      </c>
      <c r="S30" s="338">
        <f t="shared" si="6"/>
        <v>1.5E-3</v>
      </c>
      <c r="T30" s="338">
        <f t="shared" si="6"/>
        <v>0</v>
      </c>
      <c r="U30" s="338">
        <f t="shared" si="6"/>
        <v>0</v>
      </c>
      <c r="V30" s="338">
        <f t="shared" si="6"/>
        <v>0</v>
      </c>
      <c r="W30" s="338">
        <f t="shared" si="6"/>
        <v>0</v>
      </c>
      <c r="X30" s="338">
        <f t="shared" si="6"/>
        <v>0</v>
      </c>
      <c r="Y30" s="338">
        <f t="shared" si="6"/>
        <v>0</v>
      </c>
      <c r="Z30" s="338">
        <f t="shared" si="6"/>
        <v>0</v>
      </c>
      <c r="AA30" s="338">
        <f t="shared" si="6"/>
        <v>0</v>
      </c>
      <c r="AB30" s="339">
        <v>0</v>
      </c>
      <c r="AC30" s="339">
        <v>0</v>
      </c>
      <c r="AD30" s="339">
        <v>0</v>
      </c>
      <c r="AE30" s="339">
        <v>0</v>
      </c>
      <c r="AF30" s="338">
        <f t="shared" si="4"/>
        <v>0</v>
      </c>
      <c r="AG30" s="347">
        <f t="shared" si="5"/>
        <v>4.6327799999999995</v>
      </c>
    </row>
    <row r="31" spans="1:36" x14ac:dyDescent="0.25">
      <c r="A31" s="87" t="s">
        <v>172</v>
      </c>
      <c r="B31" s="55" t="s">
        <v>171</v>
      </c>
      <c r="C31" s="338">
        <v>0</v>
      </c>
      <c r="D31" s="338">
        <v>0</v>
      </c>
      <c r="E31" s="339">
        <v>0</v>
      </c>
      <c r="F31" s="339">
        <v>0</v>
      </c>
      <c r="G31" s="339">
        <v>0</v>
      </c>
      <c r="H31" s="339">
        <v>0</v>
      </c>
      <c r="I31" s="339">
        <v>0</v>
      </c>
      <c r="J31" s="339">
        <v>0.2</v>
      </c>
      <c r="K31" s="339">
        <v>0</v>
      </c>
      <c r="L31" s="339">
        <v>0</v>
      </c>
      <c r="M31" s="339">
        <v>0</v>
      </c>
      <c r="N31" s="339">
        <v>0</v>
      </c>
      <c r="O31" s="339">
        <v>0</v>
      </c>
      <c r="P31" s="339">
        <v>0</v>
      </c>
      <c r="Q31" s="339">
        <v>0</v>
      </c>
      <c r="R31" s="339">
        <v>0</v>
      </c>
      <c r="S31" s="339">
        <v>0</v>
      </c>
      <c r="T31" s="339">
        <v>0</v>
      </c>
      <c r="U31" s="339">
        <v>0</v>
      </c>
      <c r="V31" s="339">
        <v>0</v>
      </c>
      <c r="W31" s="339">
        <v>0</v>
      </c>
      <c r="X31" s="339">
        <v>0</v>
      </c>
      <c r="Y31" s="339">
        <v>0</v>
      </c>
      <c r="Z31" s="339">
        <v>0</v>
      </c>
      <c r="AA31" s="339">
        <v>0</v>
      </c>
      <c r="AB31" s="339">
        <v>0</v>
      </c>
      <c r="AC31" s="339">
        <v>0</v>
      </c>
      <c r="AD31" s="339">
        <v>0</v>
      </c>
      <c r="AE31" s="339">
        <v>0</v>
      </c>
      <c r="AF31" s="338">
        <f t="shared" si="4"/>
        <v>0</v>
      </c>
      <c r="AG31" s="347">
        <f t="shared" si="5"/>
        <v>0.2</v>
      </c>
    </row>
    <row r="32" spans="1:36" ht="31.5" x14ac:dyDescent="0.25">
      <c r="A32" s="87" t="s">
        <v>170</v>
      </c>
      <c r="B32" s="55" t="s">
        <v>169</v>
      </c>
      <c r="C32" s="338">
        <v>0</v>
      </c>
      <c r="D32" s="338">
        <v>0</v>
      </c>
      <c r="E32" s="339">
        <v>0</v>
      </c>
      <c r="F32" s="339">
        <v>0</v>
      </c>
      <c r="G32" s="339">
        <v>0</v>
      </c>
      <c r="H32" s="339">
        <v>0</v>
      </c>
      <c r="I32" s="339">
        <v>0</v>
      </c>
      <c r="J32" s="339">
        <v>0.696353</v>
      </c>
      <c r="K32" s="339">
        <v>0</v>
      </c>
      <c r="L32" s="339">
        <v>0</v>
      </c>
      <c r="M32" s="339">
        <v>0</v>
      </c>
      <c r="N32" s="339">
        <v>0</v>
      </c>
      <c r="O32" s="339">
        <v>0</v>
      </c>
      <c r="P32" s="339">
        <v>0</v>
      </c>
      <c r="Q32" s="339">
        <v>0</v>
      </c>
      <c r="R32" s="339">
        <v>0</v>
      </c>
      <c r="S32" s="339">
        <v>0</v>
      </c>
      <c r="T32" s="339">
        <v>0</v>
      </c>
      <c r="U32" s="339">
        <v>0</v>
      </c>
      <c r="V32" s="339">
        <v>0</v>
      </c>
      <c r="W32" s="339">
        <v>0</v>
      </c>
      <c r="X32" s="339">
        <v>0</v>
      </c>
      <c r="Y32" s="339">
        <v>0</v>
      </c>
      <c r="Z32" s="339">
        <v>0</v>
      </c>
      <c r="AA32" s="339">
        <v>0</v>
      </c>
      <c r="AB32" s="339">
        <v>0</v>
      </c>
      <c r="AC32" s="339">
        <v>0</v>
      </c>
      <c r="AD32" s="339">
        <v>0</v>
      </c>
      <c r="AE32" s="339">
        <v>0</v>
      </c>
      <c r="AF32" s="338">
        <f t="shared" si="4"/>
        <v>0</v>
      </c>
      <c r="AG32" s="347">
        <f t="shared" si="5"/>
        <v>0.696353</v>
      </c>
    </row>
    <row r="33" spans="1:33" x14ac:dyDescent="0.25">
      <c r="A33" s="87" t="s">
        <v>168</v>
      </c>
      <c r="B33" s="55" t="s">
        <v>167</v>
      </c>
      <c r="C33" s="338">
        <v>0</v>
      </c>
      <c r="D33" s="338">
        <v>0</v>
      </c>
      <c r="E33" s="339">
        <v>0</v>
      </c>
      <c r="F33" s="339">
        <v>0</v>
      </c>
      <c r="G33" s="339">
        <v>0</v>
      </c>
      <c r="H33" s="339">
        <v>0</v>
      </c>
      <c r="I33" s="339">
        <v>0</v>
      </c>
      <c r="J33" s="339">
        <v>3.6482600000000001</v>
      </c>
      <c r="K33" s="339">
        <v>0</v>
      </c>
      <c r="L33" s="339">
        <v>0</v>
      </c>
      <c r="M33" s="339">
        <v>0</v>
      </c>
      <c r="N33" s="339">
        <v>0</v>
      </c>
      <c r="O33" s="339">
        <v>0</v>
      </c>
      <c r="P33" s="339">
        <v>0</v>
      </c>
      <c r="Q33" s="339">
        <v>0</v>
      </c>
      <c r="R33" s="339">
        <v>0</v>
      </c>
      <c r="S33" s="339">
        <v>0</v>
      </c>
      <c r="T33" s="339">
        <v>0</v>
      </c>
      <c r="U33" s="339">
        <v>0</v>
      </c>
      <c r="V33" s="339">
        <v>0</v>
      </c>
      <c r="W33" s="339">
        <v>0</v>
      </c>
      <c r="X33" s="339">
        <v>0</v>
      </c>
      <c r="Y33" s="339">
        <v>0</v>
      </c>
      <c r="Z33" s="339">
        <v>0</v>
      </c>
      <c r="AA33" s="339">
        <v>0</v>
      </c>
      <c r="AB33" s="339">
        <v>0</v>
      </c>
      <c r="AC33" s="339">
        <v>0</v>
      </c>
      <c r="AD33" s="339">
        <v>0</v>
      </c>
      <c r="AE33" s="339">
        <v>0</v>
      </c>
      <c r="AF33" s="338">
        <f t="shared" si="4"/>
        <v>0</v>
      </c>
      <c r="AG33" s="347">
        <f t="shared" si="5"/>
        <v>3.6482600000000001</v>
      </c>
    </row>
    <row r="34" spans="1:33" x14ac:dyDescent="0.25">
      <c r="A34" s="87" t="s">
        <v>166</v>
      </c>
      <c r="B34" s="55" t="s">
        <v>165</v>
      </c>
      <c r="C34" s="338">
        <v>0</v>
      </c>
      <c r="D34" s="338">
        <v>0</v>
      </c>
      <c r="E34" s="339">
        <v>0</v>
      </c>
      <c r="F34" s="339">
        <v>0</v>
      </c>
      <c r="G34" s="339">
        <v>0</v>
      </c>
      <c r="H34" s="339">
        <v>0</v>
      </c>
      <c r="I34" s="339">
        <v>0</v>
      </c>
      <c r="J34" s="339">
        <v>5.5386999999999999E-2</v>
      </c>
      <c r="K34" s="339">
        <v>0</v>
      </c>
      <c r="L34" s="339">
        <v>0</v>
      </c>
      <c r="M34" s="339">
        <v>0</v>
      </c>
      <c r="N34" s="339">
        <v>3.1280000000000002E-2</v>
      </c>
      <c r="O34" s="339">
        <v>0</v>
      </c>
      <c r="P34" s="339">
        <v>0</v>
      </c>
      <c r="Q34" s="339">
        <v>0</v>
      </c>
      <c r="R34" s="339">
        <v>1.5E-3</v>
      </c>
      <c r="S34" s="339">
        <v>1.5E-3</v>
      </c>
      <c r="T34" s="339">
        <v>0</v>
      </c>
      <c r="U34" s="339">
        <v>0</v>
      </c>
      <c r="V34" s="339">
        <v>0</v>
      </c>
      <c r="W34" s="339">
        <v>0</v>
      </c>
      <c r="X34" s="339">
        <v>0</v>
      </c>
      <c r="Y34" s="339">
        <v>0</v>
      </c>
      <c r="Z34" s="339">
        <v>0</v>
      </c>
      <c r="AA34" s="339">
        <v>0</v>
      </c>
      <c r="AB34" s="339">
        <v>0</v>
      </c>
      <c r="AC34" s="339">
        <v>0</v>
      </c>
      <c r="AD34" s="339">
        <v>0</v>
      </c>
      <c r="AE34" s="339">
        <v>0</v>
      </c>
      <c r="AF34" s="338">
        <f t="shared" si="4"/>
        <v>0</v>
      </c>
      <c r="AG34" s="347">
        <f t="shared" si="5"/>
        <v>8.8166999999999995E-2</v>
      </c>
    </row>
    <row r="35" spans="1:33" ht="31.5" x14ac:dyDescent="0.25">
      <c r="A35" s="87" t="s">
        <v>62</v>
      </c>
      <c r="B35" s="86" t="s">
        <v>164</v>
      </c>
      <c r="C35" s="338">
        <v>0</v>
      </c>
      <c r="D35" s="338">
        <v>0</v>
      </c>
      <c r="E35" s="342">
        <v>0</v>
      </c>
      <c r="F35" s="342">
        <v>0</v>
      </c>
      <c r="G35" s="338">
        <v>0</v>
      </c>
      <c r="H35" s="338">
        <v>0</v>
      </c>
      <c r="I35" s="338">
        <v>0</v>
      </c>
      <c r="J35" s="338">
        <v>0</v>
      </c>
      <c r="K35" s="338">
        <v>0</v>
      </c>
      <c r="L35" s="338">
        <v>0</v>
      </c>
      <c r="M35" s="338">
        <v>0</v>
      </c>
      <c r="N35" s="343">
        <v>0</v>
      </c>
      <c r="O35" s="338">
        <v>0</v>
      </c>
      <c r="P35" s="338">
        <v>0</v>
      </c>
      <c r="Q35" s="338">
        <v>0</v>
      </c>
      <c r="R35" s="338">
        <v>0</v>
      </c>
      <c r="S35" s="338">
        <v>0</v>
      </c>
      <c r="T35" s="338">
        <v>0</v>
      </c>
      <c r="U35" s="338">
        <v>0</v>
      </c>
      <c r="V35" s="338">
        <v>0</v>
      </c>
      <c r="W35" s="338">
        <v>0</v>
      </c>
      <c r="X35" s="338">
        <v>0</v>
      </c>
      <c r="Y35" s="338">
        <v>0</v>
      </c>
      <c r="Z35" s="338">
        <v>0</v>
      </c>
      <c r="AA35" s="338">
        <v>0</v>
      </c>
      <c r="AB35" s="339">
        <v>0</v>
      </c>
      <c r="AC35" s="339">
        <v>0</v>
      </c>
      <c r="AD35" s="339">
        <v>0</v>
      </c>
      <c r="AE35" s="339">
        <v>0</v>
      </c>
      <c r="AF35" s="338">
        <f t="shared" si="4"/>
        <v>0</v>
      </c>
      <c r="AG35" s="347">
        <f t="shared" si="5"/>
        <v>0</v>
      </c>
    </row>
    <row r="36" spans="1:33" ht="31.5" x14ac:dyDescent="0.25">
      <c r="A36" s="84" t="s">
        <v>163</v>
      </c>
      <c r="B36" s="83" t="s">
        <v>162</v>
      </c>
      <c r="C36" s="344">
        <v>0</v>
      </c>
      <c r="D36" s="338">
        <v>0</v>
      </c>
      <c r="E36" s="339">
        <v>0</v>
      </c>
      <c r="F36" s="339">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39">
        <v>0</v>
      </c>
      <c r="AC36" s="339">
        <v>0</v>
      </c>
      <c r="AD36" s="339">
        <v>0</v>
      </c>
      <c r="AE36" s="339">
        <v>0</v>
      </c>
      <c r="AF36" s="338">
        <f t="shared" si="4"/>
        <v>0</v>
      </c>
      <c r="AG36" s="347">
        <f t="shared" si="5"/>
        <v>0</v>
      </c>
    </row>
    <row r="37" spans="1:33" x14ac:dyDescent="0.25">
      <c r="A37" s="84" t="s">
        <v>161</v>
      </c>
      <c r="B37" s="83" t="s">
        <v>151</v>
      </c>
      <c r="C37" s="344">
        <v>0</v>
      </c>
      <c r="D37" s="338">
        <v>0</v>
      </c>
      <c r="E37" s="339">
        <v>0</v>
      </c>
      <c r="F37" s="339">
        <v>0</v>
      </c>
      <c r="G37" s="339">
        <v>0</v>
      </c>
      <c r="H37" s="339">
        <v>0</v>
      </c>
      <c r="I37" s="339">
        <v>0</v>
      </c>
      <c r="J37" s="339">
        <v>0</v>
      </c>
      <c r="K37" s="339">
        <v>0</v>
      </c>
      <c r="L37" s="339">
        <v>0</v>
      </c>
      <c r="M37" s="339">
        <v>0</v>
      </c>
      <c r="N37" s="341">
        <v>0</v>
      </c>
      <c r="O37" s="339">
        <v>0</v>
      </c>
      <c r="P37" s="339">
        <v>0</v>
      </c>
      <c r="Q37" s="339">
        <v>0</v>
      </c>
      <c r="R37" s="339">
        <v>0.63</v>
      </c>
      <c r="S37" s="339">
        <v>0.63</v>
      </c>
      <c r="T37" s="339">
        <v>0</v>
      </c>
      <c r="U37" s="339">
        <v>0</v>
      </c>
      <c r="V37" s="339">
        <v>0</v>
      </c>
      <c r="W37" s="339">
        <v>0</v>
      </c>
      <c r="X37" s="339">
        <v>0</v>
      </c>
      <c r="Y37" s="339">
        <v>0</v>
      </c>
      <c r="Z37" s="339">
        <v>0</v>
      </c>
      <c r="AA37" s="339">
        <v>0</v>
      </c>
      <c r="AB37" s="339">
        <v>0</v>
      </c>
      <c r="AC37" s="339">
        <v>0</v>
      </c>
      <c r="AD37" s="339">
        <v>0</v>
      </c>
      <c r="AE37" s="339">
        <v>0</v>
      </c>
      <c r="AF37" s="338">
        <f t="shared" si="4"/>
        <v>0</v>
      </c>
      <c r="AG37" s="347">
        <f t="shared" si="5"/>
        <v>0.63</v>
      </c>
    </row>
    <row r="38" spans="1:33" x14ac:dyDescent="0.25">
      <c r="A38" s="84" t="s">
        <v>160</v>
      </c>
      <c r="B38" s="83" t="s">
        <v>149</v>
      </c>
      <c r="C38" s="344">
        <v>0</v>
      </c>
      <c r="D38" s="338">
        <v>0</v>
      </c>
      <c r="E38" s="339">
        <v>0</v>
      </c>
      <c r="F38" s="339">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39">
        <v>0</v>
      </c>
      <c r="AC38" s="339">
        <v>0</v>
      </c>
      <c r="AD38" s="339">
        <v>0</v>
      </c>
      <c r="AE38" s="339">
        <v>0</v>
      </c>
      <c r="AF38" s="338">
        <f t="shared" si="4"/>
        <v>0</v>
      </c>
      <c r="AG38" s="347">
        <f t="shared" si="5"/>
        <v>0</v>
      </c>
    </row>
    <row r="39" spans="1:33" ht="31.5" x14ac:dyDescent="0.25">
      <c r="A39" s="84" t="s">
        <v>159</v>
      </c>
      <c r="B39" s="55" t="s">
        <v>147</v>
      </c>
      <c r="C39" s="338">
        <v>0</v>
      </c>
      <c r="D39" s="338">
        <v>0</v>
      </c>
      <c r="E39" s="339">
        <v>0</v>
      </c>
      <c r="F39" s="339">
        <v>0</v>
      </c>
      <c r="G39" s="339">
        <v>0</v>
      </c>
      <c r="H39" s="339">
        <v>0</v>
      </c>
      <c r="I39" s="339">
        <v>0</v>
      </c>
      <c r="J39" s="339">
        <v>0</v>
      </c>
      <c r="K39" s="339">
        <v>0</v>
      </c>
      <c r="L39" s="339">
        <v>0</v>
      </c>
      <c r="M39" s="339">
        <v>0</v>
      </c>
      <c r="N39" s="339">
        <v>0</v>
      </c>
      <c r="O39" s="339">
        <v>0</v>
      </c>
      <c r="P39" s="339">
        <v>0</v>
      </c>
      <c r="Q39" s="339">
        <v>0</v>
      </c>
      <c r="R39" s="339">
        <v>0.01</v>
      </c>
      <c r="S39" s="339">
        <v>0.01</v>
      </c>
      <c r="T39" s="339">
        <v>0</v>
      </c>
      <c r="U39" s="339">
        <v>0</v>
      </c>
      <c r="V39" s="339">
        <v>0</v>
      </c>
      <c r="W39" s="339">
        <v>0</v>
      </c>
      <c r="X39" s="339">
        <v>0</v>
      </c>
      <c r="Y39" s="339">
        <v>0</v>
      </c>
      <c r="Z39" s="339">
        <v>0</v>
      </c>
      <c r="AA39" s="339">
        <v>0</v>
      </c>
      <c r="AB39" s="339">
        <v>0</v>
      </c>
      <c r="AC39" s="339">
        <v>0</v>
      </c>
      <c r="AD39" s="339">
        <v>0</v>
      </c>
      <c r="AE39" s="339">
        <v>0</v>
      </c>
      <c r="AF39" s="338">
        <f t="shared" si="4"/>
        <v>0</v>
      </c>
      <c r="AG39" s="347">
        <f t="shared" si="5"/>
        <v>0.01</v>
      </c>
    </row>
    <row r="40" spans="1:33" ht="31.5" x14ac:dyDescent="0.25">
      <c r="A40" s="84" t="s">
        <v>158</v>
      </c>
      <c r="B40" s="55" t="s">
        <v>145</v>
      </c>
      <c r="C40" s="338">
        <v>0</v>
      </c>
      <c r="D40" s="338">
        <v>0</v>
      </c>
      <c r="E40" s="339">
        <v>0</v>
      </c>
      <c r="F40" s="339">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39">
        <v>0</v>
      </c>
      <c r="AC40" s="339">
        <v>0</v>
      </c>
      <c r="AD40" s="339">
        <v>0</v>
      </c>
      <c r="AE40" s="339">
        <v>0</v>
      </c>
      <c r="AF40" s="338">
        <f t="shared" si="4"/>
        <v>0</v>
      </c>
      <c r="AG40" s="347">
        <f t="shared" si="5"/>
        <v>0</v>
      </c>
    </row>
    <row r="41" spans="1:33" x14ac:dyDescent="0.25">
      <c r="A41" s="84" t="s">
        <v>157</v>
      </c>
      <c r="B41" s="55" t="s">
        <v>143</v>
      </c>
      <c r="C41" s="338">
        <v>0</v>
      </c>
      <c r="D41" s="338">
        <v>0</v>
      </c>
      <c r="E41" s="339">
        <v>0</v>
      </c>
      <c r="F41" s="339">
        <v>0</v>
      </c>
      <c r="G41" s="339">
        <v>0</v>
      </c>
      <c r="H41" s="339">
        <v>0</v>
      </c>
      <c r="I41" s="339">
        <v>0</v>
      </c>
      <c r="J41" s="339">
        <v>0</v>
      </c>
      <c r="K41" s="339">
        <v>0</v>
      </c>
      <c r="L41" s="339">
        <v>0</v>
      </c>
      <c r="M41" s="339">
        <v>0</v>
      </c>
      <c r="N41" s="339">
        <v>0</v>
      </c>
      <c r="O41" s="339">
        <v>0</v>
      </c>
      <c r="P41" s="339">
        <v>0</v>
      </c>
      <c r="Q41" s="339">
        <v>0</v>
      </c>
      <c r="R41" s="339">
        <v>0.08</v>
      </c>
      <c r="S41" s="339">
        <v>0.08</v>
      </c>
      <c r="T41" s="339">
        <v>0</v>
      </c>
      <c r="U41" s="339">
        <v>0</v>
      </c>
      <c r="V41" s="339">
        <v>0</v>
      </c>
      <c r="W41" s="339">
        <v>0</v>
      </c>
      <c r="X41" s="339">
        <v>0</v>
      </c>
      <c r="Y41" s="339">
        <v>0</v>
      </c>
      <c r="Z41" s="339">
        <v>0</v>
      </c>
      <c r="AA41" s="339">
        <v>0</v>
      </c>
      <c r="AB41" s="339">
        <v>0</v>
      </c>
      <c r="AC41" s="339">
        <v>0</v>
      </c>
      <c r="AD41" s="339">
        <v>0</v>
      </c>
      <c r="AE41" s="339">
        <v>0</v>
      </c>
      <c r="AF41" s="338">
        <f t="shared" si="4"/>
        <v>0</v>
      </c>
      <c r="AG41" s="347">
        <f t="shared" si="5"/>
        <v>0.08</v>
      </c>
    </row>
    <row r="42" spans="1:33" ht="18.75" x14ac:dyDescent="0.25">
      <c r="A42" s="84" t="s">
        <v>156</v>
      </c>
      <c r="B42" s="83" t="s">
        <v>141</v>
      </c>
      <c r="C42" s="344">
        <v>0</v>
      </c>
      <c r="D42" s="338">
        <v>0</v>
      </c>
      <c r="E42" s="339">
        <v>0</v>
      </c>
      <c r="F42" s="339">
        <v>0</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0</v>
      </c>
      <c r="Y42" s="339">
        <v>0</v>
      </c>
      <c r="Z42" s="339">
        <v>0</v>
      </c>
      <c r="AA42" s="339">
        <v>0</v>
      </c>
      <c r="AB42" s="339">
        <v>0</v>
      </c>
      <c r="AC42" s="339">
        <v>0</v>
      </c>
      <c r="AD42" s="339">
        <v>0</v>
      </c>
      <c r="AE42" s="339">
        <v>0</v>
      </c>
      <c r="AF42" s="338">
        <f t="shared" si="4"/>
        <v>0</v>
      </c>
      <c r="AG42" s="347">
        <f t="shared" si="5"/>
        <v>0</v>
      </c>
    </row>
    <row r="43" spans="1:33" x14ac:dyDescent="0.25">
      <c r="A43" s="87" t="s">
        <v>61</v>
      </c>
      <c r="B43" s="86" t="s">
        <v>155</v>
      </c>
      <c r="C43" s="338">
        <v>0</v>
      </c>
      <c r="D43" s="338">
        <v>0</v>
      </c>
      <c r="E43" s="342">
        <v>0</v>
      </c>
      <c r="F43" s="342">
        <v>0</v>
      </c>
      <c r="G43" s="338">
        <v>0</v>
      </c>
      <c r="H43" s="338">
        <v>0</v>
      </c>
      <c r="I43" s="338">
        <v>0</v>
      </c>
      <c r="J43" s="338">
        <v>0</v>
      </c>
      <c r="K43" s="338">
        <v>0</v>
      </c>
      <c r="L43" s="338">
        <v>0</v>
      </c>
      <c r="M43" s="338">
        <v>0</v>
      </c>
      <c r="N43" s="343">
        <v>0</v>
      </c>
      <c r="O43" s="338">
        <v>0</v>
      </c>
      <c r="P43" s="338">
        <v>0</v>
      </c>
      <c r="Q43" s="338">
        <v>0</v>
      </c>
      <c r="R43" s="338">
        <v>0</v>
      </c>
      <c r="S43" s="338">
        <v>0</v>
      </c>
      <c r="T43" s="338">
        <v>0</v>
      </c>
      <c r="U43" s="338">
        <v>0</v>
      </c>
      <c r="V43" s="338">
        <v>0</v>
      </c>
      <c r="W43" s="338">
        <v>0</v>
      </c>
      <c r="X43" s="338">
        <v>0</v>
      </c>
      <c r="Y43" s="338">
        <v>0</v>
      </c>
      <c r="Z43" s="338">
        <v>0</v>
      </c>
      <c r="AA43" s="338">
        <v>0</v>
      </c>
      <c r="AB43" s="339">
        <v>0</v>
      </c>
      <c r="AC43" s="339">
        <v>0</v>
      </c>
      <c r="AD43" s="339">
        <v>0</v>
      </c>
      <c r="AE43" s="339">
        <v>0</v>
      </c>
      <c r="AF43" s="338">
        <f t="shared" si="4"/>
        <v>0</v>
      </c>
      <c r="AG43" s="347">
        <f t="shared" si="5"/>
        <v>0</v>
      </c>
    </row>
    <row r="44" spans="1:33" x14ac:dyDescent="0.25">
      <c r="A44" s="84" t="s">
        <v>154</v>
      </c>
      <c r="B44" s="55" t="s">
        <v>153</v>
      </c>
      <c r="C44" s="338">
        <v>0</v>
      </c>
      <c r="D44" s="338">
        <v>0</v>
      </c>
      <c r="E44" s="339">
        <v>0</v>
      </c>
      <c r="F44" s="339">
        <v>0</v>
      </c>
      <c r="G44" s="339">
        <v>0</v>
      </c>
      <c r="H44" s="339">
        <v>0</v>
      </c>
      <c r="I44" s="339">
        <v>0</v>
      </c>
      <c r="J44" s="339">
        <v>0</v>
      </c>
      <c r="K44" s="339">
        <v>0</v>
      </c>
      <c r="L44" s="339">
        <v>0</v>
      </c>
      <c r="M44" s="339">
        <v>0</v>
      </c>
      <c r="N44" s="339">
        <v>0</v>
      </c>
      <c r="O44" s="339">
        <v>0</v>
      </c>
      <c r="P44" s="339">
        <v>0</v>
      </c>
      <c r="Q44" s="339">
        <v>0</v>
      </c>
      <c r="R44" s="339">
        <f>R36</f>
        <v>0</v>
      </c>
      <c r="S44" s="339">
        <f>S36</f>
        <v>0</v>
      </c>
      <c r="T44" s="339">
        <v>0</v>
      </c>
      <c r="U44" s="339">
        <v>0</v>
      </c>
      <c r="V44" s="339">
        <v>0</v>
      </c>
      <c r="W44" s="339">
        <v>0</v>
      </c>
      <c r="X44" s="339">
        <v>0</v>
      </c>
      <c r="Y44" s="339">
        <v>0</v>
      </c>
      <c r="Z44" s="339">
        <v>0</v>
      </c>
      <c r="AA44" s="339">
        <v>0</v>
      </c>
      <c r="AB44" s="339">
        <v>0</v>
      </c>
      <c r="AC44" s="339">
        <v>0</v>
      </c>
      <c r="AD44" s="339">
        <v>0</v>
      </c>
      <c r="AE44" s="339">
        <v>0</v>
      </c>
      <c r="AF44" s="338">
        <f t="shared" si="4"/>
        <v>0</v>
      </c>
      <c r="AG44" s="347">
        <f t="shared" si="5"/>
        <v>0</v>
      </c>
    </row>
    <row r="45" spans="1:33" x14ac:dyDescent="0.25">
      <c r="A45" s="84" t="s">
        <v>152</v>
      </c>
      <c r="B45" s="55" t="s">
        <v>151</v>
      </c>
      <c r="C45" s="338">
        <v>0</v>
      </c>
      <c r="D45" s="338">
        <v>0</v>
      </c>
      <c r="E45" s="339">
        <v>0</v>
      </c>
      <c r="F45" s="339">
        <v>0</v>
      </c>
      <c r="G45" s="339">
        <v>0</v>
      </c>
      <c r="H45" s="339">
        <v>0</v>
      </c>
      <c r="I45" s="339">
        <v>0</v>
      </c>
      <c r="J45" s="339">
        <v>0</v>
      </c>
      <c r="K45" s="339">
        <v>0</v>
      </c>
      <c r="L45" s="339">
        <v>0</v>
      </c>
      <c r="M45" s="339">
        <v>0</v>
      </c>
      <c r="N45" s="341">
        <v>0</v>
      </c>
      <c r="O45" s="339">
        <v>0</v>
      </c>
      <c r="P45" s="339">
        <v>0</v>
      </c>
      <c r="Q45" s="339">
        <v>0</v>
      </c>
      <c r="R45" s="339">
        <f t="shared" ref="R45:S45" si="7">R37</f>
        <v>0.63</v>
      </c>
      <c r="S45" s="339">
        <f t="shared" si="7"/>
        <v>0.63</v>
      </c>
      <c r="T45" s="339">
        <v>0</v>
      </c>
      <c r="U45" s="339">
        <v>0</v>
      </c>
      <c r="V45" s="339">
        <v>0</v>
      </c>
      <c r="W45" s="339">
        <v>0</v>
      </c>
      <c r="X45" s="339">
        <v>0</v>
      </c>
      <c r="Y45" s="339">
        <v>0</v>
      </c>
      <c r="Z45" s="339">
        <v>0</v>
      </c>
      <c r="AA45" s="339">
        <v>0</v>
      </c>
      <c r="AB45" s="339">
        <v>0</v>
      </c>
      <c r="AC45" s="339">
        <v>0</v>
      </c>
      <c r="AD45" s="339">
        <v>0</v>
      </c>
      <c r="AE45" s="339">
        <v>0</v>
      </c>
      <c r="AF45" s="338">
        <f t="shared" si="4"/>
        <v>0</v>
      </c>
      <c r="AG45" s="347">
        <f t="shared" si="5"/>
        <v>0.63</v>
      </c>
    </row>
    <row r="46" spans="1:33" x14ac:dyDescent="0.25">
      <c r="A46" s="84" t="s">
        <v>150</v>
      </c>
      <c r="B46" s="55" t="s">
        <v>149</v>
      </c>
      <c r="C46" s="338">
        <v>0</v>
      </c>
      <c r="D46" s="338">
        <v>0</v>
      </c>
      <c r="E46" s="339">
        <v>0</v>
      </c>
      <c r="F46" s="339">
        <v>0</v>
      </c>
      <c r="G46" s="339">
        <v>0</v>
      </c>
      <c r="H46" s="339">
        <v>0</v>
      </c>
      <c r="I46" s="339">
        <v>0</v>
      </c>
      <c r="J46" s="339">
        <v>0</v>
      </c>
      <c r="K46" s="339">
        <v>0</v>
      </c>
      <c r="L46" s="339">
        <v>0</v>
      </c>
      <c r="M46" s="339">
        <v>0</v>
      </c>
      <c r="N46" s="339">
        <v>0</v>
      </c>
      <c r="O46" s="339">
        <v>0</v>
      </c>
      <c r="P46" s="339">
        <v>0</v>
      </c>
      <c r="Q46" s="339">
        <v>0</v>
      </c>
      <c r="R46" s="339">
        <f t="shared" ref="R46:S46" si="8">R38</f>
        <v>0</v>
      </c>
      <c r="S46" s="339">
        <f t="shared" si="8"/>
        <v>0</v>
      </c>
      <c r="T46" s="339">
        <v>0</v>
      </c>
      <c r="U46" s="339">
        <v>0</v>
      </c>
      <c r="V46" s="339">
        <v>0</v>
      </c>
      <c r="W46" s="339">
        <v>0</v>
      </c>
      <c r="X46" s="339">
        <v>0</v>
      </c>
      <c r="Y46" s="339">
        <v>0</v>
      </c>
      <c r="Z46" s="339">
        <v>0</v>
      </c>
      <c r="AA46" s="339">
        <v>0</v>
      </c>
      <c r="AB46" s="339">
        <v>0</v>
      </c>
      <c r="AC46" s="339">
        <v>0</v>
      </c>
      <c r="AD46" s="339">
        <v>0</v>
      </c>
      <c r="AE46" s="339">
        <v>0</v>
      </c>
      <c r="AF46" s="338">
        <f t="shared" si="4"/>
        <v>0</v>
      </c>
      <c r="AG46" s="347">
        <f t="shared" si="5"/>
        <v>0</v>
      </c>
    </row>
    <row r="47" spans="1:33" ht="31.5" x14ac:dyDescent="0.25">
      <c r="A47" s="84" t="s">
        <v>148</v>
      </c>
      <c r="B47" s="55" t="s">
        <v>147</v>
      </c>
      <c r="C47" s="338">
        <v>0</v>
      </c>
      <c r="D47" s="338">
        <v>0</v>
      </c>
      <c r="E47" s="339">
        <v>0</v>
      </c>
      <c r="F47" s="339">
        <v>0</v>
      </c>
      <c r="G47" s="339">
        <v>0</v>
      </c>
      <c r="H47" s="339">
        <v>0</v>
      </c>
      <c r="I47" s="339">
        <v>0</v>
      </c>
      <c r="J47" s="339">
        <v>0</v>
      </c>
      <c r="K47" s="339">
        <v>0</v>
      </c>
      <c r="L47" s="339">
        <v>0</v>
      </c>
      <c r="M47" s="339">
        <v>0</v>
      </c>
      <c r="N47" s="339">
        <v>0</v>
      </c>
      <c r="O47" s="339">
        <v>0</v>
      </c>
      <c r="P47" s="339">
        <v>0</v>
      </c>
      <c r="Q47" s="339">
        <v>0</v>
      </c>
      <c r="R47" s="339">
        <f t="shared" ref="R47:S47" si="9">R39</f>
        <v>0.01</v>
      </c>
      <c r="S47" s="339">
        <f t="shared" si="9"/>
        <v>0.01</v>
      </c>
      <c r="T47" s="339">
        <v>0</v>
      </c>
      <c r="U47" s="339">
        <v>0</v>
      </c>
      <c r="V47" s="339">
        <v>0</v>
      </c>
      <c r="W47" s="339">
        <v>0</v>
      </c>
      <c r="X47" s="339">
        <v>0</v>
      </c>
      <c r="Y47" s="339">
        <v>0</v>
      </c>
      <c r="Z47" s="339">
        <v>0</v>
      </c>
      <c r="AA47" s="339">
        <v>0</v>
      </c>
      <c r="AB47" s="339">
        <v>0</v>
      </c>
      <c r="AC47" s="339">
        <v>0</v>
      </c>
      <c r="AD47" s="339">
        <v>0</v>
      </c>
      <c r="AE47" s="339">
        <v>0</v>
      </c>
      <c r="AF47" s="338">
        <f t="shared" si="4"/>
        <v>0</v>
      </c>
      <c r="AG47" s="347">
        <f t="shared" si="5"/>
        <v>0.01</v>
      </c>
    </row>
    <row r="48" spans="1:33" ht="31.5" x14ac:dyDescent="0.25">
      <c r="A48" s="84" t="s">
        <v>146</v>
      </c>
      <c r="B48" s="55" t="s">
        <v>145</v>
      </c>
      <c r="C48" s="338">
        <v>0</v>
      </c>
      <c r="D48" s="338">
        <v>0</v>
      </c>
      <c r="E48" s="339">
        <v>0</v>
      </c>
      <c r="F48" s="339">
        <v>0</v>
      </c>
      <c r="G48" s="339">
        <v>0</v>
      </c>
      <c r="H48" s="339">
        <v>0</v>
      </c>
      <c r="I48" s="339">
        <v>0</v>
      </c>
      <c r="J48" s="339">
        <v>0</v>
      </c>
      <c r="K48" s="339">
        <v>0</v>
      </c>
      <c r="L48" s="339">
        <v>0</v>
      </c>
      <c r="M48" s="339">
        <v>0</v>
      </c>
      <c r="N48" s="339">
        <v>0</v>
      </c>
      <c r="O48" s="339">
        <v>0</v>
      </c>
      <c r="P48" s="339">
        <v>0</v>
      </c>
      <c r="Q48" s="339">
        <v>0</v>
      </c>
      <c r="R48" s="339">
        <f t="shared" ref="R48:S48" si="10">R40</f>
        <v>0</v>
      </c>
      <c r="S48" s="339">
        <f t="shared" si="10"/>
        <v>0</v>
      </c>
      <c r="T48" s="339">
        <v>0</v>
      </c>
      <c r="U48" s="339">
        <v>0</v>
      </c>
      <c r="V48" s="339">
        <v>0</v>
      </c>
      <c r="W48" s="339">
        <v>0</v>
      </c>
      <c r="X48" s="339">
        <v>0</v>
      </c>
      <c r="Y48" s="339">
        <v>0</v>
      </c>
      <c r="Z48" s="339">
        <v>0</v>
      </c>
      <c r="AA48" s="339">
        <v>0</v>
      </c>
      <c r="AB48" s="339">
        <v>0</v>
      </c>
      <c r="AC48" s="339">
        <v>0</v>
      </c>
      <c r="AD48" s="339">
        <v>0</v>
      </c>
      <c r="AE48" s="339">
        <v>0</v>
      </c>
      <c r="AF48" s="338">
        <f t="shared" si="4"/>
        <v>0</v>
      </c>
      <c r="AG48" s="347">
        <f t="shared" si="5"/>
        <v>0</v>
      </c>
    </row>
    <row r="49" spans="1:33" x14ac:dyDescent="0.25">
      <c r="A49" s="84" t="s">
        <v>144</v>
      </c>
      <c r="B49" s="55" t="s">
        <v>143</v>
      </c>
      <c r="C49" s="338">
        <v>0</v>
      </c>
      <c r="D49" s="338">
        <v>0</v>
      </c>
      <c r="E49" s="339">
        <v>0</v>
      </c>
      <c r="F49" s="339">
        <v>0</v>
      </c>
      <c r="G49" s="339">
        <v>0</v>
      </c>
      <c r="H49" s="339">
        <v>0</v>
      </c>
      <c r="I49" s="339">
        <v>0</v>
      </c>
      <c r="J49" s="339">
        <v>0</v>
      </c>
      <c r="K49" s="339">
        <v>0</v>
      </c>
      <c r="L49" s="339">
        <v>0</v>
      </c>
      <c r="M49" s="339">
        <v>0</v>
      </c>
      <c r="N49" s="339">
        <v>0</v>
      </c>
      <c r="O49" s="339">
        <v>0</v>
      </c>
      <c r="P49" s="339">
        <v>0</v>
      </c>
      <c r="Q49" s="339">
        <v>0</v>
      </c>
      <c r="R49" s="339">
        <f t="shared" ref="R49:S49" si="11">R41</f>
        <v>0.08</v>
      </c>
      <c r="S49" s="339">
        <f t="shared" si="11"/>
        <v>0.08</v>
      </c>
      <c r="T49" s="339">
        <v>0</v>
      </c>
      <c r="U49" s="339">
        <v>0</v>
      </c>
      <c r="V49" s="339">
        <v>0</v>
      </c>
      <c r="W49" s="339">
        <v>0</v>
      </c>
      <c r="X49" s="339">
        <v>0</v>
      </c>
      <c r="Y49" s="339">
        <v>0</v>
      </c>
      <c r="Z49" s="339">
        <v>0</v>
      </c>
      <c r="AA49" s="339">
        <v>0</v>
      </c>
      <c r="AB49" s="339">
        <v>0</v>
      </c>
      <c r="AC49" s="339">
        <v>0</v>
      </c>
      <c r="AD49" s="339">
        <v>0</v>
      </c>
      <c r="AE49" s="339">
        <v>0</v>
      </c>
      <c r="AF49" s="338">
        <f t="shared" si="4"/>
        <v>0</v>
      </c>
      <c r="AG49" s="347">
        <f t="shared" si="5"/>
        <v>0.08</v>
      </c>
    </row>
    <row r="50" spans="1:33" ht="18.75" x14ac:dyDescent="0.25">
      <c r="A50" s="84" t="s">
        <v>142</v>
      </c>
      <c r="B50" s="83" t="s">
        <v>141</v>
      </c>
      <c r="C50" s="344">
        <v>0</v>
      </c>
      <c r="D50" s="338">
        <v>0</v>
      </c>
      <c r="E50" s="339">
        <v>0</v>
      </c>
      <c r="F50" s="339">
        <v>0</v>
      </c>
      <c r="G50" s="339">
        <v>0</v>
      </c>
      <c r="H50" s="339">
        <v>0</v>
      </c>
      <c r="I50" s="339">
        <v>0</v>
      </c>
      <c r="J50" s="339">
        <v>0</v>
      </c>
      <c r="K50" s="339">
        <v>0</v>
      </c>
      <c r="L50" s="339">
        <v>0</v>
      </c>
      <c r="M50" s="339">
        <v>0</v>
      </c>
      <c r="N50" s="339">
        <v>0</v>
      </c>
      <c r="O50" s="339">
        <v>0</v>
      </c>
      <c r="P50" s="339">
        <v>0</v>
      </c>
      <c r="Q50" s="339">
        <v>0</v>
      </c>
      <c r="R50" s="339">
        <f t="shared" ref="R50:S50" si="12">R42</f>
        <v>0</v>
      </c>
      <c r="S50" s="339">
        <f t="shared" si="12"/>
        <v>0</v>
      </c>
      <c r="T50" s="339">
        <v>0</v>
      </c>
      <c r="U50" s="339">
        <v>0</v>
      </c>
      <c r="V50" s="339">
        <v>0</v>
      </c>
      <c r="W50" s="339">
        <v>0</v>
      </c>
      <c r="X50" s="339">
        <v>0</v>
      </c>
      <c r="Y50" s="339">
        <v>0</v>
      </c>
      <c r="Z50" s="339">
        <v>0</v>
      </c>
      <c r="AA50" s="339">
        <v>0</v>
      </c>
      <c r="AB50" s="339">
        <v>0</v>
      </c>
      <c r="AC50" s="339">
        <v>0</v>
      </c>
      <c r="AD50" s="339">
        <v>0</v>
      </c>
      <c r="AE50" s="339">
        <v>0</v>
      </c>
      <c r="AF50" s="338">
        <f t="shared" si="4"/>
        <v>0</v>
      </c>
      <c r="AG50" s="347">
        <f t="shared" si="5"/>
        <v>0</v>
      </c>
    </row>
    <row r="51" spans="1:33" ht="35.25" customHeight="1" x14ac:dyDescent="0.25">
      <c r="A51" s="87" t="s">
        <v>59</v>
      </c>
      <c r="B51" s="86" t="s">
        <v>140</v>
      </c>
      <c r="C51" s="338">
        <v>0</v>
      </c>
      <c r="D51" s="338">
        <v>0</v>
      </c>
      <c r="E51" s="342">
        <v>0</v>
      </c>
      <c r="F51" s="342">
        <v>0</v>
      </c>
      <c r="G51" s="338">
        <v>0</v>
      </c>
      <c r="H51" s="338">
        <v>0</v>
      </c>
      <c r="I51" s="338">
        <v>0</v>
      </c>
      <c r="J51" s="338">
        <v>0</v>
      </c>
      <c r="K51" s="338">
        <v>0</v>
      </c>
      <c r="L51" s="338">
        <v>0</v>
      </c>
      <c r="M51" s="338">
        <v>0</v>
      </c>
      <c r="N51" s="343">
        <v>0</v>
      </c>
      <c r="O51" s="338">
        <v>0</v>
      </c>
      <c r="P51" s="338">
        <v>0</v>
      </c>
      <c r="Q51" s="338">
        <v>0</v>
      </c>
      <c r="R51" s="338">
        <v>0</v>
      </c>
      <c r="S51" s="338">
        <v>0</v>
      </c>
      <c r="T51" s="338">
        <v>0</v>
      </c>
      <c r="U51" s="338">
        <v>0</v>
      </c>
      <c r="V51" s="338">
        <v>0</v>
      </c>
      <c r="W51" s="338">
        <v>0</v>
      </c>
      <c r="X51" s="338">
        <v>0</v>
      </c>
      <c r="Y51" s="338">
        <v>0</v>
      </c>
      <c r="Z51" s="338">
        <v>0</v>
      </c>
      <c r="AA51" s="338">
        <v>0</v>
      </c>
      <c r="AB51" s="339">
        <v>0</v>
      </c>
      <c r="AC51" s="339">
        <v>0</v>
      </c>
      <c r="AD51" s="339">
        <v>0</v>
      </c>
      <c r="AE51" s="339">
        <v>0</v>
      </c>
      <c r="AF51" s="338">
        <f t="shared" si="4"/>
        <v>0</v>
      </c>
      <c r="AG51" s="347">
        <f t="shared" si="5"/>
        <v>0</v>
      </c>
    </row>
    <row r="52" spans="1:33" x14ac:dyDescent="0.25">
      <c r="A52" s="84" t="s">
        <v>139</v>
      </c>
      <c r="B52" s="55" t="s">
        <v>138</v>
      </c>
      <c r="C52" s="338">
        <v>0</v>
      </c>
      <c r="D52" s="338">
        <v>0</v>
      </c>
      <c r="E52" s="339">
        <v>0</v>
      </c>
      <c r="F52" s="339">
        <v>0</v>
      </c>
      <c r="G52" s="339">
        <v>0</v>
      </c>
      <c r="H52" s="339">
        <v>0</v>
      </c>
      <c r="I52" s="339">
        <v>0</v>
      </c>
      <c r="J52" s="339">
        <v>0</v>
      </c>
      <c r="K52" s="339">
        <v>0</v>
      </c>
      <c r="L52" s="339">
        <v>0</v>
      </c>
      <c r="M52" s="339">
        <v>0</v>
      </c>
      <c r="N52" s="339">
        <v>0</v>
      </c>
      <c r="O52" s="339">
        <v>0</v>
      </c>
      <c r="P52" s="339">
        <v>0</v>
      </c>
      <c r="Q52" s="339">
        <v>0</v>
      </c>
      <c r="R52" s="339">
        <v>4.6327800000000003</v>
      </c>
      <c r="S52" s="339">
        <v>4.6327800000000003</v>
      </c>
      <c r="T52" s="339">
        <v>0</v>
      </c>
      <c r="U52" s="339">
        <v>0</v>
      </c>
      <c r="V52" s="339">
        <v>0</v>
      </c>
      <c r="W52" s="339">
        <v>0</v>
      </c>
      <c r="X52" s="339">
        <v>0</v>
      </c>
      <c r="Y52" s="339">
        <v>0</v>
      </c>
      <c r="Z52" s="339">
        <v>0</v>
      </c>
      <c r="AA52" s="339">
        <v>0</v>
      </c>
      <c r="AB52" s="339">
        <v>0</v>
      </c>
      <c r="AC52" s="339">
        <v>0</v>
      </c>
      <c r="AD52" s="339">
        <v>0</v>
      </c>
      <c r="AE52" s="339">
        <v>0</v>
      </c>
      <c r="AF52" s="338">
        <f t="shared" si="4"/>
        <v>0</v>
      </c>
      <c r="AG52" s="347">
        <f t="shared" si="5"/>
        <v>4.6327800000000003</v>
      </c>
    </row>
    <row r="53" spans="1:33" x14ac:dyDescent="0.25">
      <c r="A53" s="84" t="s">
        <v>137</v>
      </c>
      <c r="B53" s="55" t="s">
        <v>131</v>
      </c>
      <c r="C53" s="338">
        <v>0</v>
      </c>
      <c r="D53" s="338">
        <v>0</v>
      </c>
      <c r="E53" s="339">
        <v>0</v>
      </c>
      <c r="F53" s="339">
        <v>0</v>
      </c>
      <c r="G53" s="339">
        <v>0</v>
      </c>
      <c r="H53" s="339">
        <v>0</v>
      </c>
      <c r="I53" s="339">
        <v>0</v>
      </c>
      <c r="J53" s="339">
        <v>0</v>
      </c>
      <c r="K53" s="339">
        <v>0</v>
      </c>
      <c r="L53" s="339">
        <v>0</v>
      </c>
      <c r="M53" s="339">
        <v>0</v>
      </c>
      <c r="N53" s="341">
        <v>0</v>
      </c>
      <c r="O53" s="339">
        <v>0</v>
      </c>
      <c r="P53" s="339">
        <v>0</v>
      </c>
      <c r="Q53" s="339">
        <v>0</v>
      </c>
      <c r="R53" s="339">
        <f>R44</f>
        <v>0</v>
      </c>
      <c r="S53" s="339">
        <f>S44</f>
        <v>0</v>
      </c>
      <c r="T53" s="339">
        <v>0</v>
      </c>
      <c r="U53" s="339">
        <v>0</v>
      </c>
      <c r="V53" s="339">
        <v>0</v>
      </c>
      <c r="W53" s="339">
        <v>0</v>
      </c>
      <c r="X53" s="339">
        <v>0</v>
      </c>
      <c r="Y53" s="339">
        <v>0</v>
      </c>
      <c r="Z53" s="339">
        <v>0</v>
      </c>
      <c r="AA53" s="339">
        <v>0</v>
      </c>
      <c r="AB53" s="339">
        <v>0</v>
      </c>
      <c r="AC53" s="339">
        <v>0</v>
      </c>
      <c r="AD53" s="339">
        <v>0</v>
      </c>
      <c r="AE53" s="339">
        <v>0</v>
      </c>
      <c r="AF53" s="338">
        <f t="shared" si="4"/>
        <v>0</v>
      </c>
      <c r="AG53" s="347">
        <f t="shared" si="5"/>
        <v>0</v>
      </c>
    </row>
    <row r="54" spans="1:33" x14ac:dyDescent="0.25">
      <c r="A54" s="84" t="s">
        <v>136</v>
      </c>
      <c r="B54" s="83" t="s">
        <v>130</v>
      </c>
      <c r="C54" s="344">
        <v>0</v>
      </c>
      <c r="D54" s="338">
        <v>0</v>
      </c>
      <c r="E54" s="339">
        <v>0</v>
      </c>
      <c r="F54" s="339">
        <v>0</v>
      </c>
      <c r="G54" s="339">
        <v>0</v>
      </c>
      <c r="H54" s="339">
        <v>0</v>
      </c>
      <c r="I54" s="339">
        <v>0</v>
      </c>
      <c r="J54" s="339">
        <v>0</v>
      </c>
      <c r="K54" s="339">
        <v>0</v>
      </c>
      <c r="L54" s="339">
        <v>0</v>
      </c>
      <c r="M54" s="339">
        <v>0</v>
      </c>
      <c r="N54" s="339">
        <v>0</v>
      </c>
      <c r="O54" s="339">
        <v>0</v>
      </c>
      <c r="P54" s="339">
        <v>0</v>
      </c>
      <c r="Q54" s="339">
        <v>0</v>
      </c>
      <c r="R54" s="339">
        <f t="shared" ref="R54:S55" si="13">R45</f>
        <v>0.63</v>
      </c>
      <c r="S54" s="339">
        <f t="shared" si="13"/>
        <v>0.63</v>
      </c>
      <c r="T54" s="339">
        <v>0</v>
      </c>
      <c r="U54" s="339">
        <v>0</v>
      </c>
      <c r="V54" s="339">
        <v>0</v>
      </c>
      <c r="W54" s="339">
        <v>0</v>
      </c>
      <c r="X54" s="339">
        <v>0</v>
      </c>
      <c r="Y54" s="339">
        <v>0</v>
      </c>
      <c r="Z54" s="339">
        <v>0</v>
      </c>
      <c r="AA54" s="339">
        <v>0</v>
      </c>
      <c r="AB54" s="339">
        <v>0</v>
      </c>
      <c r="AC54" s="339">
        <v>0</v>
      </c>
      <c r="AD54" s="339">
        <v>0</v>
      </c>
      <c r="AE54" s="339">
        <v>0</v>
      </c>
      <c r="AF54" s="338">
        <f t="shared" si="4"/>
        <v>0</v>
      </c>
      <c r="AG54" s="347">
        <f t="shared" si="5"/>
        <v>0.63</v>
      </c>
    </row>
    <row r="55" spans="1:33" x14ac:dyDescent="0.25">
      <c r="A55" s="84" t="s">
        <v>135</v>
      </c>
      <c r="B55" s="83" t="s">
        <v>129</v>
      </c>
      <c r="C55" s="344">
        <v>0</v>
      </c>
      <c r="D55" s="338">
        <v>0</v>
      </c>
      <c r="E55" s="339">
        <v>0</v>
      </c>
      <c r="F55" s="339">
        <v>0</v>
      </c>
      <c r="G55" s="339">
        <v>0</v>
      </c>
      <c r="H55" s="339">
        <v>0</v>
      </c>
      <c r="I55" s="339">
        <v>0</v>
      </c>
      <c r="J55" s="339">
        <v>0</v>
      </c>
      <c r="K55" s="339">
        <v>0</v>
      </c>
      <c r="L55" s="339">
        <v>0</v>
      </c>
      <c r="M55" s="339">
        <v>0</v>
      </c>
      <c r="N55" s="339">
        <v>0</v>
      </c>
      <c r="O55" s="339">
        <v>0</v>
      </c>
      <c r="P55" s="339">
        <v>0</v>
      </c>
      <c r="Q55" s="339">
        <v>0</v>
      </c>
      <c r="R55" s="339">
        <f t="shared" si="13"/>
        <v>0</v>
      </c>
      <c r="S55" s="339">
        <f t="shared" si="13"/>
        <v>0</v>
      </c>
      <c r="T55" s="339">
        <v>0</v>
      </c>
      <c r="U55" s="339">
        <v>0</v>
      </c>
      <c r="V55" s="339">
        <v>0</v>
      </c>
      <c r="W55" s="339">
        <v>0</v>
      </c>
      <c r="X55" s="339">
        <v>0</v>
      </c>
      <c r="Y55" s="339">
        <v>0</v>
      </c>
      <c r="Z55" s="339">
        <v>0</v>
      </c>
      <c r="AA55" s="339">
        <v>0</v>
      </c>
      <c r="AB55" s="339">
        <v>0</v>
      </c>
      <c r="AC55" s="339">
        <v>0</v>
      </c>
      <c r="AD55" s="339">
        <v>0</v>
      </c>
      <c r="AE55" s="339">
        <v>0</v>
      </c>
      <c r="AF55" s="338">
        <f t="shared" si="4"/>
        <v>0</v>
      </c>
      <c r="AG55" s="347">
        <f t="shared" si="5"/>
        <v>0</v>
      </c>
    </row>
    <row r="56" spans="1:33" x14ac:dyDescent="0.25">
      <c r="A56" s="84" t="s">
        <v>134</v>
      </c>
      <c r="B56" s="83" t="s">
        <v>128</v>
      </c>
      <c r="C56" s="344">
        <v>0</v>
      </c>
      <c r="D56" s="338">
        <v>0</v>
      </c>
      <c r="E56" s="339">
        <v>0</v>
      </c>
      <c r="F56" s="339">
        <v>0</v>
      </c>
      <c r="G56" s="339">
        <v>0</v>
      </c>
      <c r="H56" s="339">
        <v>0</v>
      </c>
      <c r="I56" s="339">
        <v>0</v>
      </c>
      <c r="J56" s="339">
        <v>0</v>
      </c>
      <c r="K56" s="339">
        <v>0</v>
      </c>
      <c r="L56" s="339">
        <v>0</v>
      </c>
      <c r="M56" s="339">
        <v>0</v>
      </c>
      <c r="N56" s="339">
        <v>0</v>
      </c>
      <c r="O56" s="339">
        <v>0</v>
      </c>
      <c r="P56" s="339">
        <v>0</v>
      </c>
      <c r="Q56" s="339">
        <v>0</v>
      </c>
      <c r="R56" s="339">
        <f>R47+R48+R49</f>
        <v>0.09</v>
      </c>
      <c r="S56" s="339">
        <f>S47+S48+S49</f>
        <v>0.09</v>
      </c>
      <c r="T56" s="339">
        <v>0</v>
      </c>
      <c r="U56" s="339">
        <v>0</v>
      </c>
      <c r="V56" s="339">
        <v>0</v>
      </c>
      <c r="W56" s="339">
        <v>0</v>
      </c>
      <c r="X56" s="339">
        <v>0</v>
      </c>
      <c r="Y56" s="339">
        <v>0</v>
      </c>
      <c r="Z56" s="339">
        <v>0</v>
      </c>
      <c r="AA56" s="339">
        <v>0</v>
      </c>
      <c r="AB56" s="339">
        <v>0</v>
      </c>
      <c r="AC56" s="339">
        <v>0</v>
      </c>
      <c r="AD56" s="339">
        <v>0</v>
      </c>
      <c r="AE56" s="339">
        <v>0</v>
      </c>
      <c r="AF56" s="338">
        <f t="shared" si="4"/>
        <v>0</v>
      </c>
      <c r="AG56" s="347">
        <f t="shared" si="5"/>
        <v>0.09</v>
      </c>
    </row>
    <row r="57" spans="1:33" ht="18.75" x14ac:dyDescent="0.25">
      <c r="A57" s="84" t="s">
        <v>133</v>
      </c>
      <c r="B57" s="83" t="s">
        <v>127</v>
      </c>
      <c r="C57" s="344">
        <v>0</v>
      </c>
      <c r="D57" s="338">
        <v>0</v>
      </c>
      <c r="E57" s="339">
        <v>0</v>
      </c>
      <c r="F57" s="339">
        <v>0</v>
      </c>
      <c r="G57" s="339">
        <v>0</v>
      </c>
      <c r="H57" s="339">
        <v>0</v>
      </c>
      <c r="I57" s="339">
        <v>0</v>
      </c>
      <c r="J57" s="339">
        <v>0</v>
      </c>
      <c r="K57" s="339">
        <v>0</v>
      </c>
      <c r="L57" s="339">
        <v>0</v>
      </c>
      <c r="M57" s="339">
        <v>0</v>
      </c>
      <c r="N57" s="339">
        <v>0</v>
      </c>
      <c r="O57" s="339">
        <v>0</v>
      </c>
      <c r="P57" s="339">
        <v>0</v>
      </c>
      <c r="Q57" s="339">
        <v>0</v>
      </c>
      <c r="R57" s="339">
        <f>R50</f>
        <v>0</v>
      </c>
      <c r="S57" s="339">
        <f>S50</f>
        <v>0</v>
      </c>
      <c r="T57" s="339">
        <v>0</v>
      </c>
      <c r="U57" s="339">
        <v>0</v>
      </c>
      <c r="V57" s="339">
        <v>0</v>
      </c>
      <c r="W57" s="339">
        <v>0</v>
      </c>
      <c r="X57" s="339">
        <v>0</v>
      </c>
      <c r="Y57" s="339">
        <v>0</v>
      </c>
      <c r="Z57" s="339">
        <v>0</v>
      </c>
      <c r="AA57" s="339">
        <v>0</v>
      </c>
      <c r="AB57" s="339">
        <v>0</v>
      </c>
      <c r="AC57" s="339">
        <v>0</v>
      </c>
      <c r="AD57" s="339">
        <v>0</v>
      </c>
      <c r="AE57" s="339">
        <v>0</v>
      </c>
      <c r="AF57" s="338">
        <f t="shared" si="4"/>
        <v>0</v>
      </c>
      <c r="AG57" s="347">
        <f t="shared" si="5"/>
        <v>0</v>
      </c>
    </row>
    <row r="58" spans="1:33" ht="36.75" customHeight="1" x14ac:dyDescent="0.25">
      <c r="A58" s="87" t="s">
        <v>58</v>
      </c>
      <c r="B58" s="108" t="s">
        <v>232</v>
      </c>
      <c r="C58" s="344">
        <v>0</v>
      </c>
      <c r="D58" s="338">
        <v>0</v>
      </c>
      <c r="E58" s="342">
        <v>0</v>
      </c>
      <c r="F58" s="342">
        <v>0</v>
      </c>
      <c r="G58" s="338">
        <v>0</v>
      </c>
      <c r="H58" s="338">
        <v>0</v>
      </c>
      <c r="I58" s="338">
        <v>0</v>
      </c>
      <c r="J58" s="338">
        <v>0</v>
      </c>
      <c r="K58" s="338">
        <v>0</v>
      </c>
      <c r="L58" s="338">
        <v>0</v>
      </c>
      <c r="M58" s="338">
        <v>0</v>
      </c>
      <c r="N58" s="343">
        <v>0</v>
      </c>
      <c r="O58" s="338">
        <v>0</v>
      </c>
      <c r="P58" s="338">
        <v>0</v>
      </c>
      <c r="Q58" s="338">
        <v>0</v>
      </c>
      <c r="R58" s="338">
        <v>0</v>
      </c>
      <c r="S58" s="338">
        <v>0</v>
      </c>
      <c r="T58" s="338">
        <v>0</v>
      </c>
      <c r="U58" s="338">
        <v>0</v>
      </c>
      <c r="V58" s="338">
        <v>0</v>
      </c>
      <c r="W58" s="338">
        <v>0</v>
      </c>
      <c r="X58" s="338">
        <v>0</v>
      </c>
      <c r="Y58" s="338">
        <v>0</v>
      </c>
      <c r="Z58" s="338">
        <v>0</v>
      </c>
      <c r="AA58" s="338">
        <v>0</v>
      </c>
      <c r="AB58" s="339">
        <v>0</v>
      </c>
      <c r="AC58" s="339">
        <v>0</v>
      </c>
      <c r="AD58" s="339">
        <v>0</v>
      </c>
      <c r="AE58" s="339">
        <v>0</v>
      </c>
      <c r="AF58" s="338">
        <f t="shared" si="4"/>
        <v>0</v>
      </c>
      <c r="AG58" s="347">
        <f t="shared" si="5"/>
        <v>0</v>
      </c>
    </row>
    <row r="59" spans="1:33" x14ac:dyDescent="0.25">
      <c r="A59" s="87" t="s">
        <v>56</v>
      </c>
      <c r="B59" s="86" t="s">
        <v>132</v>
      </c>
      <c r="C59" s="338">
        <v>0</v>
      </c>
      <c r="D59" s="338">
        <v>0</v>
      </c>
      <c r="E59" s="342">
        <v>0</v>
      </c>
      <c r="F59" s="342">
        <v>0</v>
      </c>
      <c r="G59" s="338">
        <v>0</v>
      </c>
      <c r="H59" s="338">
        <v>0</v>
      </c>
      <c r="I59" s="338">
        <v>0</v>
      </c>
      <c r="J59" s="338">
        <v>0</v>
      </c>
      <c r="K59" s="338">
        <v>0</v>
      </c>
      <c r="L59" s="338">
        <v>0</v>
      </c>
      <c r="M59" s="338">
        <v>0</v>
      </c>
      <c r="N59" s="343">
        <v>0</v>
      </c>
      <c r="O59" s="338">
        <v>0</v>
      </c>
      <c r="P59" s="338">
        <v>0</v>
      </c>
      <c r="Q59" s="338">
        <v>0</v>
      </c>
      <c r="R59" s="338">
        <v>0</v>
      </c>
      <c r="S59" s="338">
        <v>0</v>
      </c>
      <c r="T59" s="338">
        <v>0</v>
      </c>
      <c r="U59" s="338">
        <v>0</v>
      </c>
      <c r="V59" s="338">
        <v>0</v>
      </c>
      <c r="W59" s="338">
        <v>0</v>
      </c>
      <c r="X59" s="338">
        <v>0</v>
      </c>
      <c r="Y59" s="338">
        <v>0</v>
      </c>
      <c r="Z59" s="338">
        <v>0</v>
      </c>
      <c r="AA59" s="338">
        <v>0</v>
      </c>
      <c r="AB59" s="339">
        <v>0</v>
      </c>
      <c r="AC59" s="339">
        <v>0</v>
      </c>
      <c r="AD59" s="339">
        <v>0</v>
      </c>
      <c r="AE59" s="339">
        <v>0</v>
      </c>
      <c r="AF59" s="338">
        <f t="shared" si="4"/>
        <v>0</v>
      </c>
      <c r="AG59" s="347">
        <f t="shared" si="5"/>
        <v>0</v>
      </c>
    </row>
    <row r="60" spans="1:33" x14ac:dyDescent="0.25">
      <c r="A60" s="84" t="s">
        <v>226</v>
      </c>
      <c r="B60" s="85" t="s">
        <v>153</v>
      </c>
      <c r="C60" s="345">
        <v>0</v>
      </c>
      <c r="D60" s="338">
        <v>0</v>
      </c>
      <c r="E60" s="339">
        <v>0</v>
      </c>
      <c r="F60" s="339">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39">
        <v>0</v>
      </c>
      <c r="AC60" s="339">
        <v>0</v>
      </c>
      <c r="AD60" s="339">
        <v>0</v>
      </c>
      <c r="AE60" s="339">
        <v>0</v>
      </c>
      <c r="AF60" s="338">
        <f t="shared" si="4"/>
        <v>0</v>
      </c>
      <c r="AG60" s="347">
        <f t="shared" si="5"/>
        <v>0</v>
      </c>
    </row>
    <row r="61" spans="1:33" x14ac:dyDescent="0.25">
      <c r="A61" s="84" t="s">
        <v>227</v>
      </c>
      <c r="B61" s="85" t="s">
        <v>151</v>
      </c>
      <c r="C61" s="345">
        <v>0</v>
      </c>
      <c r="D61" s="338">
        <v>0</v>
      </c>
      <c r="E61" s="339">
        <v>0</v>
      </c>
      <c r="F61" s="339">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39">
        <v>0</v>
      </c>
      <c r="AC61" s="339">
        <v>0</v>
      </c>
      <c r="AD61" s="339">
        <v>0</v>
      </c>
      <c r="AE61" s="339">
        <v>0</v>
      </c>
      <c r="AF61" s="338">
        <f t="shared" si="4"/>
        <v>0</v>
      </c>
      <c r="AG61" s="347">
        <f t="shared" si="5"/>
        <v>0</v>
      </c>
    </row>
    <row r="62" spans="1:33" x14ac:dyDescent="0.25">
      <c r="A62" s="84" t="s">
        <v>228</v>
      </c>
      <c r="B62" s="85" t="s">
        <v>149</v>
      </c>
      <c r="C62" s="345">
        <v>0</v>
      </c>
      <c r="D62" s="338">
        <v>0</v>
      </c>
      <c r="E62" s="339">
        <v>0</v>
      </c>
      <c r="F62" s="339">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39">
        <v>0</v>
      </c>
      <c r="AC62" s="339">
        <v>0</v>
      </c>
      <c r="AD62" s="339">
        <v>0</v>
      </c>
      <c r="AE62" s="339">
        <v>0</v>
      </c>
      <c r="AF62" s="338">
        <f t="shared" si="4"/>
        <v>0</v>
      </c>
      <c r="AG62" s="347">
        <f t="shared" si="5"/>
        <v>0</v>
      </c>
    </row>
    <row r="63" spans="1:33" x14ac:dyDescent="0.25">
      <c r="A63" s="84" t="s">
        <v>229</v>
      </c>
      <c r="B63" s="85" t="s">
        <v>231</v>
      </c>
      <c r="C63" s="345">
        <v>0</v>
      </c>
      <c r="D63" s="338">
        <v>0</v>
      </c>
      <c r="E63" s="339">
        <v>0</v>
      </c>
      <c r="F63" s="339">
        <v>0</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0</v>
      </c>
      <c r="Y63" s="339">
        <v>0</v>
      </c>
      <c r="Z63" s="339">
        <v>0</v>
      </c>
      <c r="AA63" s="339">
        <v>0</v>
      </c>
      <c r="AB63" s="339">
        <v>0</v>
      </c>
      <c r="AC63" s="339">
        <v>0</v>
      </c>
      <c r="AD63" s="339">
        <v>0</v>
      </c>
      <c r="AE63" s="339">
        <v>0</v>
      </c>
      <c r="AF63" s="338">
        <f t="shared" si="4"/>
        <v>0</v>
      </c>
      <c r="AG63" s="347">
        <f t="shared" si="5"/>
        <v>0</v>
      </c>
    </row>
    <row r="64" spans="1:33" ht="18.75" x14ac:dyDescent="0.25">
      <c r="A64" s="84" t="s">
        <v>230</v>
      </c>
      <c r="B64" s="83" t="s">
        <v>127</v>
      </c>
      <c r="C64" s="344">
        <v>0</v>
      </c>
      <c r="D64" s="338">
        <v>0</v>
      </c>
      <c r="E64" s="339">
        <v>0</v>
      </c>
      <c r="F64" s="339">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39">
        <v>0</v>
      </c>
      <c r="AC64" s="339">
        <v>0</v>
      </c>
      <c r="AD64" s="339">
        <v>0</v>
      </c>
      <c r="AE64" s="339">
        <v>0</v>
      </c>
      <c r="AF64" s="338">
        <f t="shared" si="4"/>
        <v>0</v>
      </c>
      <c r="AG64" s="347">
        <f t="shared" si="5"/>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67"/>
      <c r="C66" s="467"/>
      <c r="D66" s="467"/>
      <c r="E66" s="467"/>
      <c r="F66" s="467"/>
      <c r="G66" s="467"/>
      <c r="H66" s="467"/>
      <c r="I66" s="467"/>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68"/>
      <c r="C68" s="468"/>
      <c r="D68" s="468"/>
      <c r="E68" s="468"/>
      <c r="F68" s="468"/>
      <c r="G68" s="468"/>
      <c r="H68" s="468"/>
      <c r="I68" s="468"/>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67"/>
      <c r="C70" s="467"/>
      <c r="D70" s="467"/>
      <c r="E70" s="467"/>
      <c r="F70" s="467"/>
      <c r="G70" s="467"/>
      <c r="H70" s="467"/>
      <c r="I70" s="467"/>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67"/>
      <c r="C72" s="467"/>
      <c r="D72" s="467"/>
      <c r="E72" s="467"/>
      <c r="F72" s="467"/>
      <c r="G72" s="467"/>
      <c r="H72" s="467"/>
      <c r="I72" s="467"/>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68"/>
      <c r="C73" s="468"/>
      <c r="D73" s="468"/>
      <c r="E73" s="468"/>
      <c r="F73" s="468"/>
      <c r="G73" s="468"/>
      <c r="H73" s="468"/>
      <c r="I73" s="468"/>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67"/>
      <c r="C74" s="467"/>
      <c r="D74" s="467"/>
      <c r="E74" s="467"/>
      <c r="F74" s="467"/>
      <c r="G74" s="467"/>
      <c r="H74" s="467"/>
      <c r="I74" s="467"/>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65"/>
      <c r="C75" s="465"/>
      <c r="D75" s="465"/>
      <c r="E75" s="465"/>
      <c r="F75" s="465"/>
      <c r="G75" s="465"/>
      <c r="H75" s="465"/>
      <c r="I75" s="465"/>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66"/>
      <c r="C77" s="466"/>
      <c r="D77" s="466"/>
      <c r="E77" s="466"/>
      <c r="F77" s="466"/>
      <c r="G77" s="466"/>
      <c r="H77" s="466"/>
      <c r="I77" s="466"/>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6" sqref="E26:L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x14ac:dyDescent="0.3">
      <c r="AV6" s="15"/>
    </row>
    <row r="7" spans="1:48" ht="18.75" x14ac:dyDescent="0.25">
      <c r="A7" s="388" t="s">
        <v>9</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c r="AP7" s="388"/>
      <c r="AQ7" s="388"/>
      <c r="AR7" s="388"/>
      <c r="AS7" s="388"/>
      <c r="AT7" s="388"/>
      <c r="AU7" s="388"/>
      <c r="AV7" s="388"/>
    </row>
    <row r="8" spans="1:48" ht="18.75" x14ac:dyDescent="0.25">
      <c r="A8" s="388"/>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c r="AM8" s="388"/>
      <c r="AN8" s="388"/>
      <c r="AO8" s="388"/>
      <c r="AP8" s="388"/>
      <c r="AQ8" s="388"/>
      <c r="AR8" s="388"/>
      <c r="AS8" s="388"/>
      <c r="AT8" s="388"/>
      <c r="AU8" s="388"/>
      <c r="AV8" s="388"/>
    </row>
    <row r="9" spans="1:48"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85" t="s">
        <v>8</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8"/>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c r="AD11" s="388"/>
      <c r="AE11" s="388"/>
      <c r="AF11" s="388"/>
      <c r="AG11" s="388"/>
      <c r="AH11" s="388"/>
      <c r="AI11" s="388"/>
      <c r="AJ11" s="388"/>
      <c r="AK11" s="388"/>
      <c r="AL11" s="388"/>
      <c r="AM11" s="388"/>
      <c r="AN11" s="388"/>
      <c r="AO11" s="388"/>
      <c r="AP11" s="388"/>
      <c r="AQ11" s="388"/>
      <c r="AR11" s="388"/>
      <c r="AS11" s="388"/>
      <c r="AT11" s="388"/>
      <c r="AU11" s="388"/>
      <c r="AV11" s="388"/>
    </row>
    <row r="12" spans="1:48" x14ac:dyDescent="0.25">
      <c r="A12" s="393" t="str">
        <f>'1. паспорт местоположение'!A12:C12</f>
        <v>G_16-0051</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85" t="s">
        <v>7</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x14ac:dyDescent="0.25">
      <c r="A15" s="393" t="str">
        <f>'1. паспорт местоположение'!A15</f>
        <v>Строительство ТП 15/0,4кВ, ЛЭП 15кВ от ВЛ 15-206, реконструкция ВЛ 15-206 (инв. № 5115266) вблизи п. Загородное Багратионовского района</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c r="AS15" s="393"/>
      <c r="AT15" s="393"/>
      <c r="AU15" s="393"/>
      <c r="AV15" s="393"/>
    </row>
    <row r="16" spans="1:48" ht="15.75" x14ac:dyDescent="0.25">
      <c r="A16" s="385" t="s">
        <v>6</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30"/>
      <c r="B17" s="430"/>
      <c r="C17" s="430"/>
      <c r="D17" s="430"/>
      <c r="E17" s="430"/>
      <c r="F17" s="430"/>
      <c r="G17" s="430"/>
      <c r="H17" s="430"/>
      <c r="I17" s="430"/>
      <c r="J17" s="430"/>
      <c r="K17" s="430"/>
      <c r="L17" s="430"/>
      <c r="M17" s="430"/>
      <c r="N17" s="430"/>
      <c r="O17" s="430"/>
      <c r="P17" s="430"/>
      <c r="Q17" s="430"/>
      <c r="R17" s="430"/>
      <c r="S17" s="430"/>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row>
    <row r="18" spans="1:48" ht="14.25" customHeight="1" x14ac:dyDescent="0.25">
      <c r="A18" s="430"/>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c r="AD18" s="430"/>
      <c r="AE18" s="430"/>
      <c r="AF18" s="430"/>
      <c r="AG18" s="430"/>
      <c r="AH18" s="430"/>
      <c r="AI18" s="430"/>
      <c r="AJ18" s="430"/>
      <c r="AK18" s="430"/>
      <c r="AL18" s="430"/>
      <c r="AM18" s="430"/>
      <c r="AN18" s="430"/>
      <c r="AO18" s="430"/>
      <c r="AP18" s="430"/>
      <c r="AQ18" s="430"/>
      <c r="AR18" s="430"/>
      <c r="AS18" s="430"/>
      <c r="AT18" s="430"/>
      <c r="AU18" s="430"/>
      <c r="AV18" s="430"/>
    </row>
    <row r="19" spans="1:48" x14ac:dyDescent="0.25">
      <c r="A19" s="430"/>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0"/>
      <c r="AK19" s="430"/>
      <c r="AL19" s="430"/>
      <c r="AM19" s="430"/>
      <c r="AN19" s="430"/>
      <c r="AO19" s="430"/>
      <c r="AP19" s="430"/>
      <c r="AQ19" s="430"/>
      <c r="AR19" s="430"/>
      <c r="AS19" s="430"/>
      <c r="AT19" s="430"/>
      <c r="AU19" s="430"/>
      <c r="AV19" s="430"/>
    </row>
    <row r="20" spans="1:48" s="26" customFormat="1"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424"/>
      <c r="AM20" s="424"/>
      <c r="AN20" s="424"/>
      <c r="AO20" s="424"/>
      <c r="AP20" s="424"/>
      <c r="AQ20" s="424"/>
      <c r="AR20" s="424"/>
      <c r="AS20" s="424"/>
      <c r="AT20" s="424"/>
      <c r="AU20" s="424"/>
      <c r="AV20" s="424"/>
    </row>
    <row r="21" spans="1:48" s="26" customFormat="1" x14ac:dyDescent="0.25">
      <c r="A21" s="493" t="s">
        <v>519</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s="26" customFormat="1" ht="58.5" customHeight="1" x14ac:dyDescent="0.25">
      <c r="A22" s="484" t="s">
        <v>52</v>
      </c>
      <c r="B22" s="495" t="s">
        <v>24</v>
      </c>
      <c r="C22" s="484" t="s">
        <v>51</v>
      </c>
      <c r="D22" s="484" t="s">
        <v>50</v>
      </c>
      <c r="E22" s="498" t="s">
        <v>530</v>
      </c>
      <c r="F22" s="499"/>
      <c r="G22" s="499"/>
      <c r="H22" s="499"/>
      <c r="I22" s="499"/>
      <c r="J22" s="499"/>
      <c r="K22" s="499"/>
      <c r="L22" s="500"/>
      <c r="M22" s="484" t="s">
        <v>49</v>
      </c>
      <c r="N22" s="484" t="s">
        <v>48</v>
      </c>
      <c r="O22" s="484" t="s">
        <v>47</v>
      </c>
      <c r="P22" s="479" t="s">
        <v>262</v>
      </c>
      <c r="Q22" s="479" t="s">
        <v>46</v>
      </c>
      <c r="R22" s="479" t="s">
        <v>45</v>
      </c>
      <c r="S22" s="479" t="s">
        <v>44</v>
      </c>
      <c r="T22" s="479"/>
      <c r="U22" s="501" t="s">
        <v>43</v>
      </c>
      <c r="V22" s="501" t="s">
        <v>42</v>
      </c>
      <c r="W22" s="479" t="s">
        <v>41</v>
      </c>
      <c r="X22" s="479" t="s">
        <v>40</v>
      </c>
      <c r="Y22" s="479" t="s">
        <v>39</v>
      </c>
      <c r="Z22" s="486" t="s">
        <v>38</v>
      </c>
      <c r="AA22" s="479" t="s">
        <v>37</v>
      </c>
      <c r="AB22" s="479" t="s">
        <v>36</v>
      </c>
      <c r="AC22" s="479" t="s">
        <v>35</v>
      </c>
      <c r="AD22" s="479" t="s">
        <v>34</v>
      </c>
      <c r="AE22" s="479" t="s">
        <v>33</v>
      </c>
      <c r="AF22" s="479" t="s">
        <v>32</v>
      </c>
      <c r="AG22" s="479"/>
      <c r="AH22" s="479"/>
      <c r="AI22" s="479"/>
      <c r="AJ22" s="479"/>
      <c r="AK22" s="479"/>
      <c r="AL22" s="479" t="s">
        <v>31</v>
      </c>
      <c r="AM22" s="479"/>
      <c r="AN22" s="479"/>
      <c r="AO22" s="479"/>
      <c r="AP22" s="479" t="s">
        <v>30</v>
      </c>
      <c r="AQ22" s="479"/>
      <c r="AR22" s="479" t="s">
        <v>29</v>
      </c>
      <c r="AS22" s="479" t="s">
        <v>28</v>
      </c>
      <c r="AT22" s="479" t="s">
        <v>27</v>
      </c>
      <c r="AU22" s="479" t="s">
        <v>26</v>
      </c>
      <c r="AV22" s="487" t="s">
        <v>25</v>
      </c>
    </row>
    <row r="23" spans="1:48" s="26" customFormat="1" ht="64.5" customHeight="1" x14ac:dyDescent="0.25">
      <c r="A23" s="494"/>
      <c r="B23" s="496"/>
      <c r="C23" s="494"/>
      <c r="D23" s="494"/>
      <c r="E23" s="489" t="s">
        <v>23</v>
      </c>
      <c r="F23" s="480" t="s">
        <v>131</v>
      </c>
      <c r="G23" s="480" t="s">
        <v>130</v>
      </c>
      <c r="H23" s="480" t="s">
        <v>129</v>
      </c>
      <c r="I23" s="482" t="s">
        <v>440</v>
      </c>
      <c r="J23" s="482" t="s">
        <v>441</v>
      </c>
      <c r="K23" s="482" t="s">
        <v>442</v>
      </c>
      <c r="L23" s="480" t="s">
        <v>79</v>
      </c>
      <c r="M23" s="494"/>
      <c r="N23" s="494"/>
      <c r="O23" s="494"/>
      <c r="P23" s="479"/>
      <c r="Q23" s="479"/>
      <c r="R23" s="479"/>
      <c r="S23" s="491" t="s">
        <v>2</v>
      </c>
      <c r="T23" s="491" t="s">
        <v>11</v>
      </c>
      <c r="U23" s="501"/>
      <c r="V23" s="501"/>
      <c r="W23" s="479"/>
      <c r="X23" s="479"/>
      <c r="Y23" s="479"/>
      <c r="Z23" s="479"/>
      <c r="AA23" s="479"/>
      <c r="AB23" s="479"/>
      <c r="AC23" s="479"/>
      <c r="AD23" s="479"/>
      <c r="AE23" s="479"/>
      <c r="AF23" s="479" t="s">
        <v>22</v>
      </c>
      <c r="AG23" s="479"/>
      <c r="AH23" s="479" t="s">
        <v>21</v>
      </c>
      <c r="AI23" s="479"/>
      <c r="AJ23" s="484" t="s">
        <v>20</v>
      </c>
      <c r="AK23" s="484" t="s">
        <v>19</v>
      </c>
      <c r="AL23" s="484" t="s">
        <v>18</v>
      </c>
      <c r="AM23" s="484" t="s">
        <v>17</v>
      </c>
      <c r="AN23" s="484" t="s">
        <v>16</v>
      </c>
      <c r="AO23" s="484" t="s">
        <v>15</v>
      </c>
      <c r="AP23" s="484" t="s">
        <v>14</v>
      </c>
      <c r="AQ23" s="502" t="s">
        <v>11</v>
      </c>
      <c r="AR23" s="479"/>
      <c r="AS23" s="479"/>
      <c r="AT23" s="479"/>
      <c r="AU23" s="479"/>
      <c r="AV23" s="488"/>
    </row>
    <row r="24" spans="1:48" s="26" customFormat="1"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58" t="s">
        <v>13</v>
      </c>
      <c r="AG24" s="158" t="s">
        <v>12</v>
      </c>
      <c r="AH24" s="159" t="s">
        <v>2</v>
      </c>
      <c r="AI24" s="159" t="s">
        <v>11</v>
      </c>
      <c r="AJ24" s="485"/>
      <c r="AK24" s="485"/>
      <c r="AL24" s="485"/>
      <c r="AM24" s="485"/>
      <c r="AN24" s="485"/>
      <c r="AO24" s="485"/>
      <c r="AP24" s="485"/>
      <c r="AQ24" s="503"/>
      <c r="AR24" s="479"/>
      <c r="AS24" s="479"/>
      <c r="AT24" s="479"/>
      <c r="AU24" s="479"/>
      <c r="AV24" s="48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66" t="str">
        <f>A9</f>
        <v>Акционерное общество "Янтарьэнерго" ДЗО  ПАО "Россети"</v>
      </c>
      <c r="C26" s="21"/>
      <c r="D26" s="23" t="s">
        <v>674</v>
      </c>
      <c r="E26" s="367"/>
      <c r="F26" s="367"/>
      <c r="G26" s="367">
        <v>0.63</v>
      </c>
      <c r="H26" s="367"/>
      <c r="I26" s="367">
        <v>0.01</v>
      </c>
      <c r="J26" s="367"/>
      <c r="K26" s="367">
        <v>0.08</v>
      </c>
      <c r="L26" s="36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31" customWidth="1"/>
    <col min="3" max="3" width="9.140625" style="132" hidden="1" customWidth="1"/>
    <col min="4" max="256" width="8.85546875" style="132"/>
    <col min="257" max="258" width="66.140625" style="132" customWidth="1"/>
    <col min="259" max="512" width="8.85546875" style="132"/>
    <col min="513" max="514" width="66.140625" style="132" customWidth="1"/>
    <col min="515" max="768" width="8.85546875" style="132"/>
    <col min="769" max="770" width="66.140625" style="132" customWidth="1"/>
    <col min="771" max="1024" width="8.85546875" style="132"/>
    <col min="1025" max="1026" width="66.140625" style="132" customWidth="1"/>
    <col min="1027" max="1280" width="8.85546875" style="132"/>
    <col min="1281" max="1282" width="66.140625" style="132" customWidth="1"/>
    <col min="1283" max="1536" width="8.85546875" style="132"/>
    <col min="1537" max="1538" width="66.140625" style="132" customWidth="1"/>
    <col min="1539" max="1792" width="8.85546875" style="132"/>
    <col min="1793" max="1794" width="66.140625" style="132" customWidth="1"/>
    <col min="1795" max="2048" width="8.85546875" style="132"/>
    <col min="2049" max="2050" width="66.140625" style="132" customWidth="1"/>
    <col min="2051" max="2304" width="8.85546875" style="132"/>
    <col min="2305" max="2306" width="66.140625" style="132" customWidth="1"/>
    <col min="2307" max="2560" width="8.85546875" style="132"/>
    <col min="2561" max="2562" width="66.140625" style="132" customWidth="1"/>
    <col min="2563" max="2816" width="8.85546875" style="132"/>
    <col min="2817" max="2818" width="66.140625" style="132" customWidth="1"/>
    <col min="2819" max="3072" width="8.85546875" style="132"/>
    <col min="3073" max="3074" width="66.140625" style="132" customWidth="1"/>
    <col min="3075" max="3328" width="8.85546875" style="132"/>
    <col min="3329" max="3330" width="66.140625" style="132" customWidth="1"/>
    <col min="3331" max="3584" width="8.85546875" style="132"/>
    <col min="3585" max="3586" width="66.140625" style="132" customWidth="1"/>
    <col min="3587" max="3840" width="8.85546875" style="132"/>
    <col min="3841" max="3842" width="66.140625" style="132" customWidth="1"/>
    <col min="3843" max="4096" width="8.85546875" style="132"/>
    <col min="4097" max="4098" width="66.140625" style="132" customWidth="1"/>
    <col min="4099" max="4352" width="8.85546875" style="132"/>
    <col min="4353" max="4354" width="66.140625" style="132" customWidth="1"/>
    <col min="4355" max="4608" width="8.85546875" style="132"/>
    <col min="4609" max="4610" width="66.140625" style="132" customWidth="1"/>
    <col min="4611" max="4864" width="8.85546875" style="132"/>
    <col min="4865" max="4866" width="66.140625" style="132" customWidth="1"/>
    <col min="4867" max="5120" width="8.85546875" style="132"/>
    <col min="5121" max="5122" width="66.140625" style="132" customWidth="1"/>
    <col min="5123" max="5376" width="8.85546875" style="132"/>
    <col min="5377" max="5378" width="66.140625" style="132" customWidth="1"/>
    <col min="5379" max="5632" width="8.85546875" style="132"/>
    <col min="5633" max="5634" width="66.140625" style="132" customWidth="1"/>
    <col min="5635" max="5888" width="8.85546875" style="132"/>
    <col min="5889" max="5890" width="66.140625" style="132" customWidth="1"/>
    <col min="5891" max="6144" width="8.85546875" style="132"/>
    <col min="6145" max="6146" width="66.140625" style="132" customWidth="1"/>
    <col min="6147" max="6400" width="8.85546875" style="132"/>
    <col min="6401" max="6402" width="66.140625" style="132" customWidth="1"/>
    <col min="6403" max="6656" width="8.85546875" style="132"/>
    <col min="6657" max="6658" width="66.140625" style="132" customWidth="1"/>
    <col min="6659" max="6912" width="8.85546875" style="132"/>
    <col min="6913" max="6914" width="66.140625" style="132" customWidth="1"/>
    <col min="6915" max="7168" width="8.85546875" style="132"/>
    <col min="7169" max="7170" width="66.140625" style="132" customWidth="1"/>
    <col min="7171" max="7424" width="8.85546875" style="132"/>
    <col min="7425" max="7426" width="66.140625" style="132" customWidth="1"/>
    <col min="7427" max="7680" width="8.85546875" style="132"/>
    <col min="7681" max="7682" width="66.140625" style="132" customWidth="1"/>
    <col min="7683" max="7936" width="8.85546875" style="132"/>
    <col min="7937" max="7938" width="66.140625" style="132" customWidth="1"/>
    <col min="7939" max="8192" width="8.85546875" style="132"/>
    <col min="8193" max="8194" width="66.140625" style="132" customWidth="1"/>
    <col min="8195" max="8448" width="8.85546875" style="132"/>
    <col min="8449" max="8450" width="66.140625" style="132" customWidth="1"/>
    <col min="8451" max="8704" width="8.85546875" style="132"/>
    <col min="8705" max="8706" width="66.140625" style="132" customWidth="1"/>
    <col min="8707" max="8960" width="8.85546875" style="132"/>
    <col min="8961" max="8962" width="66.140625" style="132" customWidth="1"/>
    <col min="8963" max="9216" width="8.85546875" style="132"/>
    <col min="9217" max="9218" width="66.140625" style="132" customWidth="1"/>
    <col min="9219" max="9472" width="8.85546875" style="132"/>
    <col min="9473" max="9474" width="66.140625" style="132" customWidth="1"/>
    <col min="9475" max="9728" width="8.85546875" style="132"/>
    <col min="9729" max="9730" width="66.140625" style="132" customWidth="1"/>
    <col min="9731" max="9984" width="8.85546875" style="132"/>
    <col min="9985" max="9986" width="66.140625" style="132" customWidth="1"/>
    <col min="9987" max="10240" width="8.85546875" style="132"/>
    <col min="10241" max="10242" width="66.140625" style="132" customWidth="1"/>
    <col min="10243" max="10496" width="8.85546875" style="132"/>
    <col min="10497" max="10498" width="66.140625" style="132" customWidth="1"/>
    <col min="10499" max="10752" width="8.85546875" style="132"/>
    <col min="10753" max="10754" width="66.140625" style="132" customWidth="1"/>
    <col min="10755" max="11008" width="8.85546875" style="132"/>
    <col min="11009" max="11010" width="66.140625" style="132" customWidth="1"/>
    <col min="11011" max="11264" width="8.85546875" style="132"/>
    <col min="11265" max="11266" width="66.140625" style="132" customWidth="1"/>
    <col min="11267" max="11520" width="8.85546875" style="132"/>
    <col min="11521" max="11522" width="66.140625" style="132" customWidth="1"/>
    <col min="11523" max="11776" width="8.85546875" style="132"/>
    <col min="11777" max="11778" width="66.140625" style="132" customWidth="1"/>
    <col min="11779" max="12032" width="8.85546875" style="132"/>
    <col min="12033" max="12034" width="66.140625" style="132" customWidth="1"/>
    <col min="12035" max="12288" width="8.85546875" style="132"/>
    <col min="12289" max="12290" width="66.140625" style="132" customWidth="1"/>
    <col min="12291" max="12544" width="8.85546875" style="132"/>
    <col min="12545" max="12546" width="66.140625" style="132" customWidth="1"/>
    <col min="12547" max="12800" width="8.85546875" style="132"/>
    <col min="12801" max="12802" width="66.140625" style="132" customWidth="1"/>
    <col min="12803" max="13056" width="8.85546875" style="132"/>
    <col min="13057" max="13058" width="66.140625" style="132" customWidth="1"/>
    <col min="13059" max="13312" width="8.85546875" style="132"/>
    <col min="13313" max="13314" width="66.140625" style="132" customWidth="1"/>
    <col min="13315" max="13568" width="8.85546875" style="132"/>
    <col min="13569" max="13570" width="66.140625" style="132" customWidth="1"/>
    <col min="13571" max="13824" width="8.85546875" style="132"/>
    <col min="13825" max="13826" width="66.140625" style="132" customWidth="1"/>
    <col min="13827" max="14080" width="8.85546875" style="132"/>
    <col min="14081" max="14082" width="66.140625" style="132" customWidth="1"/>
    <col min="14083" max="14336" width="8.85546875" style="132"/>
    <col min="14337" max="14338" width="66.140625" style="132" customWidth="1"/>
    <col min="14339" max="14592" width="8.85546875" style="132"/>
    <col min="14593" max="14594" width="66.140625" style="132" customWidth="1"/>
    <col min="14595" max="14848" width="8.85546875" style="132"/>
    <col min="14849" max="14850" width="66.140625" style="132" customWidth="1"/>
    <col min="14851" max="15104" width="8.85546875" style="132"/>
    <col min="15105" max="15106" width="66.140625" style="132" customWidth="1"/>
    <col min="15107" max="15360" width="8.85546875" style="132"/>
    <col min="15361" max="15362" width="66.140625" style="132" customWidth="1"/>
    <col min="15363" max="15616" width="8.85546875" style="132"/>
    <col min="15617" max="15618" width="66.140625" style="132" customWidth="1"/>
    <col min="15619" max="15872" width="8.85546875" style="132"/>
    <col min="15873" max="15874" width="66.140625" style="132" customWidth="1"/>
    <col min="15875" max="16128" width="8.85546875" style="132"/>
    <col min="16129" max="16130" width="66.140625" style="132" customWidth="1"/>
    <col min="16131" max="16384" width="8.85546875" style="132"/>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510" t="str">
        <f>'[2]1. паспорт местоположение'!A5:C5</f>
        <v>Год раскрытия информации: 2016 год</v>
      </c>
      <c r="B5" s="510"/>
      <c r="C5" s="95"/>
      <c r="D5" s="95"/>
      <c r="E5" s="95"/>
      <c r="F5" s="95"/>
      <c r="G5" s="95"/>
      <c r="H5" s="95"/>
    </row>
    <row r="6" spans="1:8" ht="18.75" x14ac:dyDescent="0.3">
      <c r="A6" s="322"/>
      <c r="B6" s="322"/>
      <c r="C6" s="322"/>
      <c r="D6" s="322"/>
      <c r="E6" s="322"/>
      <c r="F6" s="322"/>
      <c r="G6" s="322"/>
      <c r="H6" s="322"/>
    </row>
    <row r="7" spans="1:8" ht="18.75" x14ac:dyDescent="0.25">
      <c r="A7" s="388" t="s">
        <v>9</v>
      </c>
      <c r="B7" s="388"/>
      <c r="C7" s="164"/>
      <c r="D7" s="164"/>
      <c r="E7" s="164"/>
      <c r="F7" s="164"/>
      <c r="G7" s="164"/>
      <c r="H7" s="164"/>
    </row>
    <row r="8" spans="1:8" ht="18.75" x14ac:dyDescent="0.25">
      <c r="A8" s="164"/>
      <c r="B8" s="164"/>
      <c r="C8" s="164"/>
      <c r="D8" s="164"/>
      <c r="E8" s="164"/>
      <c r="F8" s="164"/>
      <c r="G8" s="164"/>
      <c r="H8" s="164"/>
    </row>
    <row r="9" spans="1:8" x14ac:dyDescent="0.25">
      <c r="A9" s="393" t="str">
        <f>'1. паспорт местоположение'!A9:C9</f>
        <v>Акционерное общество "Янтарьэнерго" ДЗО  ПАО "Россети"</v>
      </c>
      <c r="B9" s="393"/>
      <c r="C9" s="181"/>
      <c r="D9" s="181"/>
      <c r="E9" s="181"/>
      <c r="F9" s="181"/>
      <c r="G9" s="181"/>
      <c r="H9" s="181"/>
    </row>
    <row r="10" spans="1:8" x14ac:dyDescent="0.25">
      <c r="A10" s="385" t="s">
        <v>8</v>
      </c>
      <c r="B10" s="385"/>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393" t="str">
        <f>'1. паспорт местоположение'!A12:C12</f>
        <v>G_16-0051</v>
      </c>
      <c r="B12" s="393"/>
      <c r="C12" s="181"/>
      <c r="D12" s="181"/>
      <c r="E12" s="181"/>
      <c r="F12" s="181"/>
      <c r="G12" s="181"/>
      <c r="H12" s="181"/>
    </row>
    <row r="13" spans="1:8" x14ac:dyDescent="0.25">
      <c r="A13" s="385" t="s">
        <v>7</v>
      </c>
      <c r="B13" s="385"/>
      <c r="C13" s="166"/>
      <c r="D13" s="166"/>
      <c r="E13" s="166"/>
      <c r="F13" s="166"/>
      <c r="G13" s="166"/>
      <c r="H13" s="166"/>
    </row>
    <row r="14" spans="1:8" ht="18.75" x14ac:dyDescent="0.25">
      <c r="A14" s="11"/>
      <c r="B14" s="11"/>
      <c r="C14" s="11"/>
      <c r="D14" s="11"/>
      <c r="E14" s="11"/>
      <c r="F14" s="11"/>
      <c r="G14" s="11"/>
      <c r="H14" s="11"/>
    </row>
    <row r="15" spans="1:8" ht="39" customHeight="1" x14ac:dyDescent="0.25">
      <c r="A15" s="504" t="str">
        <f>'1. паспорт местоположение'!A15:C15</f>
        <v>Строительство ТП 15/0,4кВ, ЛЭП 15кВ от ВЛ 15-206, реконструкция ВЛ 15-206 (инв. № 5115266) вблизи п. Загородное Багратионовского района</v>
      </c>
      <c r="B15" s="393"/>
      <c r="C15" s="181"/>
      <c r="D15" s="181"/>
      <c r="E15" s="181"/>
      <c r="F15" s="181"/>
      <c r="G15" s="181"/>
      <c r="H15" s="181"/>
    </row>
    <row r="16" spans="1:8" x14ac:dyDescent="0.25">
      <c r="A16" s="385" t="s">
        <v>6</v>
      </c>
      <c r="B16" s="385"/>
      <c r="C16" s="166"/>
      <c r="D16" s="166"/>
      <c r="E16" s="166"/>
      <c r="F16" s="166"/>
      <c r="G16" s="166"/>
      <c r="H16" s="166"/>
    </row>
    <row r="17" spans="1:2" x14ac:dyDescent="0.25">
      <c r="B17" s="133"/>
    </row>
    <row r="18" spans="1:2" ht="33.75" customHeight="1" x14ac:dyDescent="0.25">
      <c r="A18" s="505" t="s">
        <v>520</v>
      </c>
      <c r="B18" s="506"/>
    </row>
    <row r="19" spans="1:2" x14ac:dyDescent="0.25">
      <c r="B19" s="48"/>
    </row>
    <row r="20" spans="1:2" ht="16.5" thickBot="1" x14ac:dyDescent="0.3">
      <c r="B20" s="134"/>
    </row>
    <row r="21" spans="1:2" ht="55.5" customHeight="1" thickBot="1" x14ac:dyDescent="0.3">
      <c r="A21" s="135" t="s">
        <v>387</v>
      </c>
      <c r="B21" s="319" t="str">
        <f>A15</f>
        <v>Строительство ТП 15/0,4кВ, ЛЭП 15кВ от ВЛ 15-206, реконструкция ВЛ 15-206 (инв. № 5115266) вблизи п. Загородное Багратионовского района</v>
      </c>
    </row>
    <row r="22" spans="1:2" ht="16.5" thickBot="1" x14ac:dyDescent="0.3">
      <c r="A22" s="135" t="s">
        <v>388</v>
      </c>
      <c r="B22" s="136" t="str">
        <f>'1. паспорт местоположение'!C27</f>
        <v>Багратионовский муниципальный район</v>
      </c>
    </row>
    <row r="23" spans="1:2" ht="16.5" thickBot="1" x14ac:dyDescent="0.3">
      <c r="A23" s="135" t="s">
        <v>353</v>
      </c>
      <c r="B23" s="137" t="s">
        <v>707</v>
      </c>
    </row>
    <row r="24" spans="1:2" ht="16.5" thickBot="1" x14ac:dyDescent="0.3">
      <c r="A24" s="135" t="s">
        <v>389</v>
      </c>
      <c r="B24" s="137" t="s">
        <v>699</v>
      </c>
    </row>
    <row r="25" spans="1:2" ht="16.5" thickBot="1" x14ac:dyDescent="0.3">
      <c r="A25" s="138" t="s">
        <v>390</v>
      </c>
      <c r="B25" s="136">
        <v>2018</v>
      </c>
    </row>
    <row r="26" spans="1:2" ht="16.5" thickBot="1" x14ac:dyDescent="0.3">
      <c r="A26" s="139" t="s">
        <v>391</v>
      </c>
      <c r="B26" s="160" t="s">
        <v>709</v>
      </c>
    </row>
    <row r="27" spans="1:2" ht="29.25" thickBot="1" x14ac:dyDescent="0.3">
      <c r="A27" s="146" t="s">
        <v>700</v>
      </c>
      <c r="B27" s="320">
        <v>7.3922140000000001</v>
      </c>
    </row>
    <row r="28" spans="1:2" ht="16.5" thickBot="1" x14ac:dyDescent="0.3">
      <c r="A28" s="141" t="s">
        <v>392</v>
      </c>
      <c r="B28" s="141" t="s">
        <v>710</v>
      </c>
    </row>
    <row r="29" spans="1:2" ht="29.25" thickBot="1" x14ac:dyDescent="0.3">
      <c r="A29" s="147" t="s">
        <v>393</v>
      </c>
      <c r="B29" s="330">
        <f>B30</f>
        <v>5.4279999999999999</v>
      </c>
    </row>
    <row r="30" spans="1:2" ht="29.25" thickBot="1" x14ac:dyDescent="0.3">
      <c r="A30" s="147" t="s">
        <v>394</v>
      </c>
      <c r="B30" s="330">
        <f>B32+B41+B58</f>
        <v>5.4279999999999999</v>
      </c>
    </row>
    <row r="31" spans="1:2" ht="16.5" thickBot="1" x14ac:dyDescent="0.3">
      <c r="A31" s="141" t="s">
        <v>395</v>
      </c>
      <c r="B31" s="330"/>
    </row>
    <row r="32" spans="1:2" ht="29.25" thickBot="1" x14ac:dyDescent="0.3">
      <c r="A32" s="147" t="s">
        <v>396</v>
      </c>
      <c r="B32" s="330">
        <f>B33+B37</f>
        <v>5.4279999999999999</v>
      </c>
    </row>
    <row r="33" spans="1:3" s="333" customFormat="1" ht="30.75" thickBot="1" x14ac:dyDescent="0.3">
      <c r="A33" s="350" t="s">
        <v>701</v>
      </c>
      <c r="B33" s="351">
        <v>5.4279999999999999</v>
      </c>
    </row>
    <row r="34" spans="1:3" ht="16.5" thickBot="1" x14ac:dyDescent="0.3">
      <c r="A34" s="141" t="s">
        <v>398</v>
      </c>
      <c r="B34" s="334">
        <f>B33/$B$27</f>
        <v>0.73428610156578256</v>
      </c>
    </row>
    <row r="35" spans="1:3" ht="16.5" thickBot="1" x14ac:dyDescent="0.3">
      <c r="A35" s="141" t="s">
        <v>399</v>
      </c>
      <c r="B35" s="330">
        <v>0</v>
      </c>
      <c r="C35" s="132">
        <v>1</v>
      </c>
    </row>
    <row r="36" spans="1:3" ht="16.5" thickBot="1" x14ac:dyDescent="0.3">
      <c r="A36" s="141" t="s">
        <v>400</v>
      </c>
      <c r="B36" s="330">
        <v>5.4279999999999999</v>
      </c>
      <c r="C36" s="132">
        <v>2</v>
      </c>
    </row>
    <row r="37" spans="1:3" s="333" customFormat="1" ht="16.5" thickBot="1" x14ac:dyDescent="0.3">
      <c r="A37" s="350" t="s">
        <v>397</v>
      </c>
      <c r="B37" s="351">
        <v>0</v>
      </c>
    </row>
    <row r="38" spans="1:3" ht="16.5" thickBot="1" x14ac:dyDescent="0.3">
      <c r="A38" s="141" t="s">
        <v>398</v>
      </c>
      <c r="B38" s="334">
        <f>B37/$B$27</f>
        <v>0</v>
      </c>
    </row>
    <row r="39" spans="1:3" ht="16.5" thickBot="1" x14ac:dyDescent="0.3">
      <c r="A39" s="141" t="s">
        <v>399</v>
      </c>
      <c r="B39" s="330">
        <v>0</v>
      </c>
      <c r="C39" s="132">
        <v>1</v>
      </c>
    </row>
    <row r="40" spans="1:3" ht="16.5" thickBot="1" x14ac:dyDescent="0.3">
      <c r="A40" s="141" t="s">
        <v>400</v>
      </c>
      <c r="B40" s="330">
        <v>0</v>
      </c>
      <c r="C40" s="132">
        <v>2</v>
      </c>
    </row>
    <row r="41" spans="1:3" ht="29.25" thickBot="1" x14ac:dyDescent="0.3">
      <c r="A41" s="147" t="s">
        <v>401</v>
      </c>
      <c r="B41" s="330">
        <f>B42+B46+B50+B54</f>
        <v>0</v>
      </c>
    </row>
    <row r="42" spans="1:3" s="333" customFormat="1" ht="16.5" thickBot="1" x14ac:dyDescent="0.3">
      <c r="A42" s="350" t="s">
        <v>397</v>
      </c>
      <c r="B42" s="351">
        <v>0</v>
      </c>
    </row>
    <row r="43" spans="1:3" ht="16.5" thickBot="1" x14ac:dyDescent="0.3">
      <c r="A43" s="141" t="s">
        <v>398</v>
      </c>
      <c r="B43" s="334">
        <f>B42/$B$27</f>
        <v>0</v>
      </c>
    </row>
    <row r="44" spans="1:3" ht="16.5" thickBot="1" x14ac:dyDescent="0.3">
      <c r="A44" s="141" t="s">
        <v>399</v>
      </c>
      <c r="B44" s="330">
        <v>0</v>
      </c>
      <c r="C44" s="132">
        <v>1</v>
      </c>
    </row>
    <row r="45" spans="1:3" ht="16.5" thickBot="1" x14ac:dyDescent="0.3">
      <c r="A45" s="141" t="s">
        <v>400</v>
      </c>
      <c r="B45" s="330">
        <v>0</v>
      </c>
      <c r="C45" s="132">
        <v>2</v>
      </c>
    </row>
    <row r="46" spans="1:3" s="333" customFormat="1" ht="16.5" thickBot="1" x14ac:dyDescent="0.3">
      <c r="A46" s="350" t="s">
        <v>397</v>
      </c>
      <c r="B46" s="351">
        <v>0</v>
      </c>
    </row>
    <row r="47" spans="1:3" ht="16.5" thickBot="1" x14ac:dyDescent="0.3">
      <c r="A47" s="141" t="s">
        <v>398</v>
      </c>
      <c r="B47" s="334">
        <f>B46/$B$27</f>
        <v>0</v>
      </c>
    </row>
    <row r="48" spans="1:3" ht="16.5" thickBot="1" x14ac:dyDescent="0.3">
      <c r="A48" s="141" t="s">
        <v>399</v>
      </c>
      <c r="B48" s="330">
        <v>0</v>
      </c>
      <c r="C48" s="132">
        <v>1</v>
      </c>
    </row>
    <row r="49" spans="1:3" ht="16.5" thickBot="1" x14ac:dyDescent="0.3">
      <c r="A49" s="141" t="s">
        <v>400</v>
      </c>
      <c r="B49" s="330">
        <v>0</v>
      </c>
      <c r="C49" s="132">
        <v>2</v>
      </c>
    </row>
    <row r="50" spans="1:3" s="333" customFormat="1" ht="16.5" thickBot="1" x14ac:dyDescent="0.3">
      <c r="A50" s="331" t="s">
        <v>397</v>
      </c>
      <c r="B50" s="332">
        <v>0</v>
      </c>
    </row>
    <row r="51" spans="1:3" ht="16.5" thickBot="1" x14ac:dyDescent="0.3">
      <c r="A51" s="141" t="s">
        <v>398</v>
      </c>
      <c r="B51" s="334">
        <f>B50/$B$27</f>
        <v>0</v>
      </c>
    </row>
    <row r="52" spans="1:3" ht="16.5" thickBot="1" x14ac:dyDescent="0.3">
      <c r="A52" s="141" t="s">
        <v>399</v>
      </c>
      <c r="B52" s="330">
        <v>0</v>
      </c>
      <c r="C52" s="132">
        <v>1</v>
      </c>
    </row>
    <row r="53" spans="1:3" ht="16.5" thickBot="1" x14ac:dyDescent="0.3">
      <c r="A53" s="141" t="s">
        <v>400</v>
      </c>
      <c r="B53" s="330">
        <v>0</v>
      </c>
      <c r="C53" s="132">
        <v>2</v>
      </c>
    </row>
    <row r="54" spans="1:3" s="333" customFormat="1" ht="16.5" thickBot="1" x14ac:dyDescent="0.3">
      <c r="A54" s="331" t="s">
        <v>397</v>
      </c>
      <c r="B54" s="332">
        <v>0</v>
      </c>
    </row>
    <row r="55" spans="1:3" ht="16.5" thickBot="1" x14ac:dyDescent="0.3">
      <c r="A55" s="141" t="s">
        <v>398</v>
      </c>
      <c r="B55" s="334">
        <f>B54/$B$27</f>
        <v>0</v>
      </c>
    </row>
    <row r="56" spans="1:3" ht="16.5" thickBot="1" x14ac:dyDescent="0.3">
      <c r="A56" s="141" t="s">
        <v>399</v>
      </c>
      <c r="B56" s="330">
        <v>0</v>
      </c>
      <c r="C56" s="132">
        <v>1</v>
      </c>
    </row>
    <row r="57" spans="1:3" ht="16.5" thickBot="1" x14ac:dyDescent="0.3">
      <c r="A57" s="141" t="s">
        <v>400</v>
      </c>
      <c r="B57" s="330">
        <v>0</v>
      </c>
      <c r="C57" s="132">
        <v>2</v>
      </c>
    </row>
    <row r="58" spans="1:3" ht="29.25" thickBot="1" x14ac:dyDescent="0.3">
      <c r="A58" s="147" t="s">
        <v>402</v>
      </c>
      <c r="B58" s="330">
        <f>B59+B63+B67+B71</f>
        <v>0</v>
      </c>
    </row>
    <row r="59" spans="1:3" s="333" customFormat="1" ht="16.5" thickBot="1" x14ac:dyDescent="0.3">
      <c r="A59" s="331" t="s">
        <v>397</v>
      </c>
      <c r="B59" s="332">
        <v>0</v>
      </c>
    </row>
    <row r="60" spans="1:3" ht="16.5" thickBot="1" x14ac:dyDescent="0.3">
      <c r="A60" s="141" t="s">
        <v>398</v>
      </c>
      <c r="B60" s="334">
        <f>B59/$B$27</f>
        <v>0</v>
      </c>
    </row>
    <row r="61" spans="1:3" ht="16.5" thickBot="1" x14ac:dyDescent="0.3">
      <c r="A61" s="141" t="s">
        <v>399</v>
      </c>
      <c r="B61" s="330">
        <v>0</v>
      </c>
      <c r="C61" s="132">
        <v>1</v>
      </c>
    </row>
    <row r="62" spans="1:3" ht="16.5" thickBot="1" x14ac:dyDescent="0.3">
      <c r="A62" s="141" t="s">
        <v>400</v>
      </c>
      <c r="B62" s="330">
        <v>0</v>
      </c>
      <c r="C62" s="132">
        <v>2</v>
      </c>
    </row>
    <row r="63" spans="1:3" s="333" customFormat="1" ht="16.5" thickBot="1" x14ac:dyDescent="0.3">
      <c r="A63" s="331" t="s">
        <v>397</v>
      </c>
      <c r="B63" s="332">
        <v>0</v>
      </c>
    </row>
    <row r="64" spans="1:3" ht="16.5" thickBot="1" x14ac:dyDescent="0.3">
      <c r="A64" s="141" t="s">
        <v>398</v>
      </c>
      <c r="B64" s="334">
        <f>B63/$B$27</f>
        <v>0</v>
      </c>
    </row>
    <row r="65" spans="1:3" ht="16.5" thickBot="1" x14ac:dyDescent="0.3">
      <c r="A65" s="141" t="s">
        <v>399</v>
      </c>
      <c r="B65" s="330">
        <v>0</v>
      </c>
      <c r="C65" s="132">
        <v>1</v>
      </c>
    </row>
    <row r="66" spans="1:3" ht="16.5" thickBot="1" x14ac:dyDescent="0.3">
      <c r="A66" s="141" t="s">
        <v>400</v>
      </c>
      <c r="B66" s="330">
        <v>0</v>
      </c>
      <c r="C66" s="132">
        <v>2</v>
      </c>
    </row>
    <row r="67" spans="1:3" s="333" customFormat="1" ht="16.5" thickBot="1" x14ac:dyDescent="0.3">
      <c r="A67" s="331" t="s">
        <v>397</v>
      </c>
      <c r="B67" s="332">
        <v>0</v>
      </c>
    </row>
    <row r="68" spans="1:3" ht="16.5" thickBot="1" x14ac:dyDescent="0.3">
      <c r="A68" s="141" t="s">
        <v>398</v>
      </c>
      <c r="B68" s="334">
        <f>B67/$B$27</f>
        <v>0</v>
      </c>
    </row>
    <row r="69" spans="1:3" ht="16.5" thickBot="1" x14ac:dyDescent="0.3">
      <c r="A69" s="141" t="s">
        <v>399</v>
      </c>
      <c r="B69" s="330">
        <v>0</v>
      </c>
      <c r="C69" s="132">
        <v>1</v>
      </c>
    </row>
    <row r="70" spans="1:3" ht="16.5" thickBot="1" x14ac:dyDescent="0.3">
      <c r="A70" s="141" t="s">
        <v>400</v>
      </c>
      <c r="B70" s="330">
        <v>0</v>
      </c>
      <c r="C70" s="132">
        <v>2</v>
      </c>
    </row>
    <row r="71" spans="1:3" s="333" customFormat="1" ht="16.5" thickBot="1" x14ac:dyDescent="0.3">
      <c r="A71" s="331" t="s">
        <v>397</v>
      </c>
      <c r="B71" s="332">
        <v>0</v>
      </c>
    </row>
    <row r="72" spans="1:3" ht="16.5" thickBot="1" x14ac:dyDescent="0.3">
      <c r="A72" s="141" t="s">
        <v>398</v>
      </c>
      <c r="B72" s="334">
        <f>B71/$B$27</f>
        <v>0</v>
      </c>
    </row>
    <row r="73" spans="1:3" ht="16.5" thickBot="1" x14ac:dyDescent="0.3">
      <c r="A73" s="141" t="s">
        <v>399</v>
      </c>
      <c r="B73" s="330">
        <v>0</v>
      </c>
      <c r="C73" s="132">
        <v>1</v>
      </c>
    </row>
    <row r="74" spans="1:3" ht="16.5" thickBot="1" x14ac:dyDescent="0.3">
      <c r="A74" s="141" t="s">
        <v>400</v>
      </c>
      <c r="B74" s="330">
        <v>0</v>
      </c>
      <c r="C74" s="132">
        <v>2</v>
      </c>
    </row>
    <row r="75" spans="1:3" ht="29.25" thickBot="1" x14ac:dyDescent="0.3">
      <c r="A75" s="140" t="s">
        <v>403</v>
      </c>
      <c r="B75" s="334">
        <f>B30/B27</f>
        <v>0.73428610156578256</v>
      </c>
    </row>
    <row r="76" spans="1:3" ht="16.5" thickBot="1" x14ac:dyDescent="0.3">
      <c r="A76" s="142" t="s">
        <v>395</v>
      </c>
      <c r="B76" s="334"/>
    </row>
    <row r="77" spans="1:3" ht="16.5" thickBot="1" x14ac:dyDescent="0.3">
      <c r="A77" s="142" t="s">
        <v>404</v>
      </c>
      <c r="B77" s="334">
        <f>B33/B27</f>
        <v>0.73428610156578256</v>
      </c>
    </row>
    <row r="78" spans="1:3" ht="16.5" thickBot="1" x14ac:dyDescent="0.3">
      <c r="A78" s="142" t="s">
        <v>405</v>
      </c>
      <c r="B78" s="334"/>
    </row>
    <row r="79" spans="1:3" ht="16.5" thickBot="1" x14ac:dyDescent="0.3">
      <c r="A79" s="142" t="s">
        <v>406</v>
      </c>
      <c r="B79" s="334"/>
    </row>
    <row r="80" spans="1:3" ht="16.5" thickBot="1" x14ac:dyDescent="0.3">
      <c r="A80" s="138" t="s">
        <v>407</v>
      </c>
      <c r="B80" s="335">
        <f>B81/$B$27</f>
        <v>0</v>
      </c>
    </row>
    <row r="81" spans="1:2" ht="16.5" thickBot="1" x14ac:dyDescent="0.3">
      <c r="A81" s="138" t="s">
        <v>408</v>
      </c>
      <c r="B81" s="336">
        <f xml:space="preserve"> SUMIF(C33:C74, 1,B33:B74)</f>
        <v>0</v>
      </c>
    </row>
    <row r="82" spans="1:2" ht="16.5" thickBot="1" x14ac:dyDescent="0.3">
      <c r="A82" s="138" t="s">
        <v>409</v>
      </c>
      <c r="B82" s="335">
        <f>B83/$B$27</f>
        <v>0.73428610156578256</v>
      </c>
    </row>
    <row r="83" spans="1:2" ht="16.5" thickBot="1" x14ac:dyDescent="0.3">
      <c r="A83" s="139" t="s">
        <v>410</v>
      </c>
      <c r="B83" s="336">
        <f xml:space="preserve"> SUMIF(C35:C76, 2,B35:B76)</f>
        <v>5.4279999999999999</v>
      </c>
    </row>
    <row r="84" spans="1:2" ht="15.6" customHeight="1" x14ac:dyDescent="0.25">
      <c r="A84" s="140" t="s">
        <v>411</v>
      </c>
      <c r="B84" s="142" t="s">
        <v>412</v>
      </c>
    </row>
    <row r="85" spans="1:2" x14ac:dyDescent="0.25">
      <c r="A85" s="144" t="s">
        <v>413</v>
      </c>
      <c r="B85" s="144" t="s">
        <v>540</v>
      </c>
    </row>
    <row r="86" spans="1:2" x14ac:dyDescent="0.25">
      <c r="A86" s="144" t="s">
        <v>414</v>
      </c>
      <c r="B86" s="144" t="s">
        <v>711</v>
      </c>
    </row>
    <row r="87" spans="1:2" x14ac:dyDescent="0.25">
      <c r="A87" s="144" t="s">
        <v>415</v>
      </c>
      <c r="B87" s="144"/>
    </row>
    <row r="88" spans="1:2" x14ac:dyDescent="0.25">
      <c r="A88" s="144" t="s">
        <v>416</v>
      </c>
      <c r="B88" s="144"/>
    </row>
    <row r="89" spans="1:2" ht="16.5" thickBot="1" x14ac:dyDescent="0.3">
      <c r="A89" s="145" t="s">
        <v>417</v>
      </c>
      <c r="B89" s="145"/>
    </row>
    <row r="90" spans="1:2" ht="30.75" thickBot="1" x14ac:dyDescent="0.3">
      <c r="A90" s="142" t="s">
        <v>418</v>
      </c>
      <c r="B90" s="143"/>
    </row>
    <row r="91" spans="1:2" ht="29.25" thickBot="1" x14ac:dyDescent="0.3">
      <c r="A91" s="138" t="s">
        <v>419</v>
      </c>
      <c r="B91" s="143"/>
    </row>
    <row r="92" spans="1:2" ht="16.5" thickBot="1" x14ac:dyDescent="0.3">
      <c r="A92" s="142" t="s">
        <v>395</v>
      </c>
      <c r="B92" s="149"/>
    </row>
    <row r="93" spans="1:2" ht="16.5" thickBot="1" x14ac:dyDescent="0.3">
      <c r="A93" s="142" t="s">
        <v>420</v>
      </c>
      <c r="B93" s="143"/>
    </row>
    <row r="94" spans="1:2" ht="16.5" thickBot="1" x14ac:dyDescent="0.3">
      <c r="A94" s="142" t="s">
        <v>421</v>
      </c>
      <c r="B94" s="149"/>
    </row>
    <row r="95" spans="1:2" ht="30.75" thickBot="1" x14ac:dyDescent="0.3">
      <c r="A95" s="150" t="s">
        <v>422</v>
      </c>
      <c r="B95" s="321" t="s">
        <v>423</v>
      </c>
    </row>
    <row r="96" spans="1:2" ht="16.5" thickBot="1" x14ac:dyDescent="0.3">
      <c r="A96" s="138" t="s">
        <v>424</v>
      </c>
      <c r="B96" s="148"/>
    </row>
    <row r="97" spans="1:2" ht="16.5" thickBot="1" x14ac:dyDescent="0.3">
      <c r="A97" s="144" t="s">
        <v>425</v>
      </c>
      <c r="B97" s="151"/>
    </row>
    <row r="98" spans="1:2" ht="16.5" thickBot="1" x14ac:dyDescent="0.3">
      <c r="A98" s="144" t="s">
        <v>426</v>
      </c>
      <c r="B98" s="151"/>
    </row>
    <row r="99" spans="1:2" ht="16.5" thickBot="1" x14ac:dyDescent="0.3">
      <c r="A99" s="144" t="s">
        <v>427</v>
      </c>
      <c r="B99" s="151"/>
    </row>
    <row r="100" spans="1:2" ht="45.75" thickBot="1" x14ac:dyDescent="0.3">
      <c r="A100" s="152" t="s">
        <v>428</v>
      </c>
      <c r="B100" s="149" t="s">
        <v>429</v>
      </c>
    </row>
    <row r="101" spans="1:2" ht="28.5" x14ac:dyDescent="0.25">
      <c r="A101" s="140" t="s">
        <v>430</v>
      </c>
      <c r="B101" s="507" t="s">
        <v>431</v>
      </c>
    </row>
    <row r="102" spans="1:2" x14ac:dyDescent="0.25">
      <c r="A102" s="144" t="s">
        <v>432</v>
      </c>
      <c r="B102" s="508"/>
    </row>
    <row r="103" spans="1:2" x14ac:dyDescent="0.25">
      <c r="A103" s="144" t="s">
        <v>433</v>
      </c>
      <c r="B103" s="508"/>
    </row>
    <row r="104" spans="1:2" x14ac:dyDescent="0.25">
      <c r="A104" s="144" t="s">
        <v>434</v>
      </c>
      <c r="B104" s="508"/>
    </row>
    <row r="105" spans="1:2" x14ac:dyDescent="0.25">
      <c r="A105" s="144" t="s">
        <v>435</v>
      </c>
      <c r="B105" s="508"/>
    </row>
    <row r="106" spans="1:2" ht="16.5" thickBot="1" x14ac:dyDescent="0.3">
      <c r="A106" s="153" t="s">
        <v>436</v>
      </c>
      <c r="B106" s="509"/>
    </row>
    <row r="109" spans="1:2" x14ac:dyDescent="0.25">
      <c r="A109" s="154"/>
      <c r="B109" s="155"/>
    </row>
    <row r="110" spans="1:2" x14ac:dyDescent="0.25">
      <c r="B110" s="156"/>
    </row>
    <row r="111" spans="1:2" x14ac:dyDescent="0.25">
      <c r="B111" s="157"/>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1" t="s">
        <v>585</v>
      </c>
    </row>
    <row r="2" spans="1:1" ht="25.5" customHeight="1" x14ac:dyDescent="0.25">
      <c r="A2" s="511"/>
    </row>
    <row r="3" spans="1:1" ht="25.5" customHeight="1" x14ac:dyDescent="0.25">
      <c r="A3" s="511"/>
    </row>
    <row r="4" spans="1:1" ht="25.5" customHeight="1" x14ac:dyDescent="0.25">
      <c r="A4" s="511"/>
    </row>
    <row r="5" spans="1:1" ht="25.5" customHeight="1" x14ac:dyDescent="0.25">
      <c r="A5" s="511"/>
    </row>
    <row r="6" spans="1:1" ht="23.25" customHeight="1" x14ac:dyDescent="0.25">
      <c r="A6" s="273">
        <v>2</v>
      </c>
    </row>
    <row r="7" spans="1:1" s="124" customFormat="1" ht="23.25" customHeight="1" x14ac:dyDescent="0.25">
      <c r="A7" s="277" t="s">
        <v>586</v>
      </c>
    </row>
    <row r="8" spans="1:1" ht="31.5" customHeight="1" x14ac:dyDescent="0.25">
      <c r="A8" s="274" t="s">
        <v>595</v>
      </c>
    </row>
    <row r="9" spans="1:1" ht="45.75" customHeight="1" x14ac:dyDescent="0.25">
      <c r="A9" s="274" t="s">
        <v>596</v>
      </c>
    </row>
    <row r="10" spans="1:1" ht="33.75" customHeight="1" x14ac:dyDescent="0.25">
      <c r="A10" s="274" t="s">
        <v>597</v>
      </c>
    </row>
    <row r="11" spans="1:1" ht="23.25" customHeight="1" x14ac:dyDescent="0.25">
      <c r="A11" s="274" t="s">
        <v>598</v>
      </c>
    </row>
    <row r="12" spans="1:1" ht="23.25" customHeight="1" x14ac:dyDescent="0.25">
      <c r="A12" s="274" t="s">
        <v>599</v>
      </c>
    </row>
    <row r="13" spans="1:1" ht="33" customHeight="1" x14ac:dyDescent="0.25">
      <c r="A13" s="274" t="s">
        <v>600</v>
      </c>
    </row>
    <row r="14" spans="1:1" ht="23.25" customHeight="1" x14ac:dyDescent="0.25">
      <c r="A14" s="274" t="s">
        <v>601</v>
      </c>
    </row>
    <row r="15" spans="1:1" ht="23.25" customHeight="1" x14ac:dyDescent="0.25">
      <c r="A15" s="275" t="s">
        <v>602</v>
      </c>
    </row>
    <row r="16" spans="1:1" ht="34.5" customHeight="1" x14ac:dyDescent="0.25">
      <c r="A16" s="275" t="s">
        <v>603</v>
      </c>
    </row>
    <row r="17" spans="1:1" ht="39.75" customHeight="1" x14ac:dyDescent="0.25">
      <c r="A17" s="275" t="s">
        <v>604</v>
      </c>
    </row>
    <row r="18" spans="1:1" ht="40.5" customHeight="1" x14ac:dyDescent="0.25">
      <c r="A18" s="275" t="s">
        <v>605</v>
      </c>
    </row>
    <row r="19" spans="1:1" ht="48.75" customHeight="1" x14ac:dyDescent="0.25">
      <c r="A19" s="275" t="s">
        <v>603</v>
      </c>
    </row>
    <row r="20" spans="1:1" ht="39" customHeight="1" x14ac:dyDescent="0.25">
      <c r="A20" s="274" t="s">
        <v>604</v>
      </c>
    </row>
    <row r="21" spans="1:1" ht="39.75" customHeight="1" x14ac:dyDescent="0.25">
      <c r="A21" s="274" t="s">
        <v>606</v>
      </c>
    </row>
    <row r="22" spans="1:1" ht="35.25" customHeight="1" x14ac:dyDescent="0.25">
      <c r="A22" s="274" t="s">
        <v>607</v>
      </c>
    </row>
    <row r="23" spans="1:1" ht="35.25" customHeight="1" x14ac:dyDescent="0.25">
      <c r="A23" s="274" t="s">
        <v>608</v>
      </c>
    </row>
    <row r="24" spans="1:1" ht="57.75" customHeight="1" x14ac:dyDescent="0.25">
      <c r="A24" s="274" t="s">
        <v>609</v>
      </c>
    </row>
    <row r="25" spans="1:1" s="124" customFormat="1" ht="23.25" customHeight="1" x14ac:dyDescent="0.25">
      <c r="A25" s="277" t="s">
        <v>610</v>
      </c>
    </row>
    <row r="26" spans="1:1" ht="36.75" customHeight="1" x14ac:dyDescent="0.25">
      <c r="A26" s="274" t="s">
        <v>611</v>
      </c>
    </row>
    <row r="27" spans="1:1" ht="23.25" customHeight="1" x14ac:dyDescent="0.25">
      <c r="A27" s="274" t="s">
        <v>612</v>
      </c>
    </row>
    <row r="28" spans="1:1" ht="30.75" customHeight="1" x14ac:dyDescent="0.25">
      <c r="A28" s="274" t="s">
        <v>613</v>
      </c>
    </row>
    <row r="29" spans="1:1" s="276" customFormat="1" ht="23.25" customHeight="1" x14ac:dyDescent="0.25">
      <c r="A29" s="274" t="s">
        <v>614</v>
      </c>
    </row>
    <row r="30" spans="1:1" s="276" customFormat="1" ht="23.25" customHeight="1" x14ac:dyDescent="0.25">
      <c r="A30" s="274" t="s">
        <v>615</v>
      </c>
    </row>
    <row r="31" spans="1:1" ht="23.25" customHeight="1" x14ac:dyDescent="0.25">
      <c r="A31" s="274" t="s">
        <v>616</v>
      </c>
    </row>
    <row r="32" spans="1:1" ht="23.25" customHeight="1" x14ac:dyDescent="0.25">
      <c r="A32" s="274" t="s">
        <v>617</v>
      </c>
    </row>
    <row r="33" spans="1:1" ht="23.25" customHeight="1" x14ac:dyDescent="0.25">
      <c r="A33" s="274" t="s">
        <v>618</v>
      </c>
    </row>
    <row r="34" spans="1:1" ht="23.25" customHeight="1" x14ac:dyDescent="0.25">
      <c r="A34" s="274" t="s">
        <v>619</v>
      </c>
    </row>
    <row r="35" spans="1:1" ht="23.25" customHeight="1" x14ac:dyDescent="0.25">
      <c r="A35" s="274" t="s">
        <v>620</v>
      </c>
    </row>
    <row r="36" spans="1:1" ht="23.25" customHeight="1" x14ac:dyDescent="0.25">
      <c r="A36" s="274" t="s">
        <v>621</v>
      </c>
    </row>
    <row r="37" spans="1:1" ht="23.25" customHeight="1" x14ac:dyDescent="0.25">
      <c r="A37" s="274" t="s">
        <v>622</v>
      </c>
    </row>
    <row r="38" spans="1:1" ht="23.25" customHeight="1" x14ac:dyDescent="0.25">
      <c r="A38" s="274" t="s">
        <v>623</v>
      </c>
    </row>
    <row r="39" spans="1:1" ht="23.25" customHeight="1" x14ac:dyDescent="0.25">
      <c r="A39" s="274" t="s">
        <v>624</v>
      </c>
    </row>
    <row r="40" spans="1:1" ht="23.25" customHeight="1" x14ac:dyDescent="0.25">
      <c r="A40" s="274" t="s">
        <v>625</v>
      </c>
    </row>
    <row r="41" spans="1:1" ht="23.25" customHeight="1" x14ac:dyDescent="0.25">
      <c r="A41" s="274" t="s">
        <v>626</v>
      </c>
    </row>
    <row r="42" spans="1:1" ht="23.25" customHeight="1" x14ac:dyDescent="0.25">
      <c r="A42" s="274" t="s">
        <v>627</v>
      </c>
    </row>
    <row r="43" spans="1:1" ht="23.25" customHeight="1" x14ac:dyDescent="0.25">
      <c r="A43" s="274" t="s">
        <v>628</v>
      </c>
    </row>
    <row r="44" spans="1:1" s="124" customFormat="1" ht="36" customHeight="1" x14ac:dyDescent="0.25">
      <c r="A44" s="277" t="s">
        <v>629</v>
      </c>
    </row>
    <row r="45" spans="1:1" ht="36" customHeight="1" x14ac:dyDescent="0.25">
      <c r="A45" s="274" t="s">
        <v>630</v>
      </c>
    </row>
    <row r="46" spans="1:1" ht="36" customHeight="1" x14ac:dyDescent="0.25">
      <c r="A46" s="274" t="s">
        <v>631</v>
      </c>
    </row>
    <row r="47" spans="1:1" s="124" customFormat="1" ht="23.25" customHeight="1" x14ac:dyDescent="0.25">
      <c r="A47" s="277" t="s">
        <v>632</v>
      </c>
    </row>
    <row r="48" spans="1:1" s="124" customFormat="1" ht="23.25" customHeight="1" x14ac:dyDescent="0.25">
      <c r="A48" s="278" t="s">
        <v>633</v>
      </c>
    </row>
    <row r="49" spans="1:1" s="124" customFormat="1" ht="23.25" customHeight="1" x14ac:dyDescent="0.25">
      <c r="A49" s="278" t="s">
        <v>634</v>
      </c>
    </row>
    <row r="50" spans="1:1" ht="23.25" customHeight="1" x14ac:dyDescent="0.25">
      <c r="A50" s="27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636</v>
      </c>
    </row>
    <row r="2" spans="1:1" ht="18.75" customHeight="1" x14ac:dyDescent="0.25">
      <c r="A2" t="s">
        <v>657</v>
      </c>
    </row>
    <row r="3" spans="1:1" x14ac:dyDescent="0.25">
      <c r="A3" t="s">
        <v>637</v>
      </c>
    </row>
    <row r="4" spans="1:1" x14ac:dyDescent="0.25">
      <c r="A4" t="s">
        <v>638</v>
      </c>
    </row>
    <row r="5" spans="1:1" x14ac:dyDescent="0.25">
      <c r="A5" t="s">
        <v>639</v>
      </c>
    </row>
    <row r="6" spans="1:1" x14ac:dyDescent="0.25">
      <c r="A6" t="s">
        <v>640</v>
      </c>
    </row>
    <row r="7" spans="1:1" x14ac:dyDescent="0.25">
      <c r="A7" t="s">
        <v>641</v>
      </c>
    </row>
    <row r="8" spans="1:1" x14ac:dyDescent="0.25">
      <c r="A8" t="s">
        <v>642</v>
      </c>
    </row>
    <row r="9" spans="1:1" x14ac:dyDescent="0.25">
      <c r="A9" t="s">
        <v>643</v>
      </c>
    </row>
    <row r="10" spans="1:1" x14ac:dyDescent="0.25">
      <c r="A10" t="s">
        <v>644</v>
      </c>
    </row>
    <row r="11" spans="1:1" x14ac:dyDescent="0.25">
      <c r="A11" t="s">
        <v>645</v>
      </c>
    </row>
    <row r="12" spans="1:1" x14ac:dyDescent="0.25">
      <c r="A12" t="s">
        <v>646</v>
      </c>
    </row>
    <row r="13" spans="1:1" x14ac:dyDescent="0.25">
      <c r="A13" t="s">
        <v>647</v>
      </c>
    </row>
    <row r="14" spans="1:1" x14ac:dyDescent="0.25">
      <c r="A14" t="s">
        <v>648</v>
      </c>
    </row>
    <row r="15" spans="1:1" x14ac:dyDescent="0.25">
      <c r="A15" t="s">
        <v>649</v>
      </c>
    </row>
    <row r="16" spans="1:1" x14ac:dyDescent="0.25">
      <c r="A16" t="s">
        <v>650</v>
      </c>
    </row>
    <row r="17" spans="1:1" x14ac:dyDescent="0.25">
      <c r="A17" t="s">
        <v>651</v>
      </c>
    </row>
    <row r="18" spans="1:1" x14ac:dyDescent="0.25">
      <c r="A18" t="s">
        <v>652</v>
      </c>
    </row>
    <row r="19" spans="1:1" x14ac:dyDescent="0.25">
      <c r="A19" t="s">
        <v>653</v>
      </c>
    </row>
    <row r="20" spans="1:1" ht="17.25" customHeight="1" x14ac:dyDescent="0.25">
      <c r="A20" t="s">
        <v>654</v>
      </c>
    </row>
    <row r="21" spans="1:1" x14ac:dyDescent="0.25">
      <c r="A21" t="s">
        <v>655</v>
      </c>
    </row>
    <row r="22" spans="1:1" x14ac:dyDescent="0.25">
      <c r="A22" t="s">
        <v>656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658</v>
      </c>
    </row>
    <row r="2" spans="1:1" x14ac:dyDescent="0.25">
      <c r="A2" t="s">
        <v>542</v>
      </c>
    </row>
    <row r="3" spans="1:1" x14ac:dyDescent="0.25">
      <c r="A3"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660</v>
      </c>
    </row>
    <row r="3" spans="1:1" x14ac:dyDescent="0.25">
      <c r="A3" t="s">
        <v>661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664</v>
      </c>
    </row>
    <row r="3" spans="1:1" x14ac:dyDescent="0.25">
      <c r="A3" t="s">
        <v>665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587</v>
      </c>
    </row>
    <row r="2" spans="1:1" x14ac:dyDescent="0.25">
      <c r="A2" t="s">
        <v>588</v>
      </c>
    </row>
    <row r="3" spans="1:1" x14ac:dyDescent="0.25">
      <c r="A3" t="s">
        <v>589</v>
      </c>
    </row>
    <row r="4" spans="1:1" x14ac:dyDescent="0.25">
      <c r="A4" t="s">
        <v>590</v>
      </c>
    </row>
    <row r="5" spans="1:1" x14ac:dyDescent="0.25">
      <c r="A5" t="s">
        <v>591</v>
      </c>
    </row>
    <row r="6" spans="1:1" x14ac:dyDescent="0.25">
      <c r="A6" t="s">
        <v>592</v>
      </c>
    </row>
    <row r="7" spans="1:1" x14ac:dyDescent="0.25">
      <c r="A7" t="s">
        <v>593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65.7109375" style="1" customWidth="1"/>
    <col min="18" max="18" width="53.28515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row>
    <row r="5" spans="1:28" s="12" customFormat="1" ht="15.75" x14ac:dyDescent="0.2">
      <c r="A5" s="17"/>
    </row>
    <row r="6" spans="1:28" s="12" customFormat="1" ht="18.75" x14ac:dyDescent="0.2">
      <c r="A6" s="388" t="s">
        <v>9</v>
      </c>
      <c r="B6" s="388"/>
      <c r="C6" s="388"/>
      <c r="D6" s="388"/>
      <c r="E6" s="388"/>
      <c r="F6" s="388"/>
      <c r="G6" s="388"/>
      <c r="H6" s="388"/>
      <c r="I6" s="388"/>
      <c r="J6" s="388"/>
      <c r="K6" s="388"/>
      <c r="L6" s="388"/>
      <c r="M6" s="388"/>
      <c r="N6" s="388"/>
      <c r="O6" s="388"/>
      <c r="P6" s="388"/>
      <c r="Q6" s="388"/>
      <c r="R6" s="388"/>
      <c r="S6" s="388"/>
      <c r="T6" s="13"/>
      <c r="U6" s="13"/>
      <c r="V6" s="13"/>
      <c r="W6" s="13"/>
      <c r="X6" s="13"/>
      <c r="Y6" s="13"/>
      <c r="Z6" s="13"/>
      <c r="AA6" s="13"/>
      <c r="AB6" s="13"/>
    </row>
    <row r="7" spans="1:28" s="12" customFormat="1" ht="18.75" x14ac:dyDescent="0.2">
      <c r="A7" s="388"/>
      <c r="B7" s="388"/>
      <c r="C7" s="388"/>
      <c r="D7" s="388"/>
      <c r="E7" s="388"/>
      <c r="F7" s="388"/>
      <c r="G7" s="388"/>
      <c r="H7" s="388"/>
      <c r="I7" s="388"/>
      <c r="J7" s="388"/>
      <c r="K7" s="388"/>
      <c r="L7" s="388"/>
      <c r="M7" s="388"/>
      <c r="N7" s="388"/>
      <c r="O7" s="388"/>
      <c r="P7" s="388"/>
      <c r="Q7" s="388"/>
      <c r="R7" s="388"/>
      <c r="S7" s="388"/>
      <c r="T7" s="13"/>
      <c r="U7" s="13"/>
      <c r="V7" s="13"/>
      <c r="W7" s="13"/>
      <c r="X7" s="13"/>
      <c r="Y7" s="13"/>
      <c r="Z7" s="13"/>
      <c r="AA7" s="13"/>
      <c r="AB7" s="13"/>
    </row>
    <row r="8" spans="1:28" s="12" customFormat="1" ht="18.75" x14ac:dyDescent="0.2">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13"/>
      <c r="U8" s="13"/>
      <c r="V8" s="13"/>
      <c r="W8" s="13"/>
      <c r="X8" s="13"/>
      <c r="Y8" s="13"/>
      <c r="Z8" s="13"/>
      <c r="AA8" s="13"/>
      <c r="AB8" s="13"/>
    </row>
    <row r="9" spans="1:28" s="12" customFormat="1" ht="18.75" x14ac:dyDescent="0.2">
      <c r="A9" s="385" t="s">
        <v>8</v>
      </c>
      <c r="B9" s="385"/>
      <c r="C9" s="385"/>
      <c r="D9" s="385"/>
      <c r="E9" s="385"/>
      <c r="F9" s="385"/>
      <c r="G9" s="385"/>
      <c r="H9" s="385"/>
      <c r="I9" s="385"/>
      <c r="J9" s="385"/>
      <c r="K9" s="385"/>
      <c r="L9" s="385"/>
      <c r="M9" s="385"/>
      <c r="N9" s="385"/>
      <c r="O9" s="385"/>
      <c r="P9" s="385"/>
      <c r="Q9" s="385"/>
      <c r="R9" s="385"/>
      <c r="S9" s="385"/>
      <c r="T9" s="13"/>
      <c r="U9" s="13"/>
      <c r="V9" s="13"/>
      <c r="W9" s="13"/>
      <c r="X9" s="13"/>
      <c r="Y9" s="13"/>
      <c r="Z9" s="13"/>
      <c r="AA9" s="13"/>
      <c r="AB9" s="13"/>
    </row>
    <row r="10" spans="1:28" s="12" customFormat="1" ht="18.75" x14ac:dyDescent="0.2">
      <c r="A10" s="388"/>
      <c r="B10" s="388"/>
      <c r="C10" s="388"/>
      <c r="D10" s="388"/>
      <c r="E10" s="388"/>
      <c r="F10" s="388"/>
      <c r="G10" s="388"/>
      <c r="H10" s="388"/>
      <c r="I10" s="388"/>
      <c r="J10" s="388"/>
      <c r="K10" s="388"/>
      <c r="L10" s="388"/>
      <c r="M10" s="388"/>
      <c r="N10" s="388"/>
      <c r="O10" s="388"/>
      <c r="P10" s="388"/>
      <c r="Q10" s="388"/>
      <c r="R10" s="388"/>
      <c r="S10" s="388"/>
      <c r="T10" s="13"/>
      <c r="U10" s="13"/>
      <c r="V10" s="13"/>
      <c r="W10" s="13"/>
      <c r="X10" s="13"/>
      <c r="Y10" s="13"/>
      <c r="Z10" s="13"/>
      <c r="AA10" s="13"/>
      <c r="AB10" s="13"/>
    </row>
    <row r="11" spans="1:28" s="12" customFormat="1" ht="18.75" x14ac:dyDescent="0.2">
      <c r="A11" s="393" t="str">
        <f>'1. паспорт местоположение'!A12:C12</f>
        <v>G_16-0051</v>
      </c>
      <c r="B11" s="393"/>
      <c r="C11" s="393"/>
      <c r="D11" s="393"/>
      <c r="E11" s="393"/>
      <c r="F11" s="393"/>
      <c r="G11" s="393"/>
      <c r="H11" s="393"/>
      <c r="I11" s="393"/>
      <c r="J11" s="393"/>
      <c r="K11" s="393"/>
      <c r="L11" s="393"/>
      <c r="M11" s="393"/>
      <c r="N11" s="393"/>
      <c r="O11" s="393"/>
      <c r="P11" s="393"/>
      <c r="Q11" s="393"/>
      <c r="R11" s="393"/>
      <c r="S11" s="393"/>
      <c r="T11" s="13"/>
      <c r="U11" s="13"/>
      <c r="V11" s="13"/>
      <c r="W11" s="13"/>
      <c r="X11" s="13"/>
      <c r="Y11" s="13"/>
      <c r="Z11" s="13"/>
      <c r="AA11" s="13"/>
      <c r="AB11" s="13"/>
    </row>
    <row r="12" spans="1:28" s="12" customFormat="1" ht="18.75" x14ac:dyDescent="0.2">
      <c r="A12" s="385" t="s">
        <v>7</v>
      </c>
      <c r="B12" s="385"/>
      <c r="C12" s="385"/>
      <c r="D12" s="385"/>
      <c r="E12" s="385"/>
      <c r="F12" s="385"/>
      <c r="G12" s="385"/>
      <c r="H12" s="385"/>
      <c r="I12" s="385"/>
      <c r="J12" s="385"/>
      <c r="K12" s="385"/>
      <c r="L12" s="385"/>
      <c r="M12" s="385"/>
      <c r="N12" s="385"/>
      <c r="O12" s="385"/>
      <c r="P12" s="385"/>
      <c r="Q12" s="385"/>
      <c r="R12" s="385"/>
      <c r="S12" s="385"/>
      <c r="T12" s="13"/>
      <c r="U12" s="13"/>
      <c r="V12" s="13"/>
      <c r="W12" s="13"/>
      <c r="X12" s="13"/>
      <c r="Y12" s="13"/>
      <c r="Z12" s="13"/>
      <c r="AA12" s="13"/>
      <c r="AB12" s="13"/>
    </row>
    <row r="13" spans="1:28" s="9"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10"/>
      <c r="U13" s="10"/>
      <c r="V13" s="10"/>
      <c r="W13" s="10"/>
      <c r="X13" s="10"/>
      <c r="Y13" s="10"/>
      <c r="Z13" s="10"/>
      <c r="AA13" s="10"/>
      <c r="AB13" s="10"/>
    </row>
    <row r="14" spans="1:28" s="3" customFormat="1" ht="12" x14ac:dyDescent="0.2">
      <c r="A14" s="393" t="str">
        <f>'1. паспорт местоположение'!A9:C9</f>
        <v>Акционерное общество "Янтарьэнерго" ДЗО  ПАО "Россети"</v>
      </c>
      <c r="B14" s="393"/>
      <c r="C14" s="393"/>
      <c r="D14" s="393"/>
      <c r="E14" s="393"/>
      <c r="F14" s="393"/>
      <c r="G14" s="393"/>
      <c r="H14" s="393"/>
      <c r="I14" s="393"/>
      <c r="J14" s="393"/>
      <c r="K14" s="393"/>
      <c r="L14" s="393"/>
      <c r="M14" s="393"/>
      <c r="N14" s="393"/>
      <c r="O14" s="393"/>
      <c r="P14" s="393"/>
      <c r="Q14" s="393"/>
      <c r="R14" s="393"/>
      <c r="S14" s="393"/>
      <c r="T14" s="8"/>
      <c r="U14" s="8"/>
      <c r="V14" s="8"/>
      <c r="W14" s="8"/>
      <c r="X14" s="8"/>
      <c r="Y14" s="8"/>
      <c r="Z14" s="8"/>
      <c r="AA14" s="8"/>
      <c r="AB14" s="8"/>
    </row>
    <row r="15" spans="1:28" s="3" customFormat="1" ht="15" customHeight="1" x14ac:dyDescent="0.2">
      <c r="A15" s="398" t="str">
        <f>'1. паспорт местоположение'!A15:C15</f>
        <v>Строительство ТП 15/0,4кВ, ЛЭП 15кВ от ВЛ 15-206, реконструкция ВЛ 15-206 (инв. № 5115266) вблизи п. Загородное Багратионовского района</v>
      </c>
      <c r="B15" s="385"/>
      <c r="C15" s="385"/>
      <c r="D15" s="385"/>
      <c r="E15" s="385"/>
      <c r="F15" s="385"/>
      <c r="G15" s="385"/>
      <c r="H15" s="385"/>
      <c r="I15" s="385"/>
      <c r="J15" s="385"/>
      <c r="K15" s="385"/>
      <c r="L15" s="385"/>
      <c r="M15" s="385"/>
      <c r="N15" s="385"/>
      <c r="O15" s="385"/>
      <c r="P15" s="385"/>
      <c r="Q15" s="385"/>
      <c r="R15" s="385"/>
      <c r="S15" s="385"/>
      <c r="T15" s="6"/>
      <c r="U15" s="6"/>
      <c r="V15" s="6"/>
      <c r="W15" s="6"/>
      <c r="X15" s="6"/>
      <c r="Y15" s="6"/>
      <c r="Z15" s="6"/>
      <c r="AA15" s="6"/>
      <c r="AB15" s="6"/>
    </row>
    <row r="16" spans="1:28" s="3"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4"/>
      <c r="U16" s="4"/>
      <c r="V16" s="4"/>
      <c r="W16" s="4"/>
      <c r="X16" s="4"/>
      <c r="Y16" s="4"/>
    </row>
    <row r="17" spans="1:28" s="3" customFormat="1" ht="45.75" customHeight="1" x14ac:dyDescent="0.2">
      <c r="A17" s="386" t="s">
        <v>495</v>
      </c>
      <c r="B17" s="386"/>
      <c r="C17" s="386"/>
      <c r="D17" s="386"/>
      <c r="E17" s="386"/>
      <c r="F17" s="386"/>
      <c r="G17" s="386"/>
      <c r="H17" s="386"/>
      <c r="I17" s="386"/>
      <c r="J17" s="386"/>
      <c r="K17" s="386"/>
      <c r="L17" s="386"/>
      <c r="M17" s="386"/>
      <c r="N17" s="386"/>
      <c r="O17" s="386"/>
      <c r="P17" s="386"/>
      <c r="Q17" s="386"/>
      <c r="R17" s="386"/>
      <c r="S17" s="386"/>
      <c r="T17" s="7"/>
      <c r="U17" s="7"/>
      <c r="V17" s="7"/>
      <c r="W17" s="7"/>
      <c r="X17" s="7"/>
      <c r="Y17" s="7"/>
      <c r="Z17" s="7"/>
      <c r="AA17" s="7"/>
      <c r="AB17" s="7"/>
    </row>
    <row r="18" spans="1:28"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
      <c r="U18" s="4"/>
      <c r="V18" s="4"/>
      <c r="W18" s="4"/>
      <c r="X18" s="4"/>
      <c r="Y18" s="4"/>
    </row>
    <row r="19" spans="1:28" s="3" customFormat="1" ht="54" customHeight="1" x14ac:dyDescent="0.2">
      <c r="A19" s="392" t="s">
        <v>5</v>
      </c>
      <c r="B19" s="392" t="s">
        <v>99</v>
      </c>
      <c r="C19" s="394" t="s">
        <v>386</v>
      </c>
      <c r="D19" s="392" t="s">
        <v>385</v>
      </c>
      <c r="E19" s="392" t="s">
        <v>98</v>
      </c>
      <c r="F19" s="392" t="s">
        <v>97</v>
      </c>
      <c r="G19" s="392" t="s">
        <v>381</v>
      </c>
      <c r="H19" s="392" t="s">
        <v>96</v>
      </c>
      <c r="I19" s="392" t="s">
        <v>95</v>
      </c>
      <c r="J19" s="392" t="s">
        <v>94</v>
      </c>
      <c r="K19" s="392" t="s">
        <v>93</v>
      </c>
      <c r="L19" s="392" t="s">
        <v>92</v>
      </c>
      <c r="M19" s="392" t="s">
        <v>91</v>
      </c>
      <c r="N19" s="392" t="s">
        <v>90</v>
      </c>
      <c r="O19" s="392" t="s">
        <v>89</v>
      </c>
      <c r="P19" s="392" t="s">
        <v>88</v>
      </c>
      <c r="Q19" s="392" t="s">
        <v>384</v>
      </c>
      <c r="R19" s="392"/>
      <c r="S19" s="396" t="s">
        <v>489</v>
      </c>
      <c r="T19" s="4"/>
      <c r="U19" s="4"/>
      <c r="V19" s="4"/>
      <c r="W19" s="4"/>
      <c r="X19" s="4"/>
      <c r="Y19" s="4"/>
    </row>
    <row r="20" spans="1:28" s="3" customFormat="1" ht="180.75" customHeight="1" x14ac:dyDescent="0.2">
      <c r="A20" s="392"/>
      <c r="B20" s="392"/>
      <c r="C20" s="395"/>
      <c r="D20" s="392"/>
      <c r="E20" s="392"/>
      <c r="F20" s="392"/>
      <c r="G20" s="392"/>
      <c r="H20" s="392"/>
      <c r="I20" s="392"/>
      <c r="J20" s="392"/>
      <c r="K20" s="392"/>
      <c r="L20" s="392"/>
      <c r="M20" s="392"/>
      <c r="N20" s="392"/>
      <c r="O20" s="392"/>
      <c r="P20" s="392"/>
      <c r="Q20" s="46" t="s">
        <v>382</v>
      </c>
      <c r="R20" s="47" t="s">
        <v>383</v>
      </c>
      <c r="S20" s="396"/>
      <c r="T20" s="32"/>
      <c r="U20" s="32"/>
      <c r="V20" s="32"/>
      <c r="W20" s="32"/>
      <c r="X20" s="32"/>
      <c r="Y20" s="32"/>
      <c r="Z20" s="31"/>
      <c r="AA20" s="31"/>
      <c r="AB20" s="31"/>
    </row>
    <row r="21" spans="1:28" s="3" customFormat="1" ht="18.75" x14ac:dyDescent="0.2">
      <c r="A21" s="46">
        <v>1</v>
      </c>
      <c r="B21" s="51">
        <v>2</v>
      </c>
      <c r="C21" s="46">
        <v>3</v>
      </c>
      <c r="D21" s="51">
        <v>4</v>
      </c>
      <c r="E21" s="46">
        <v>5</v>
      </c>
      <c r="F21" s="51">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279" customFormat="1" ht="195" x14ac:dyDescent="0.25">
      <c r="A22" s="325">
        <v>1</v>
      </c>
      <c r="B22" s="326" t="s">
        <v>687</v>
      </c>
      <c r="C22" s="326" t="s">
        <v>688</v>
      </c>
      <c r="D22" s="326" t="s">
        <v>683</v>
      </c>
      <c r="E22" s="326" t="s">
        <v>689</v>
      </c>
      <c r="F22" s="326" t="s">
        <v>690</v>
      </c>
      <c r="G22" s="326" t="s">
        <v>691</v>
      </c>
      <c r="H22" s="326">
        <v>0.5</v>
      </c>
      <c r="I22" s="326"/>
      <c r="J22" s="326">
        <v>0.5</v>
      </c>
      <c r="K22" s="328" t="s">
        <v>681</v>
      </c>
      <c r="L22" s="329">
        <v>3</v>
      </c>
      <c r="M22" s="326"/>
      <c r="N22" s="327"/>
      <c r="O22" s="328"/>
      <c r="P22" s="328"/>
      <c r="Q22" s="352" t="s">
        <v>692</v>
      </c>
      <c r="R22" s="352" t="s">
        <v>693</v>
      </c>
      <c r="S22" s="328">
        <v>6.5540091</v>
      </c>
      <c r="AA22" s="323"/>
      <c r="AB22" s="323"/>
    </row>
    <row r="23" spans="1:28" ht="20.25" customHeight="1" x14ac:dyDescent="0.25">
      <c r="A23" s="129"/>
      <c r="B23" s="51" t="s">
        <v>379</v>
      </c>
      <c r="C23" s="51"/>
      <c r="D23" s="51"/>
      <c r="E23" s="129" t="s">
        <v>380</v>
      </c>
      <c r="F23" s="129" t="s">
        <v>380</v>
      </c>
      <c r="G23" s="129" t="s">
        <v>380</v>
      </c>
      <c r="H23" s="324">
        <f>SUM(H22:H22)</f>
        <v>0.5</v>
      </c>
      <c r="I23" s="129"/>
      <c r="J23" s="324">
        <f>SUM(J22:J22)</f>
        <v>0.5</v>
      </c>
      <c r="K23" s="129"/>
      <c r="L23" s="129"/>
      <c r="M23" s="129"/>
      <c r="N23" s="129"/>
      <c r="O23" s="129"/>
      <c r="P23" s="129"/>
      <c r="Q23" s="130"/>
      <c r="R23" s="2"/>
      <c r="S23" s="324">
        <f>SUM(S22:S22)</f>
        <v>6.5540091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70" zoomScaleNormal="60" zoomScaleSheetLayoutView="70" workbookViewId="0">
      <selection activeCell="O26" sqref="O26"/>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4" t="str">
        <f>'1. паспорт местоположение'!A5:C5</f>
        <v>Год раскрытия информации: 2018 год</v>
      </c>
      <c r="B6" s="384"/>
      <c r="C6" s="384"/>
      <c r="D6" s="384"/>
      <c r="E6" s="384"/>
      <c r="F6" s="384"/>
      <c r="G6" s="384"/>
      <c r="H6" s="384"/>
      <c r="I6" s="384"/>
      <c r="J6" s="384"/>
      <c r="K6" s="384"/>
      <c r="L6" s="384"/>
      <c r="M6" s="384"/>
      <c r="N6" s="384"/>
      <c r="O6" s="384"/>
      <c r="P6" s="384"/>
      <c r="Q6" s="384"/>
      <c r="R6" s="384"/>
      <c r="S6" s="384"/>
      <c r="T6" s="384"/>
    </row>
    <row r="7" spans="1:20" s="12" customFormat="1" x14ac:dyDescent="0.2">
      <c r="A7" s="17"/>
      <c r="H7" s="16"/>
    </row>
    <row r="8" spans="1:20" s="12" customFormat="1" ht="18.75" x14ac:dyDescent="0.2">
      <c r="A8" s="388" t="s">
        <v>9</v>
      </c>
      <c r="B8" s="388"/>
      <c r="C8" s="388"/>
      <c r="D8" s="388"/>
      <c r="E8" s="388"/>
      <c r="F8" s="388"/>
      <c r="G8" s="388"/>
      <c r="H8" s="388"/>
      <c r="I8" s="388"/>
      <c r="J8" s="388"/>
      <c r="K8" s="388"/>
      <c r="L8" s="388"/>
      <c r="M8" s="388"/>
      <c r="N8" s="388"/>
      <c r="O8" s="388"/>
      <c r="P8" s="388"/>
      <c r="Q8" s="388"/>
      <c r="R8" s="388"/>
      <c r="S8" s="388"/>
      <c r="T8" s="388"/>
    </row>
    <row r="9" spans="1:20" s="12" customFormat="1" ht="18.75" x14ac:dyDescent="0.2">
      <c r="A9" s="388"/>
      <c r="B9" s="388"/>
      <c r="C9" s="388"/>
      <c r="D9" s="388"/>
      <c r="E9" s="388"/>
      <c r="F9" s="388"/>
      <c r="G9" s="388"/>
      <c r="H9" s="388"/>
      <c r="I9" s="388"/>
      <c r="J9" s="388"/>
      <c r="K9" s="388"/>
      <c r="L9" s="388"/>
      <c r="M9" s="388"/>
      <c r="N9" s="388"/>
      <c r="O9" s="388"/>
      <c r="P9" s="388"/>
      <c r="Q9" s="388"/>
      <c r="R9" s="388"/>
      <c r="S9" s="388"/>
      <c r="T9" s="388"/>
    </row>
    <row r="10" spans="1:20" s="12" customFormat="1" ht="18.75" customHeight="1" x14ac:dyDescent="0.2">
      <c r="A10" s="393" t="str">
        <f>'1. паспорт местоположение'!A9:C9</f>
        <v>Акционерное общество "Янтарьэнерго" ДЗО  ПАО "Россети"</v>
      </c>
      <c r="B10" s="393"/>
      <c r="C10" s="393"/>
      <c r="D10" s="393"/>
      <c r="E10" s="393"/>
      <c r="F10" s="393"/>
      <c r="G10" s="393"/>
      <c r="H10" s="393"/>
      <c r="I10" s="393"/>
      <c r="J10" s="393"/>
      <c r="K10" s="393"/>
      <c r="L10" s="393"/>
      <c r="M10" s="393"/>
      <c r="N10" s="393"/>
      <c r="O10" s="393"/>
      <c r="P10" s="393"/>
      <c r="Q10" s="393"/>
      <c r="R10" s="393"/>
      <c r="S10" s="393"/>
      <c r="T10" s="393"/>
    </row>
    <row r="11" spans="1:20" s="12" customFormat="1" ht="18.75" customHeight="1" x14ac:dyDescent="0.2">
      <c r="A11" s="385" t="s">
        <v>8</v>
      </c>
      <c r="B11" s="385"/>
      <c r="C11" s="385"/>
      <c r="D11" s="385"/>
      <c r="E11" s="385"/>
      <c r="F11" s="385"/>
      <c r="G11" s="385"/>
      <c r="H11" s="385"/>
      <c r="I11" s="385"/>
      <c r="J11" s="385"/>
      <c r="K11" s="385"/>
      <c r="L11" s="385"/>
      <c r="M11" s="385"/>
      <c r="N11" s="385"/>
      <c r="O11" s="385"/>
      <c r="P11" s="385"/>
      <c r="Q11" s="385"/>
      <c r="R11" s="385"/>
      <c r="S11" s="385"/>
      <c r="T11" s="385"/>
    </row>
    <row r="12" spans="1:20" s="12" customFormat="1" ht="18.75" x14ac:dyDescent="0.2">
      <c r="A12" s="388"/>
      <c r="B12" s="388"/>
      <c r="C12" s="388"/>
      <c r="D12" s="388"/>
      <c r="E12" s="388"/>
      <c r="F12" s="388"/>
      <c r="G12" s="388"/>
      <c r="H12" s="388"/>
      <c r="I12" s="388"/>
      <c r="J12" s="388"/>
      <c r="K12" s="388"/>
      <c r="L12" s="388"/>
      <c r="M12" s="388"/>
      <c r="N12" s="388"/>
      <c r="O12" s="388"/>
      <c r="P12" s="388"/>
      <c r="Q12" s="388"/>
      <c r="R12" s="388"/>
      <c r="S12" s="388"/>
      <c r="T12" s="388"/>
    </row>
    <row r="13" spans="1:20" s="12" customFormat="1" ht="18.75" customHeight="1" x14ac:dyDescent="0.2">
      <c r="A13" s="393" t="str">
        <f>'1. паспорт местоположение'!A12:C12</f>
        <v>G_16-0051</v>
      </c>
      <c r="B13" s="393"/>
      <c r="C13" s="393"/>
      <c r="D13" s="393"/>
      <c r="E13" s="393"/>
      <c r="F13" s="393"/>
      <c r="G13" s="393"/>
      <c r="H13" s="393"/>
      <c r="I13" s="393"/>
      <c r="J13" s="393"/>
      <c r="K13" s="393"/>
      <c r="L13" s="393"/>
      <c r="M13" s="393"/>
      <c r="N13" s="393"/>
      <c r="O13" s="393"/>
      <c r="P13" s="393"/>
      <c r="Q13" s="393"/>
      <c r="R13" s="393"/>
      <c r="S13" s="393"/>
      <c r="T13" s="393"/>
    </row>
    <row r="14" spans="1:20" s="12" customFormat="1" ht="18.75" customHeight="1" x14ac:dyDescent="0.2">
      <c r="A14" s="385" t="s">
        <v>7</v>
      </c>
      <c r="B14" s="385"/>
      <c r="C14" s="385"/>
      <c r="D14" s="385"/>
      <c r="E14" s="385"/>
      <c r="F14" s="385"/>
      <c r="G14" s="385"/>
      <c r="H14" s="385"/>
      <c r="I14" s="385"/>
      <c r="J14" s="385"/>
      <c r="K14" s="385"/>
      <c r="L14" s="385"/>
      <c r="M14" s="385"/>
      <c r="N14" s="385"/>
      <c r="O14" s="385"/>
      <c r="P14" s="385"/>
      <c r="Q14" s="385"/>
      <c r="R14" s="385"/>
      <c r="S14" s="385"/>
      <c r="T14" s="385"/>
    </row>
    <row r="15" spans="1:20" s="9" customFormat="1" ht="15.75" customHeight="1" x14ac:dyDescent="0.2">
      <c r="A15" s="397"/>
      <c r="B15" s="397"/>
      <c r="C15" s="397"/>
      <c r="D15" s="397"/>
      <c r="E15" s="397"/>
      <c r="F15" s="397"/>
      <c r="G15" s="397"/>
      <c r="H15" s="397"/>
      <c r="I15" s="397"/>
      <c r="J15" s="397"/>
      <c r="K15" s="397"/>
      <c r="L15" s="397"/>
      <c r="M15" s="397"/>
      <c r="N15" s="397"/>
      <c r="O15" s="397"/>
      <c r="P15" s="397"/>
      <c r="Q15" s="397"/>
      <c r="R15" s="397"/>
      <c r="S15" s="397"/>
      <c r="T15" s="397"/>
    </row>
    <row r="16" spans="1:20" s="3" customFormat="1" ht="12" x14ac:dyDescent="0.2">
      <c r="A16" s="393" t="str">
        <f>'1. паспорт местоположение'!A15</f>
        <v>Строительство ТП 15/0,4кВ, ЛЭП 15кВ от ВЛ 15-206, реконструкция ВЛ 15-206 (инв. № 5115266) вблизи п. Загородное Багратионовского района</v>
      </c>
      <c r="B16" s="393"/>
      <c r="C16" s="393"/>
      <c r="D16" s="393"/>
      <c r="E16" s="393"/>
      <c r="F16" s="393"/>
      <c r="G16" s="393"/>
      <c r="H16" s="393"/>
      <c r="I16" s="393"/>
      <c r="J16" s="393"/>
      <c r="K16" s="393"/>
      <c r="L16" s="393"/>
      <c r="M16" s="393"/>
      <c r="N16" s="393"/>
      <c r="O16" s="393"/>
      <c r="P16" s="393"/>
      <c r="Q16" s="393"/>
      <c r="R16" s="393"/>
      <c r="S16" s="393"/>
      <c r="T16" s="393"/>
    </row>
    <row r="17" spans="1:113" s="3" customFormat="1" ht="15" customHeight="1" x14ac:dyDescent="0.2">
      <c r="A17" s="385" t="s">
        <v>6</v>
      </c>
      <c r="B17" s="385"/>
      <c r="C17" s="385"/>
      <c r="D17" s="385"/>
      <c r="E17" s="385"/>
      <c r="F17" s="385"/>
      <c r="G17" s="385"/>
      <c r="H17" s="385"/>
      <c r="I17" s="385"/>
      <c r="J17" s="385"/>
      <c r="K17" s="385"/>
      <c r="L17" s="385"/>
      <c r="M17" s="385"/>
      <c r="N17" s="385"/>
      <c r="O17" s="385"/>
      <c r="P17" s="385"/>
      <c r="Q17" s="385"/>
      <c r="R17" s="385"/>
      <c r="S17" s="385"/>
      <c r="T17" s="385"/>
    </row>
    <row r="18" spans="1:113"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113" s="3" customFormat="1" ht="15" customHeight="1" x14ac:dyDescent="0.2">
      <c r="A19" s="387" t="s">
        <v>500</v>
      </c>
      <c r="B19" s="387"/>
      <c r="C19" s="387"/>
      <c r="D19" s="387"/>
      <c r="E19" s="387"/>
      <c r="F19" s="387"/>
      <c r="G19" s="387"/>
      <c r="H19" s="387"/>
      <c r="I19" s="387"/>
      <c r="J19" s="387"/>
      <c r="K19" s="387"/>
      <c r="L19" s="387"/>
      <c r="M19" s="387"/>
      <c r="N19" s="387"/>
      <c r="O19" s="387"/>
      <c r="P19" s="387"/>
      <c r="Q19" s="387"/>
      <c r="R19" s="387"/>
      <c r="S19" s="387"/>
      <c r="T19" s="387"/>
    </row>
    <row r="20" spans="1:113" s="64"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113" ht="46.5" customHeight="1" x14ac:dyDescent="0.25">
      <c r="A21" s="409" t="s">
        <v>5</v>
      </c>
      <c r="B21" s="402" t="s">
        <v>225</v>
      </c>
      <c r="C21" s="403"/>
      <c r="D21" s="406" t="s">
        <v>121</v>
      </c>
      <c r="E21" s="402" t="s">
        <v>529</v>
      </c>
      <c r="F21" s="403"/>
      <c r="G21" s="402" t="s">
        <v>276</v>
      </c>
      <c r="H21" s="403"/>
      <c r="I21" s="402" t="s">
        <v>120</v>
      </c>
      <c r="J21" s="403"/>
      <c r="K21" s="406" t="s">
        <v>119</v>
      </c>
      <c r="L21" s="402" t="s">
        <v>118</v>
      </c>
      <c r="M21" s="403"/>
      <c r="N21" s="402" t="s">
        <v>525</v>
      </c>
      <c r="O21" s="403"/>
      <c r="P21" s="406" t="s">
        <v>117</v>
      </c>
      <c r="Q21" s="412" t="s">
        <v>116</v>
      </c>
      <c r="R21" s="413"/>
      <c r="S21" s="412" t="s">
        <v>115</v>
      </c>
      <c r="T21" s="414"/>
    </row>
    <row r="22" spans="1:113" ht="204.75" customHeight="1" x14ac:dyDescent="0.25">
      <c r="A22" s="410"/>
      <c r="B22" s="404"/>
      <c r="C22" s="405"/>
      <c r="D22" s="408"/>
      <c r="E22" s="404"/>
      <c r="F22" s="405"/>
      <c r="G22" s="404"/>
      <c r="H22" s="405"/>
      <c r="I22" s="404"/>
      <c r="J22" s="405"/>
      <c r="K22" s="407"/>
      <c r="L22" s="404"/>
      <c r="M22" s="405"/>
      <c r="N22" s="404"/>
      <c r="O22" s="405"/>
      <c r="P22" s="407"/>
      <c r="Q22" s="120" t="s">
        <v>114</v>
      </c>
      <c r="R22" s="120" t="s">
        <v>499</v>
      </c>
      <c r="S22" s="120" t="s">
        <v>113</v>
      </c>
      <c r="T22" s="120" t="s">
        <v>112</v>
      </c>
    </row>
    <row r="23" spans="1:113" ht="51.75" customHeight="1" x14ac:dyDescent="0.25">
      <c r="A23" s="411"/>
      <c r="B23" s="169" t="s">
        <v>110</v>
      </c>
      <c r="C23" s="169" t="s">
        <v>111</v>
      </c>
      <c r="D23" s="407"/>
      <c r="E23" s="169" t="s">
        <v>110</v>
      </c>
      <c r="F23" s="169" t="s">
        <v>111</v>
      </c>
      <c r="G23" s="169" t="s">
        <v>110</v>
      </c>
      <c r="H23" s="169" t="s">
        <v>111</v>
      </c>
      <c r="I23" s="169" t="s">
        <v>110</v>
      </c>
      <c r="J23" s="169" t="s">
        <v>111</v>
      </c>
      <c r="K23" s="169" t="s">
        <v>110</v>
      </c>
      <c r="L23" s="169" t="s">
        <v>110</v>
      </c>
      <c r="M23" s="169" t="s">
        <v>111</v>
      </c>
      <c r="N23" s="169" t="s">
        <v>110</v>
      </c>
      <c r="O23" s="169" t="s">
        <v>111</v>
      </c>
      <c r="P23" s="170" t="s">
        <v>110</v>
      </c>
      <c r="Q23" s="120" t="s">
        <v>110</v>
      </c>
      <c r="R23" s="120" t="s">
        <v>110</v>
      </c>
      <c r="S23" s="120" t="s">
        <v>110</v>
      </c>
      <c r="T23" s="120"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380</v>
      </c>
      <c r="C25" s="66" t="s">
        <v>682</v>
      </c>
      <c r="D25" s="66" t="s">
        <v>106</v>
      </c>
      <c r="E25" s="66" t="s">
        <v>380</v>
      </c>
      <c r="F25" s="66" t="s">
        <v>679</v>
      </c>
      <c r="G25" s="66" t="s">
        <v>380</v>
      </c>
      <c r="H25" s="66" t="s">
        <v>694</v>
      </c>
      <c r="I25" s="65" t="s">
        <v>380</v>
      </c>
      <c r="J25" s="65" t="s">
        <v>674</v>
      </c>
      <c r="K25" s="65" t="s">
        <v>674</v>
      </c>
      <c r="L25" s="65" t="s">
        <v>380</v>
      </c>
      <c r="M25" s="67">
        <v>15</v>
      </c>
      <c r="N25" s="67" t="s">
        <v>380</v>
      </c>
      <c r="O25" s="67">
        <v>0.63</v>
      </c>
      <c r="P25" s="65" t="s">
        <v>380</v>
      </c>
      <c r="Q25" s="172" t="s">
        <v>380</v>
      </c>
      <c r="R25" s="66" t="s">
        <v>380</v>
      </c>
      <c r="S25" s="172" t="s">
        <v>380</v>
      </c>
      <c r="T25" s="66" t="s">
        <v>380</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401" t="s">
        <v>535</v>
      </c>
      <c r="C29" s="401"/>
      <c r="D29" s="401"/>
      <c r="E29" s="401"/>
      <c r="F29" s="401"/>
      <c r="G29" s="401"/>
      <c r="H29" s="401"/>
      <c r="I29" s="401"/>
      <c r="J29" s="401"/>
      <c r="K29" s="401"/>
      <c r="L29" s="401"/>
      <c r="M29" s="401"/>
      <c r="N29" s="401"/>
      <c r="O29" s="401"/>
      <c r="P29" s="401"/>
      <c r="Q29" s="401"/>
      <c r="R29" s="40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4" zoomScale="80" zoomScaleSheetLayoutView="80" workbookViewId="0">
      <selection activeCell="N28" sqref="N28"/>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88" t="s">
        <v>9</v>
      </c>
      <c r="F7" s="388"/>
      <c r="G7" s="388"/>
      <c r="H7" s="388"/>
      <c r="I7" s="388"/>
      <c r="J7" s="388"/>
      <c r="K7" s="388"/>
      <c r="L7" s="388"/>
      <c r="M7" s="388"/>
      <c r="N7" s="388"/>
      <c r="O7" s="388"/>
      <c r="P7" s="388"/>
      <c r="Q7" s="388"/>
      <c r="R7" s="388"/>
      <c r="S7" s="388"/>
      <c r="T7" s="388"/>
      <c r="U7" s="388"/>
      <c r="V7" s="388"/>
      <c r="W7" s="388"/>
      <c r="X7" s="388"/>
      <c r="Y7" s="38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3" t="str">
        <f>'1. паспорт местоположение'!A9</f>
        <v>Акционерное общество "Янтарьэнерго" ДЗО  ПАО "Россети"</v>
      </c>
      <c r="F9" s="393"/>
      <c r="G9" s="393"/>
      <c r="H9" s="393"/>
      <c r="I9" s="393"/>
      <c r="J9" s="393"/>
      <c r="K9" s="393"/>
      <c r="L9" s="393"/>
      <c r="M9" s="393"/>
      <c r="N9" s="393"/>
      <c r="O9" s="393"/>
      <c r="P9" s="393"/>
      <c r="Q9" s="393"/>
      <c r="R9" s="393"/>
      <c r="S9" s="393"/>
      <c r="T9" s="393"/>
      <c r="U9" s="393"/>
      <c r="V9" s="393"/>
      <c r="W9" s="393"/>
      <c r="X9" s="393"/>
      <c r="Y9" s="393"/>
    </row>
    <row r="10" spans="1:27" s="12" customFormat="1" ht="18.75" customHeight="1" x14ac:dyDescent="0.2">
      <c r="E10" s="385" t="s">
        <v>8</v>
      </c>
      <c r="F10" s="385"/>
      <c r="G10" s="385"/>
      <c r="H10" s="385"/>
      <c r="I10" s="385"/>
      <c r="J10" s="385"/>
      <c r="K10" s="385"/>
      <c r="L10" s="385"/>
      <c r="M10" s="385"/>
      <c r="N10" s="385"/>
      <c r="O10" s="385"/>
      <c r="P10" s="385"/>
      <c r="Q10" s="385"/>
      <c r="R10" s="385"/>
      <c r="S10" s="385"/>
      <c r="T10" s="385"/>
      <c r="U10" s="385"/>
      <c r="V10" s="385"/>
      <c r="W10" s="385"/>
      <c r="X10" s="385"/>
      <c r="Y10" s="38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3" t="str">
        <f>'1. паспорт местоположение'!A12</f>
        <v>G_16-0051</v>
      </c>
      <c r="F12" s="393"/>
      <c r="G12" s="393"/>
      <c r="H12" s="393"/>
      <c r="I12" s="393"/>
      <c r="J12" s="393"/>
      <c r="K12" s="393"/>
      <c r="L12" s="393"/>
      <c r="M12" s="393"/>
      <c r="N12" s="393"/>
      <c r="O12" s="393"/>
      <c r="P12" s="393"/>
      <c r="Q12" s="393"/>
      <c r="R12" s="393"/>
      <c r="S12" s="393"/>
      <c r="T12" s="393"/>
      <c r="U12" s="393"/>
      <c r="V12" s="393"/>
      <c r="W12" s="393"/>
      <c r="X12" s="393"/>
      <c r="Y12" s="393"/>
    </row>
    <row r="13" spans="1:27" s="12" customFormat="1" ht="18.75" customHeight="1" x14ac:dyDescent="0.2">
      <c r="E13" s="385" t="s">
        <v>7</v>
      </c>
      <c r="F13" s="385"/>
      <c r="G13" s="385"/>
      <c r="H13" s="385"/>
      <c r="I13" s="385"/>
      <c r="J13" s="385"/>
      <c r="K13" s="385"/>
      <c r="L13" s="385"/>
      <c r="M13" s="385"/>
      <c r="N13" s="385"/>
      <c r="O13" s="385"/>
      <c r="P13" s="385"/>
      <c r="Q13" s="385"/>
      <c r="R13" s="385"/>
      <c r="S13" s="385"/>
      <c r="T13" s="385"/>
      <c r="U13" s="385"/>
      <c r="V13" s="385"/>
      <c r="W13" s="385"/>
      <c r="X13" s="385"/>
      <c r="Y13" s="38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3" t="str">
        <f>'1. паспорт местоположение'!A15</f>
        <v>Строительство ТП 15/0,4кВ, ЛЭП 15кВ от ВЛ 15-206, реконструкция ВЛ 15-206 (инв. № 5115266) вблизи п. Загородное Багратионовского района</v>
      </c>
      <c r="F15" s="393"/>
      <c r="G15" s="393"/>
      <c r="H15" s="393"/>
      <c r="I15" s="393"/>
      <c r="J15" s="393"/>
      <c r="K15" s="393"/>
      <c r="L15" s="393"/>
      <c r="M15" s="393"/>
      <c r="N15" s="393"/>
      <c r="O15" s="393"/>
      <c r="P15" s="393"/>
      <c r="Q15" s="393"/>
      <c r="R15" s="393"/>
      <c r="S15" s="393"/>
      <c r="T15" s="393"/>
      <c r="U15" s="393"/>
      <c r="V15" s="393"/>
      <c r="W15" s="393"/>
      <c r="X15" s="393"/>
      <c r="Y15" s="393"/>
    </row>
    <row r="16" spans="1:27" s="3" customFormat="1" ht="15" customHeight="1" x14ac:dyDescent="0.2">
      <c r="E16" s="385" t="s">
        <v>6</v>
      </c>
      <c r="F16" s="385"/>
      <c r="G16" s="385"/>
      <c r="H16" s="385"/>
      <c r="I16" s="385"/>
      <c r="J16" s="385"/>
      <c r="K16" s="385"/>
      <c r="L16" s="385"/>
      <c r="M16" s="385"/>
      <c r="N16" s="385"/>
      <c r="O16" s="385"/>
      <c r="P16" s="385"/>
      <c r="Q16" s="385"/>
      <c r="R16" s="385"/>
      <c r="S16" s="385"/>
      <c r="T16" s="385"/>
      <c r="U16" s="385"/>
      <c r="V16" s="385"/>
      <c r="W16" s="385"/>
      <c r="X16" s="385"/>
      <c r="Y16" s="3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502</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64" customFormat="1" ht="21" customHeight="1" x14ac:dyDescent="0.25"/>
    <row r="21" spans="1:27" ht="15.75" customHeight="1" x14ac:dyDescent="0.25">
      <c r="A21" s="417" t="s">
        <v>5</v>
      </c>
      <c r="B21" s="420" t="s">
        <v>509</v>
      </c>
      <c r="C21" s="421"/>
      <c r="D21" s="420" t="s">
        <v>511</v>
      </c>
      <c r="E21" s="421"/>
      <c r="F21" s="412" t="s">
        <v>93</v>
      </c>
      <c r="G21" s="414"/>
      <c r="H21" s="414"/>
      <c r="I21" s="413"/>
      <c r="J21" s="417" t="s">
        <v>512</v>
      </c>
      <c r="K21" s="420" t="s">
        <v>513</v>
      </c>
      <c r="L21" s="421"/>
      <c r="M21" s="420" t="s">
        <v>514</v>
      </c>
      <c r="N21" s="421"/>
      <c r="O21" s="420" t="s">
        <v>501</v>
      </c>
      <c r="P21" s="421"/>
      <c r="Q21" s="420" t="s">
        <v>126</v>
      </c>
      <c r="R21" s="421"/>
      <c r="S21" s="417" t="s">
        <v>125</v>
      </c>
      <c r="T21" s="417" t="s">
        <v>515</v>
      </c>
      <c r="U21" s="417" t="s">
        <v>510</v>
      </c>
      <c r="V21" s="420" t="s">
        <v>124</v>
      </c>
      <c r="W21" s="421"/>
      <c r="X21" s="412" t="s">
        <v>116</v>
      </c>
      <c r="Y21" s="414"/>
      <c r="Z21" s="412" t="s">
        <v>115</v>
      </c>
      <c r="AA21" s="414"/>
    </row>
    <row r="22" spans="1:27" ht="216" customHeight="1" x14ac:dyDescent="0.25">
      <c r="A22" s="418"/>
      <c r="B22" s="422"/>
      <c r="C22" s="423"/>
      <c r="D22" s="422"/>
      <c r="E22" s="423"/>
      <c r="F22" s="412" t="s">
        <v>123</v>
      </c>
      <c r="G22" s="413"/>
      <c r="H22" s="412" t="s">
        <v>122</v>
      </c>
      <c r="I22" s="413"/>
      <c r="J22" s="419"/>
      <c r="K22" s="422"/>
      <c r="L22" s="423"/>
      <c r="M22" s="422"/>
      <c r="N22" s="423"/>
      <c r="O22" s="422"/>
      <c r="P22" s="423"/>
      <c r="Q22" s="422"/>
      <c r="R22" s="423"/>
      <c r="S22" s="419"/>
      <c r="T22" s="419"/>
      <c r="U22" s="419"/>
      <c r="V22" s="422"/>
      <c r="W22" s="423"/>
      <c r="X22" s="120" t="s">
        <v>114</v>
      </c>
      <c r="Y22" s="120" t="s">
        <v>499</v>
      </c>
      <c r="Z22" s="120" t="s">
        <v>113</v>
      </c>
      <c r="AA22" s="120" t="s">
        <v>112</v>
      </c>
    </row>
    <row r="23" spans="1:27" ht="60" customHeight="1" x14ac:dyDescent="0.25">
      <c r="A23" s="419"/>
      <c r="B23" s="167" t="s">
        <v>110</v>
      </c>
      <c r="C23" s="167" t="s">
        <v>111</v>
      </c>
      <c r="D23" s="121" t="s">
        <v>110</v>
      </c>
      <c r="E23" s="121" t="s">
        <v>111</v>
      </c>
      <c r="F23" s="121" t="s">
        <v>110</v>
      </c>
      <c r="G23" s="121" t="s">
        <v>111</v>
      </c>
      <c r="H23" s="121" t="s">
        <v>110</v>
      </c>
      <c r="I23" s="121" t="s">
        <v>111</v>
      </c>
      <c r="J23" s="121" t="s">
        <v>110</v>
      </c>
      <c r="K23" s="121" t="s">
        <v>110</v>
      </c>
      <c r="L23" s="121" t="s">
        <v>111</v>
      </c>
      <c r="M23" s="121" t="s">
        <v>110</v>
      </c>
      <c r="N23" s="121" t="s">
        <v>111</v>
      </c>
      <c r="O23" s="121" t="s">
        <v>110</v>
      </c>
      <c r="P23" s="121" t="s">
        <v>111</v>
      </c>
      <c r="Q23" s="121" t="s">
        <v>110</v>
      </c>
      <c r="R23" s="121" t="s">
        <v>111</v>
      </c>
      <c r="S23" s="121" t="s">
        <v>110</v>
      </c>
      <c r="T23" s="121" t="s">
        <v>110</v>
      </c>
      <c r="U23" s="121" t="s">
        <v>110</v>
      </c>
      <c r="V23" s="121" t="s">
        <v>110</v>
      </c>
      <c r="W23" s="121" t="s">
        <v>111</v>
      </c>
      <c r="X23" s="121" t="s">
        <v>110</v>
      </c>
      <c r="Y23" s="121" t="s">
        <v>110</v>
      </c>
      <c r="Z23" s="120" t="s">
        <v>110</v>
      </c>
      <c r="AA23" s="120" t="s">
        <v>110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4" customFormat="1" ht="31.5" x14ac:dyDescent="0.25">
      <c r="A25" s="416">
        <v>1</v>
      </c>
      <c r="B25" s="416" t="s">
        <v>695</v>
      </c>
      <c r="C25" s="416" t="s">
        <v>695</v>
      </c>
      <c r="D25" s="353" t="s">
        <v>380</v>
      </c>
      <c r="E25" s="354" t="s">
        <v>696</v>
      </c>
      <c r="F25" s="355" t="s">
        <v>380</v>
      </c>
      <c r="G25" s="355">
        <v>15</v>
      </c>
      <c r="H25" s="355" t="s">
        <v>380</v>
      </c>
      <c r="I25" s="355">
        <v>15</v>
      </c>
      <c r="J25" s="355" t="s">
        <v>380</v>
      </c>
      <c r="K25" s="355" t="s">
        <v>380</v>
      </c>
      <c r="L25" s="355">
        <v>1</v>
      </c>
      <c r="M25" s="355" t="s">
        <v>380</v>
      </c>
      <c r="N25" s="355">
        <v>50</v>
      </c>
      <c r="O25" s="355" t="s">
        <v>380</v>
      </c>
      <c r="P25" s="355" t="s">
        <v>684</v>
      </c>
      <c r="Q25" s="355" t="s">
        <v>380</v>
      </c>
      <c r="R25" s="355">
        <v>0.01</v>
      </c>
      <c r="S25" s="355" t="s">
        <v>380</v>
      </c>
      <c r="T25" s="355" t="s">
        <v>380</v>
      </c>
      <c r="U25" s="355" t="s">
        <v>380</v>
      </c>
      <c r="V25" s="355" t="s">
        <v>380</v>
      </c>
      <c r="W25" s="355" t="s">
        <v>685</v>
      </c>
      <c r="X25" s="355" t="s">
        <v>380</v>
      </c>
      <c r="Y25" s="355" t="s">
        <v>380</v>
      </c>
      <c r="Z25" s="355" t="s">
        <v>380</v>
      </c>
      <c r="AA25" s="355" t="s">
        <v>380</v>
      </c>
    </row>
    <row r="26" spans="1:27" s="62" customFormat="1" ht="25.5" x14ac:dyDescent="0.2">
      <c r="A26" s="416"/>
      <c r="B26" s="416"/>
      <c r="C26" s="416"/>
      <c r="D26" s="356" t="s">
        <v>380</v>
      </c>
      <c r="E26" s="357" t="s">
        <v>697</v>
      </c>
      <c r="F26" s="355" t="s">
        <v>380</v>
      </c>
      <c r="G26" s="355">
        <v>15</v>
      </c>
      <c r="H26" s="355" t="s">
        <v>380</v>
      </c>
      <c r="I26" s="355">
        <v>15</v>
      </c>
      <c r="J26" s="355" t="s">
        <v>380</v>
      </c>
      <c r="K26" s="355" t="s">
        <v>380</v>
      </c>
      <c r="L26" s="355">
        <v>1</v>
      </c>
      <c r="M26" s="355" t="s">
        <v>380</v>
      </c>
      <c r="N26" s="355">
        <v>70</v>
      </c>
      <c r="O26" s="355" t="s">
        <v>380</v>
      </c>
      <c r="P26" s="355" t="s">
        <v>678</v>
      </c>
      <c r="Q26" s="355" t="s">
        <v>380</v>
      </c>
      <c r="R26" s="355">
        <v>0.08</v>
      </c>
      <c r="S26" s="355" t="s">
        <v>380</v>
      </c>
      <c r="T26" s="355" t="s">
        <v>380</v>
      </c>
      <c r="U26" s="355" t="s">
        <v>380</v>
      </c>
      <c r="V26" s="355" t="s">
        <v>380</v>
      </c>
      <c r="W26" s="355" t="s">
        <v>677</v>
      </c>
      <c r="X26" s="355" t="s">
        <v>380</v>
      </c>
      <c r="Y26" s="355" t="s">
        <v>380</v>
      </c>
      <c r="Z26" s="355" t="s">
        <v>380</v>
      </c>
      <c r="AA26" s="355" t="s">
        <v>380</v>
      </c>
    </row>
    <row r="27" spans="1:27" s="62" customFormat="1" ht="12.75" x14ac:dyDescent="0.2">
      <c r="A27" s="63"/>
      <c r="B27" s="63"/>
      <c r="C27" s="63"/>
    </row>
  </sheetData>
  <mergeCells count="30">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4" t="str">
        <f>'1. паспорт местоположение'!A5:C5</f>
        <v>Год раскрытия информации: 2018 год</v>
      </c>
      <c r="B5" s="384"/>
      <c r="C5" s="38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88" t="s">
        <v>9</v>
      </c>
      <c r="B7" s="388"/>
      <c r="C7" s="388"/>
      <c r="D7" s="13"/>
      <c r="E7" s="13"/>
      <c r="F7" s="13"/>
      <c r="G7" s="13"/>
      <c r="H7" s="13"/>
      <c r="I7" s="13"/>
      <c r="J7" s="13"/>
      <c r="K7" s="13"/>
      <c r="L7" s="13"/>
      <c r="M7" s="13"/>
      <c r="N7" s="13"/>
      <c r="O7" s="13"/>
      <c r="P7" s="13"/>
      <c r="Q7" s="13"/>
      <c r="R7" s="13"/>
      <c r="S7" s="13"/>
      <c r="T7" s="13"/>
      <c r="U7" s="13"/>
    </row>
    <row r="8" spans="1:29" s="12" customFormat="1" ht="18.75" x14ac:dyDescent="0.2">
      <c r="A8" s="388"/>
      <c r="B8" s="388"/>
      <c r="C8" s="388"/>
      <c r="D8" s="14"/>
      <c r="E8" s="14"/>
      <c r="F8" s="14"/>
      <c r="G8" s="14"/>
      <c r="H8" s="13"/>
      <c r="I8" s="13"/>
      <c r="J8" s="13"/>
      <c r="K8" s="13"/>
      <c r="L8" s="13"/>
      <c r="M8" s="13"/>
      <c r="N8" s="13"/>
      <c r="O8" s="13"/>
      <c r="P8" s="13"/>
      <c r="Q8" s="13"/>
      <c r="R8" s="13"/>
      <c r="S8" s="13"/>
      <c r="T8" s="13"/>
      <c r="U8" s="13"/>
    </row>
    <row r="9" spans="1:29" s="12" customFormat="1" ht="18.75" x14ac:dyDescent="0.2">
      <c r="A9" s="393" t="str">
        <f>'1. паспорт местоположение'!A9:C9</f>
        <v>Акционерное общество "Янтарьэнерго" ДЗО  ПАО "Россети"</v>
      </c>
      <c r="B9" s="393"/>
      <c r="C9" s="393"/>
      <c r="D9" s="8"/>
      <c r="E9" s="8"/>
      <c r="F9" s="8"/>
      <c r="G9" s="8"/>
      <c r="H9" s="13"/>
      <c r="I9" s="13"/>
      <c r="J9" s="13"/>
      <c r="K9" s="13"/>
      <c r="L9" s="13"/>
      <c r="M9" s="13"/>
      <c r="N9" s="13"/>
      <c r="O9" s="13"/>
      <c r="P9" s="13"/>
      <c r="Q9" s="13"/>
      <c r="R9" s="13"/>
      <c r="S9" s="13"/>
      <c r="T9" s="13"/>
      <c r="U9" s="13"/>
    </row>
    <row r="10" spans="1:29" s="12" customFormat="1" ht="18.75" x14ac:dyDescent="0.2">
      <c r="A10" s="385" t="s">
        <v>8</v>
      </c>
      <c r="B10" s="385"/>
      <c r="C10" s="385"/>
      <c r="D10" s="6"/>
      <c r="E10" s="6"/>
      <c r="F10" s="6"/>
      <c r="G10" s="6"/>
      <c r="H10" s="13"/>
      <c r="I10" s="13"/>
      <c r="J10" s="13"/>
      <c r="K10" s="13"/>
      <c r="L10" s="13"/>
      <c r="M10" s="13"/>
      <c r="N10" s="13"/>
      <c r="O10" s="13"/>
      <c r="P10" s="13"/>
      <c r="Q10" s="13"/>
      <c r="R10" s="13"/>
      <c r="S10" s="13"/>
      <c r="T10" s="13"/>
      <c r="U10" s="13"/>
    </row>
    <row r="11" spans="1:29" s="12" customFormat="1" ht="18.75" x14ac:dyDescent="0.2">
      <c r="A11" s="388"/>
      <c r="B11" s="388"/>
      <c r="C11" s="388"/>
      <c r="D11" s="14"/>
      <c r="E11" s="14"/>
      <c r="F11" s="14"/>
      <c r="G11" s="14"/>
      <c r="H11" s="13"/>
      <c r="I11" s="13"/>
      <c r="J11" s="13"/>
      <c r="K11" s="13"/>
      <c r="L11" s="13"/>
      <c r="M11" s="13"/>
      <c r="N11" s="13"/>
      <c r="O11" s="13"/>
      <c r="P11" s="13"/>
      <c r="Q11" s="13"/>
      <c r="R11" s="13"/>
      <c r="S11" s="13"/>
      <c r="T11" s="13"/>
      <c r="U11" s="13"/>
    </row>
    <row r="12" spans="1:29" s="12" customFormat="1" ht="18.75" x14ac:dyDescent="0.2">
      <c r="A12" s="393" t="str">
        <f>'1. паспорт местоположение'!A12:C12</f>
        <v>G_16-0051</v>
      </c>
      <c r="B12" s="393"/>
      <c r="C12" s="393"/>
      <c r="D12" s="8"/>
      <c r="E12" s="8"/>
      <c r="F12" s="8"/>
      <c r="G12" s="8"/>
      <c r="H12" s="13"/>
      <c r="I12" s="13"/>
      <c r="J12" s="13"/>
      <c r="K12" s="13"/>
      <c r="L12" s="13"/>
      <c r="M12" s="13"/>
      <c r="N12" s="13"/>
      <c r="O12" s="13"/>
      <c r="P12" s="13"/>
      <c r="Q12" s="13"/>
      <c r="R12" s="13"/>
      <c r="S12" s="13"/>
      <c r="T12" s="13"/>
      <c r="U12" s="13"/>
    </row>
    <row r="13" spans="1:29" s="12" customFormat="1" ht="18.75" x14ac:dyDescent="0.2">
      <c r="A13" s="385" t="s">
        <v>7</v>
      </c>
      <c r="B13" s="385"/>
      <c r="C13" s="38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7"/>
      <c r="B14" s="397"/>
      <c r="C14" s="397"/>
      <c r="D14" s="10"/>
      <c r="E14" s="10"/>
      <c r="F14" s="10"/>
      <c r="G14" s="10"/>
      <c r="H14" s="10"/>
      <c r="I14" s="10"/>
      <c r="J14" s="10"/>
      <c r="K14" s="10"/>
      <c r="L14" s="10"/>
      <c r="M14" s="10"/>
      <c r="N14" s="10"/>
      <c r="O14" s="10"/>
      <c r="P14" s="10"/>
      <c r="Q14" s="10"/>
      <c r="R14" s="10"/>
      <c r="S14" s="10"/>
      <c r="T14" s="10"/>
      <c r="U14" s="10"/>
    </row>
    <row r="15" spans="1:29" s="3" customFormat="1" ht="12" x14ac:dyDescent="0.2">
      <c r="A15" s="393" t="str">
        <f>'1. паспорт местоположение'!A15</f>
        <v>Строительство ТП 15/0,4кВ, ЛЭП 15кВ от ВЛ 15-206, реконструкция ВЛ 15-206 (инв. № 5115266) вблизи п. Загородное Багратионовского района</v>
      </c>
      <c r="B15" s="393"/>
      <c r="C15" s="393"/>
      <c r="D15" s="8"/>
      <c r="E15" s="8"/>
      <c r="F15" s="8"/>
      <c r="G15" s="8"/>
      <c r="H15" s="8"/>
      <c r="I15" s="8"/>
      <c r="J15" s="8"/>
      <c r="K15" s="8"/>
      <c r="L15" s="8"/>
      <c r="M15" s="8"/>
      <c r="N15" s="8"/>
      <c r="O15" s="8"/>
      <c r="P15" s="8"/>
      <c r="Q15" s="8"/>
      <c r="R15" s="8"/>
      <c r="S15" s="8"/>
      <c r="T15" s="8"/>
      <c r="U15" s="8"/>
    </row>
    <row r="16" spans="1:29" s="3" customFormat="1" ht="15" customHeight="1" x14ac:dyDescent="0.2">
      <c r="A16" s="385" t="s">
        <v>6</v>
      </c>
      <c r="B16" s="385"/>
      <c r="C16" s="385"/>
      <c r="D16" s="6"/>
      <c r="E16" s="6"/>
      <c r="F16" s="6"/>
      <c r="G16" s="6"/>
      <c r="H16" s="6"/>
      <c r="I16" s="6"/>
      <c r="J16" s="6"/>
      <c r="K16" s="6"/>
      <c r="L16" s="6"/>
      <c r="M16" s="6"/>
      <c r="N16" s="6"/>
      <c r="O16" s="6"/>
      <c r="P16" s="6"/>
      <c r="Q16" s="6"/>
      <c r="R16" s="6"/>
      <c r="S16" s="6"/>
      <c r="T16" s="6"/>
      <c r="U16" s="6"/>
    </row>
    <row r="17" spans="1:21" s="3" customFormat="1" ht="15" customHeight="1" x14ac:dyDescent="0.2">
      <c r="A17" s="399"/>
      <c r="B17" s="399"/>
      <c r="C17" s="399"/>
      <c r="D17" s="4"/>
      <c r="E17" s="4"/>
      <c r="F17" s="4"/>
      <c r="G17" s="4"/>
      <c r="H17" s="4"/>
      <c r="I17" s="4"/>
      <c r="J17" s="4"/>
      <c r="K17" s="4"/>
      <c r="L17" s="4"/>
      <c r="M17" s="4"/>
      <c r="N17" s="4"/>
      <c r="O17" s="4"/>
      <c r="P17" s="4"/>
      <c r="Q17" s="4"/>
      <c r="R17" s="4"/>
    </row>
    <row r="18" spans="1:21" s="3" customFormat="1" ht="27.75" customHeight="1" x14ac:dyDescent="0.2">
      <c r="A18" s="386" t="s">
        <v>494</v>
      </c>
      <c r="B18" s="386"/>
      <c r="C18" s="38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9" t="s">
        <v>680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5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0,5 МВт</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29" t="s">
        <v>698</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704</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659</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702</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717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row>
    <row r="6" spans="1:28" ht="18.75" x14ac:dyDescent="0.25">
      <c r="A6" s="388" t="s">
        <v>9</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164"/>
      <c r="AB6" s="164"/>
    </row>
    <row r="7" spans="1:28" ht="18.75" x14ac:dyDescent="0.25">
      <c r="A7" s="388"/>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164"/>
      <c r="AB7" s="164"/>
    </row>
    <row r="8" spans="1:28" x14ac:dyDescent="0.25">
      <c r="A8" s="393" t="str">
        <f>'1. паспорт местоположение'!A9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165"/>
      <c r="AB8" s="165"/>
    </row>
    <row r="9" spans="1:28" ht="15.75" x14ac:dyDescent="0.25">
      <c r="A9" s="385" t="s">
        <v>8</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166"/>
      <c r="AB9" s="166"/>
    </row>
    <row r="10" spans="1:28" ht="18.75" x14ac:dyDescent="0.25">
      <c r="A10" s="388"/>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164"/>
      <c r="AB10" s="164"/>
    </row>
    <row r="11" spans="1:28" x14ac:dyDescent="0.25">
      <c r="A11" s="393" t="str">
        <f>'1. паспорт местоположение'!A12:C12</f>
        <v>G_16-0051</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165"/>
      <c r="AB11" s="165"/>
    </row>
    <row r="12" spans="1:28" ht="15.75" x14ac:dyDescent="0.25">
      <c r="A12" s="385" t="s">
        <v>7</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166"/>
      <c r="AB12" s="166"/>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11"/>
      <c r="AB13" s="11"/>
    </row>
    <row r="14" spans="1:28" x14ac:dyDescent="0.25">
      <c r="A14" s="393" t="str">
        <f>'1. паспорт местоположение'!A15</f>
        <v>Строительство ТП 15/0,4кВ, ЛЭП 15кВ от ВЛ 15-206, реконструкция ВЛ 15-206 (инв. № 5115266) вблизи п. Загородное Багратионовского района</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165"/>
      <c r="AB14" s="165"/>
    </row>
    <row r="15" spans="1:28" ht="15.75" x14ac:dyDescent="0.25">
      <c r="A15" s="385" t="s">
        <v>6</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66"/>
      <c r="AB15" s="166"/>
    </row>
    <row r="16" spans="1:28"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175"/>
      <c r="AB16" s="175"/>
    </row>
    <row r="17" spans="1:28" x14ac:dyDescent="0.25">
      <c r="A17" s="430"/>
      <c r="B17" s="430"/>
      <c r="C17" s="430"/>
      <c r="D17" s="430"/>
      <c r="E17" s="430"/>
      <c r="F17" s="430"/>
      <c r="G17" s="430"/>
      <c r="H17" s="430"/>
      <c r="I17" s="430"/>
      <c r="J17" s="430"/>
      <c r="K17" s="430"/>
      <c r="L17" s="430"/>
      <c r="M17" s="430"/>
      <c r="N17" s="430"/>
      <c r="O17" s="430"/>
      <c r="P17" s="430"/>
      <c r="Q17" s="430"/>
      <c r="R17" s="430"/>
      <c r="S17" s="430"/>
      <c r="T17" s="430"/>
      <c r="U17" s="430"/>
      <c r="V17" s="430"/>
      <c r="W17" s="430"/>
      <c r="X17" s="430"/>
      <c r="Y17" s="430"/>
      <c r="Z17" s="430"/>
      <c r="AA17" s="175"/>
      <c r="AB17" s="175"/>
    </row>
    <row r="18" spans="1:28" x14ac:dyDescent="0.25">
      <c r="A18" s="430"/>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175"/>
      <c r="AB18" s="175"/>
    </row>
    <row r="19" spans="1:28" x14ac:dyDescent="0.25">
      <c r="A19" s="430"/>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175"/>
      <c r="AB19" s="175"/>
    </row>
    <row r="20" spans="1:28"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176"/>
      <c r="AB20" s="176"/>
    </row>
    <row r="21" spans="1:28" x14ac:dyDescent="0.25">
      <c r="A21" s="424"/>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176"/>
      <c r="AB21" s="176"/>
    </row>
    <row r="22" spans="1:28" x14ac:dyDescent="0.25">
      <c r="A22" s="425" t="s">
        <v>526</v>
      </c>
      <c r="B22" s="425"/>
      <c r="C22" s="425"/>
      <c r="D22" s="425"/>
      <c r="E22" s="425"/>
      <c r="F22" s="425"/>
      <c r="G22" s="425"/>
      <c r="H22" s="425"/>
      <c r="I22" s="425"/>
      <c r="J22" s="425"/>
      <c r="K22" s="425"/>
      <c r="L22" s="425"/>
      <c r="M22" s="425"/>
      <c r="N22" s="425"/>
      <c r="O22" s="425"/>
      <c r="P22" s="425"/>
      <c r="Q22" s="425"/>
      <c r="R22" s="425"/>
      <c r="S22" s="425"/>
      <c r="T22" s="425"/>
      <c r="U22" s="425"/>
      <c r="V22" s="425"/>
      <c r="W22" s="425"/>
      <c r="X22" s="425"/>
      <c r="Y22" s="425"/>
      <c r="Z22" s="425"/>
      <c r="AA22" s="177"/>
      <c r="AB22" s="177"/>
    </row>
    <row r="23" spans="1:28" ht="32.25" customHeight="1" x14ac:dyDescent="0.25">
      <c r="A23" s="427" t="s">
        <v>377</v>
      </c>
      <c r="B23" s="428"/>
      <c r="C23" s="428"/>
      <c r="D23" s="428"/>
      <c r="E23" s="428"/>
      <c r="F23" s="428"/>
      <c r="G23" s="428"/>
      <c r="H23" s="428"/>
      <c r="I23" s="428"/>
      <c r="J23" s="428"/>
      <c r="K23" s="428"/>
      <c r="L23" s="429"/>
      <c r="M23" s="426" t="s">
        <v>378</v>
      </c>
      <c r="N23" s="426"/>
      <c r="O23" s="426"/>
      <c r="P23" s="426"/>
      <c r="Q23" s="426"/>
      <c r="R23" s="426"/>
      <c r="S23" s="426"/>
      <c r="T23" s="426"/>
      <c r="U23" s="426"/>
      <c r="V23" s="426"/>
      <c r="W23" s="426"/>
      <c r="X23" s="426"/>
      <c r="Y23" s="426"/>
      <c r="Z23" s="426"/>
    </row>
    <row r="24" spans="1:28" ht="151.5" customHeight="1" x14ac:dyDescent="0.25">
      <c r="A24" s="117" t="s">
        <v>236</v>
      </c>
      <c r="B24" s="118" t="s">
        <v>265</v>
      </c>
      <c r="C24" s="117" t="s">
        <v>371</v>
      </c>
      <c r="D24" s="117" t="s">
        <v>237</v>
      </c>
      <c r="E24" s="117" t="s">
        <v>372</v>
      </c>
      <c r="F24" s="117" t="s">
        <v>374</v>
      </c>
      <c r="G24" s="117" t="s">
        <v>373</v>
      </c>
      <c r="H24" s="117" t="s">
        <v>238</v>
      </c>
      <c r="I24" s="117" t="s">
        <v>375</v>
      </c>
      <c r="J24" s="117" t="s">
        <v>270</v>
      </c>
      <c r="K24" s="118" t="s">
        <v>264</v>
      </c>
      <c r="L24" s="118" t="s">
        <v>239</v>
      </c>
      <c r="M24" s="119" t="s">
        <v>284</v>
      </c>
      <c r="N24" s="118" t="s">
        <v>537</v>
      </c>
      <c r="O24" s="117" t="s">
        <v>281</v>
      </c>
      <c r="P24" s="117" t="s">
        <v>282</v>
      </c>
      <c r="Q24" s="117" t="s">
        <v>280</v>
      </c>
      <c r="R24" s="117" t="s">
        <v>238</v>
      </c>
      <c r="S24" s="117" t="s">
        <v>279</v>
      </c>
      <c r="T24" s="117" t="s">
        <v>278</v>
      </c>
      <c r="U24" s="117" t="s">
        <v>370</v>
      </c>
      <c r="V24" s="117" t="s">
        <v>280</v>
      </c>
      <c r="W24" s="123" t="s">
        <v>263</v>
      </c>
      <c r="X24" s="123" t="s">
        <v>295</v>
      </c>
      <c r="Y24" s="123" t="s">
        <v>296</v>
      </c>
      <c r="Z24" s="125" t="s">
        <v>293</v>
      </c>
    </row>
    <row r="25" spans="1:28" ht="16.5" customHeight="1" x14ac:dyDescent="0.25">
      <c r="A25" s="117">
        <v>1</v>
      </c>
      <c r="B25" s="118">
        <v>2</v>
      </c>
      <c r="C25" s="117">
        <v>3</v>
      </c>
      <c r="D25" s="118">
        <v>4</v>
      </c>
      <c r="E25" s="117">
        <v>5</v>
      </c>
      <c r="F25" s="118">
        <v>6</v>
      </c>
      <c r="G25" s="117">
        <v>7</v>
      </c>
      <c r="H25" s="118">
        <v>8</v>
      </c>
      <c r="I25" s="117">
        <v>9</v>
      </c>
      <c r="J25" s="118">
        <v>10</v>
      </c>
      <c r="K25" s="178">
        <v>11</v>
      </c>
      <c r="L25" s="118">
        <v>12</v>
      </c>
      <c r="M25" s="178">
        <v>13</v>
      </c>
      <c r="N25" s="118">
        <v>14</v>
      </c>
      <c r="O25" s="178">
        <v>15</v>
      </c>
      <c r="P25" s="118">
        <v>16</v>
      </c>
      <c r="Q25" s="178">
        <v>17</v>
      </c>
      <c r="R25" s="118">
        <v>18</v>
      </c>
      <c r="S25" s="178">
        <v>19</v>
      </c>
      <c r="T25" s="118">
        <v>20</v>
      </c>
      <c r="U25" s="178">
        <v>21</v>
      </c>
      <c r="V25" s="118">
        <v>22</v>
      </c>
      <c r="W25" s="178">
        <v>23</v>
      </c>
      <c r="X25" s="118">
        <v>24</v>
      </c>
      <c r="Y25" s="178">
        <v>25</v>
      </c>
      <c r="Z25" s="118">
        <v>26</v>
      </c>
    </row>
    <row r="26" spans="1:28" ht="45.75" customHeight="1" x14ac:dyDescent="0.25">
      <c r="A26" s="110" t="s">
        <v>355</v>
      </c>
      <c r="B26" s="116"/>
      <c r="C26" s="112" t="s">
        <v>357</v>
      </c>
      <c r="D26" s="112" t="s">
        <v>358</v>
      </c>
      <c r="E26" s="112" t="s">
        <v>359</v>
      </c>
      <c r="F26" s="112" t="s">
        <v>275</v>
      </c>
      <c r="G26" s="112" t="s">
        <v>360</v>
      </c>
      <c r="H26" s="112" t="s">
        <v>238</v>
      </c>
      <c r="I26" s="112" t="s">
        <v>361</v>
      </c>
      <c r="J26" s="112" t="s">
        <v>362</v>
      </c>
      <c r="K26" s="109"/>
      <c r="L26" s="113" t="s">
        <v>261</v>
      </c>
      <c r="M26" s="115" t="s">
        <v>277</v>
      </c>
      <c r="N26" s="109"/>
      <c r="O26" s="109"/>
      <c r="P26" s="109"/>
      <c r="Q26" s="109"/>
      <c r="R26" s="109"/>
      <c r="S26" s="109"/>
      <c r="T26" s="109"/>
      <c r="U26" s="109"/>
      <c r="V26" s="109"/>
      <c r="W26" s="109"/>
      <c r="X26" s="109"/>
      <c r="Y26" s="109"/>
      <c r="Z26" s="111" t="s">
        <v>294</v>
      </c>
    </row>
    <row r="27" spans="1:28" x14ac:dyDescent="0.25">
      <c r="A27" s="109" t="s">
        <v>240</v>
      </c>
      <c r="B27" s="109" t="s">
        <v>266</v>
      </c>
      <c r="C27" s="109" t="s">
        <v>245</v>
      </c>
      <c r="D27" s="109" t="s">
        <v>246</v>
      </c>
      <c r="E27" s="109" t="s">
        <v>285</v>
      </c>
      <c r="F27" s="112" t="s">
        <v>241</v>
      </c>
      <c r="G27" s="112" t="s">
        <v>289</v>
      </c>
      <c r="H27" s="109" t="s">
        <v>238</v>
      </c>
      <c r="I27" s="112" t="s">
        <v>271</v>
      </c>
      <c r="J27" s="112" t="s">
        <v>253</v>
      </c>
      <c r="K27" s="113" t="s">
        <v>257</v>
      </c>
      <c r="L27" s="109"/>
      <c r="M27" s="113" t="s">
        <v>283</v>
      </c>
      <c r="N27" s="109"/>
      <c r="O27" s="109"/>
      <c r="P27" s="109"/>
      <c r="Q27" s="109"/>
      <c r="R27" s="109"/>
      <c r="S27" s="109"/>
      <c r="T27" s="109"/>
      <c r="U27" s="109"/>
      <c r="V27" s="109"/>
      <c r="W27" s="109"/>
      <c r="X27" s="109"/>
      <c r="Y27" s="109"/>
      <c r="Z27" s="109"/>
    </row>
    <row r="28" spans="1:28" x14ac:dyDescent="0.25">
      <c r="A28" s="109" t="s">
        <v>240</v>
      </c>
      <c r="B28" s="109" t="s">
        <v>267</v>
      </c>
      <c r="C28" s="109" t="s">
        <v>247</v>
      </c>
      <c r="D28" s="109" t="s">
        <v>248</v>
      </c>
      <c r="E28" s="109" t="s">
        <v>286</v>
      </c>
      <c r="F28" s="112" t="s">
        <v>242</v>
      </c>
      <c r="G28" s="112" t="s">
        <v>290</v>
      </c>
      <c r="H28" s="109" t="s">
        <v>238</v>
      </c>
      <c r="I28" s="112" t="s">
        <v>272</v>
      </c>
      <c r="J28" s="112" t="s">
        <v>254</v>
      </c>
      <c r="K28" s="113" t="s">
        <v>258</v>
      </c>
      <c r="L28" s="114"/>
      <c r="M28" s="113" t="s">
        <v>0</v>
      </c>
      <c r="N28" s="113"/>
      <c r="O28" s="113"/>
      <c r="P28" s="113"/>
      <c r="Q28" s="113"/>
      <c r="R28" s="113"/>
      <c r="S28" s="113"/>
      <c r="T28" s="113"/>
      <c r="U28" s="113"/>
      <c r="V28" s="113"/>
      <c r="W28" s="113"/>
      <c r="X28" s="113"/>
      <c r="Y28" s="113"/>
      <c r="Z28" s="113"/>
    </row>
    <row r="29" spans="1:28" x14ac:dyDescent="0.25">
      <c r="A29" s="109" t="s">
        <v>240</v>
      </c>
      <c r="B29" s="109" t="s">
        <v>268</v>
      </c>
      <c r="C29" s="109" t="s">
        <v>249</v>
      </c>
      <c r="D29" s="109" t="s">
        <v>250</v>
      </c>
      <c r="E29" s="109" t="s">
        <v>287</v>
      </c>
      <c r="F29" s="112" t="s">
        <v>243</v>
      </c>
      <c r="G29" s="112" t="s">
        <v>291</v>
      </c>
      <c r="H29" s="109" t="s">
        <v>238</v>
      </c>
      <c r="I29" s="112" t="s">
        <v>273</v>
      </c>
      <c r="J29" s="112" t="s">
        <v>255</v>
      </c>
      <c r="K29" s="113" t="s">
        <v>259</v>
      </c>
      <c r="L29" s="114"/>
      <c r="M29" s="109"/>
      <c r="N29" s="109"/>
      <c r="O29" s="109"/>
      <c r="P29" s="109"/>
      <c r="Q29" s="109"/>
      <c r="R29" s="109"/>
      <c r="S29" s="109"/>
      <c r="T29" s="109"/>
      <c r="U29" s="109"/>
      <c r="V29" s="109"/>
      <c r="W29" s="109"/>
      <c r="X29" s="109"/>
      <c r="Y29" s="109"/>
      <c r="Z29" s="109"/>
    </row>
    <row r="30" spans="1:28" x14ac:dyDescent="0.25">
      <c r="A30" s="109" t="s">
        <v>240</v>
      </c>
      <c r="B30" s="109" t="s">
        <v>269</v>
      </c>
      <c r="C30" s="109" t="s">
        <v>251</v>
      </c>
      <c r="D30" s="109" t="s">
        <v>252</v>
      </c>
      <c r="E30" s="109" t="s">
        <v>288</v>
      </c>
      <c r="F30" s="112" t="s">
        <v>244</v>
      </c>
      <c r="G30" s="112" t="s">
        <v>292</v>
      </c>
      <c r="H30" s="109" t="s">
        <v>238</v>
      </c>
      <c r="I30" s="112" t="s">
        <v>274</v>
      </c>
      <c r="J30" s="112" t="s">
        <v>256</v>
      </c>
      <c r="K30" s="113" t="s">
        <v>260</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356</v>
      </c>
      <c r="B32" s="116"/>
      <c r="C32" s="112" t="s">
        <v>363</v>
      </c>
      <c r="D32" s="112" t="s">
        <v>364</v>
      </c>
      <c r="E32" s="112" t="s">
        <v>365</v>
      </c>
      <c r="F32" s="112" t="s">
        <v>366</v>
      </c>
      <c r="G32" s="112" t="s">
        <v>367</v>
      </c>
      <c r="H32" s="112" t="s">
        <v>238</v>
      </c>
      <c r="I32" s="112" t="s">
        <v>368</v>
      </c>
      <c r="J32" s="112" t="s">
        <v>369</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88" t="s">
        <v>9</v>
      </c>
      <c r="B7" s="388"/>
      <c r="C7" s="388"/>
      <c r="D7" s="388"/>
      <c r="E7" s="388"/>
      <c r="F7" s="388"/>
      <c r="G7" s="388"/>
      <c r="H7" s="388"/>
      <c r="I7" s="388"/>
      <c r="J7" s="388"/>
      <c r="K7" s="388"/>
      <c r="L7" s="388"/>
      <c r="M7" s="388"/>
      <c r="N7" s="388"/>
      <c r="O7" s="388"/>
      <c r="P7" s="13"/>
      <c r="Q7" s="13"/>
      <c r="R7" s="13"/>
      <c r="S7" s="13"/>
      <c r="T7" s="13"/>
      <c r="U7" s="13"/>
      <c r="V7" s="13"/>
      <c r="W7" s="13"/>
      <c r="X7" s="13"/>
      <c r="Y7" s="13"/>
      <c r="Z7" s="13"/>
    </row>
    <row r="8" spans="1:28" s="12" customFormat="1" ht="18.75" x14ac:dyDescent="0.2">
      <c r="A8" s="388"/>
      <c r="B8" s="388"/>
      <c r="C8" s="388"/>
      <c r="D8" s="388"/>
      <c r="E8" s="388"/>
      <c r="F8" s="388"/>
      <c r="G8" s="388"/>
      <c r="H8" s="388"/>
      <c r="I8" s="388"/>
      <c r="J8" s="388"/>
      <c r="K8" s="388"/>
      <c r="L8" s="388"/>
      <c r="M8" s="388"/>
      <c r="N8" s="388"/>
      <c r="O8" s="388"/>
      <c r="P8" s="13"/>
      <c r="Q8" s="13"/>
      <c r="R8" s="13"/>
      <c r="S8" s="13"/>
      <c r="T8" s="13"/>
      <c r="U8" s="13"/>
      <c r="V8" s="13"/>
      <c r="W8" s="13"/>
      <c r="X8" s="13"/>
      <c r="Y8" s="13"/>
      <c r="Z8" s="13"/>
    </row>
    <row r="9" spans="1:28" s="12" customFormat="1" ht="18.75" x14ac:dyDescent="0.2">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13"/>
      <c r="Q9" s="13"/>
      <c r="R9" s="13"/>
      <c r="S9" s="13"/>
      <c r="T9" s="13"/>
      <c r="U9" s="13"/>
      <c r="V9" s="13"/>
      <c r="W9" s="13"/>
      <c r="X9" s="13"/>
      <c r="Y9" s="13"/>
      <c r="Z9" s="13"/>
    </row>
    <row r="10" spans="1:28" s="12" customFormat="1" ht="18.75" x14ac:dyDescent="0.2">
      <c r="A10" s="385" t="s">
        <v>8</v>
      </c>
      <c r="B10" s="385"/>
      <c r="C10" s="385"/>
      <c r="D10" s="385"/>
      <c r="E10" s="385"/>
      <c r="F10" s="385"/>
      <c r="G10" s="385"/>
      <c r="H10" s="385"/>
      <c r="I10" s="385"/>
      <c r="J10" s="385"/>
      <c r="K10" s="385"/>
      <c r="L10" s="385"/>
      <c r="M10" s="385"/>
      <c r="N10" s="385"/>
      <c r="O10" s="385"/>
      <c r="P10" s="13"/>
      <c r="Q10" s="13"/>
      <c r="R10" s="13"/>
      <c r="S10" s="13"/>
      <c r="T10" s="13"/>
      <c r="U10" s="13"/>
      <c r="V10" s="13"/>
      <c r="W10" s="13"/>
      <c r="X10" s="13"/>
      <c r="Y10" s="13"/>
      <c r="Z10" s="13"/>
    </row>
    <row r="11" spans="1:28" s="12" customFormat="1" ht="18.75" x14ac:dyDescent="0.2">
      <c r="A11" s="388"/>
      <c r="B11" s="388"/>
      <c r="C11" s="388"/>
      <c r="D11" s="388"/>
      <c r="E11" s="388"/>
      <c r="F11" s="388"/>
      <c r="G11" s="388"/>
      <c r="H11" s="388"/>
      <c r="I11" s="388"/>
      <c r="J11" s="388"/>
      <c r="K11" s="388"/>
      <c r="L11" s="388"/>
      <c r="M11" s="388"/>
      <c r="N11" s="388"/>
      <c r="O11" s="388"/>
      <c r="P11" s="13"/>
      <c r="Q11" s="13"/>
      <c r="R11" s="13"/>
      <c r="S11" s="13"/>
      <c r="T11" s="13"/>
      <c r="U11" s="13"/>
      <c r="V11" s="13"/>
      <c r="W11" s="13"/>
      <c r="X11" s="13"/>
      <c r="Y11" s="13"/>
      <c r="Z11" s="13"/>
    </row>
    <row r="12" spans="1:28" s="12" customFormat="1" ht="18.75" x14ac:dyDescent="0.2">
      <c r="A12" s="393" t="str">
        <f>'1. паспорт местоположение'!A12:C12</f>
        <v>G_16-0051</v>
      </c>
      <c r="B12" s="393"/>
      <c r="C12" s="393"/>
      <c r="D12" s="393"/>
      <c r="E12" s="393"/>
      <c r="F12" s="393"/>
      <c r="G12" s="393"/>
      <c r="H12" s="393"/>
      <c r="I12" s="393"/>
      <c r="J12" s="393"/>
      <c r="K12" s="393"/>
      <c r="L12" s="393"/>
      <c r="M12" s="393"/>
      <c r="N12" s="393"/>
      <c r="O12" s="393"/>
      <c r="P12" s="13"/>
      <c r="Q12" s="13"/>
      <c r="R12" s="13"/>
      <c r="S12" s="13"/>
      <c r="T12" s="13"/>
      <c r="U12" s="13"/>
      <c r="V12" s="13"/>
      <c r="W12" s="13"/>
      <c r="X12" s="13"/>
      <c r="Y12" s="13"/>
      <c r="Z12" s="13"/>
    </row>
    <row r="13" spans="1:28" s="12" customFormat="1" ht="18.75" x14ac:dyDescent="0.2">
      <c r="A13" s="385" t="s">
        <v>7</v>
      </c>
      <c r="B13" s="385"/>
      <c r="C13" s="385"/>
      <c r="D13" s="385"/>
      <c r="E13" s="385"/>
      <c r="F13" s="385"/>
      <c r="G13" s="385"/>
      <c r="H13" s="385"/>
      <c r="I13" s="385"/>
      <c r="J13" s="385"/>
      <c r="K13" s="385"/>
      <c r="L13" s="385"/>
      <c r="M13" s="385"/>
      <c r="N13" s="385"/>
      <c r="O13" s="385"/>
      <c r="P13" s="13"/>
      <c r="Q13" s="13"/>
      <c r="R13" s="13"/>
      <c r="S13" s="13"/>
      <c r="T13" s="13"/>
      <c r="U13" s="13"/>
      <c r="V13" s="13"/>
      <c r="W13" s="13"/>
      <c r="X13" s="13"/>
      <c r="Y13" s="13"/>
      <c r="Z13" s="13"/>
    </row>
    <row r="14" spans="1:28" s="9" customFormat="1" ht="15.75" customHeight="1" x14ac:dyDescent="0.2">
      <c r="A14" s="397"/>
      <c r="B14" s="397"/>
      <c r="C14" s="397"/>
      <c r="D14" s="397"/>
      <c r="E14" s="397"/>
      <c r="F14" s="397"/>
      <c r="G14" s="397"/>
      <c r="H14" s="397"/>
      <c r="I14" s="397"/>
      <c r="J14" s="397"/>
      <c r="K14" s="397"/>
      <c r="L14" s="397"/>
      <c r="M14" s="397"/>
      <c r="N14" s="397"/>
      <c r="O14" s="397"/>
      <c r="P14" s="10"/>
      <c r="Q14" s="10"/>
      <c r="R14" s="10"/>
      <c r="S14" s="10"/>
      <c r="T14" s="10"/>
      <c r="U14" s="10"/>
      <c r="V14" s="10"/>
      <c r="W14" s="10"/>
      <c r="X14" s="10"/>
      <c r="Y14" s="10"/>
      <c r="Z14" s="10"/>
    </row>
    <row r="15" spans="1:28" s="3" customFormat="1" ht="12" x14ac:dyDescent="0.2">
      <c r="A15" s="393" t="str">
        <f>'1. паспорт местоположение'!A15</f>
        <v>Строительство ТП 15/0,4кВ, ЛЭП 15кВ от ВЛ 15-206, реконструкция ВЛ 15-206 (инв. № 5115266) вблизи п. Загородное Багратионовского района</v>
      </c>
      <c r="B15" s="393"/>
      <c r="C15" s="393"/>
      <c r="D15" s="393"/>
      <c r="E15" s="393"/>
      <c r="F15" s="393"/>
      <c r="G15" s="393"/>
      <c r="H15" s="393"/>
      <c r="I15" s="393"/>
      <c r="J15" s="393"/>
      <c r="K15" s="393"/>
      <c r="L15" s="393"/>
      <c r="M15" s="393"/>
      <c r="N15" s="393"/>
      <c r="O15" s="393"/>
      <c r="P15" s="8"/>
      <c r="Q15" s="8"/>
      <c r="R15" s="8"/>
      <c r="S15" s="8"/>
      <c r="T15" s="8"/>
      <c r="U15" s="8"/>
      <c r="V15" s="8"/>
      <c r="W15" s="8"/>
      <c r="X15" s="8"/>
      <c r="Y15" s="8"/>
      <c r="Z15" s="8"/>
    </row>
    <row r="16" spans="1:28" s="3" customFormat="1" ht="15" customHeight="1" x14ac:dyDescent="0.2">
      <c r="A16" s="385" t="s">
        <v>6</v>
      </c>
      <c r="B16" s="385"/>
      <c r="C16" s="385"/>
      <c r="D16" s="385"/>
      <c r="E16" s="385"/>
      <c r="F16" s="385"/>
      <c r="G16" s="385"/>
      <c r="H16" s="385"/>
      <c r="I16" s="385"/>
      <c r="J16" s="385"/>
      <c r="K16" s="385"/>
      <c r="L16" s="385"/>
      <c r="M16" s="385"/>
      <c r="N16" s="385"/>
      <c r="O16" s="385"/>
      <c r="P16" s="6"/>
      <c r="Q16" s="6"/>
      <c r="R16" s="6"/>
      <c r="S16" s="6"/>
      <c r="T16" s="6"/>
      <c r="U16" s="6"/>
      <c r="V16" s="6"/>
      <c r="W16" s="6"/>
      <c r="X16" s="6"/>
      <c r="Y16" s="6"/>
      <c r="Z16" s="6"/>
    </row>
    <row r="17" spans="1:26" s="3" customFormat="1" ht="15" customHeight="1" x14ac:dyDescent="0.2">
      <c r="A17" s="399"/>
      <c r="B17" s="399"/>
      <c r="C17" s="399"/>
      <c r="D17" s="399"/>
      <c r="E17" s="399"/>
      <c r="F17" s="399"/>
      <c r="G17" s="399"/>
      <c r="H17" s="399"/>
      <c r="I17" s="399"/>
      <c r="J17" s="399"/>
      <c r="K17" s="399"/>
      <c r="L17" s="399"/>
      <c r="M17" s="399"/>
      <c r="N17" s="399"/>
      <c r="O17" s="399"/>
      <c r="P17" s="4"/>
      <c r="Q17" s="4"/>
      <c r="R17" s="4"/>
      <c r="S17" s="4"/>
      <c r="T17" s="4"/>
      <c r="U17" s="4"/>
      <c r="V17" s="4"/>
      <c r="W17" s="4"/>
    </row>
    <row r="18" spans="1:26" s="3" customFormat="1" ht="91.5" customHeight="1" x14ac:dyDescent="0.2">
      <c r="A18" s="431" t="s">
        <v>503</v>
      </c>
      <c r="B18" s="431"/>
      <c r="C18" s="431"/>
      <c r="D18" s="431"/>
      <c r="E18" s="431"/>
      <c r="F18" s="431"/>
      <c r="G18" s="431"/>
      <c r="H18" s="431"/>
      <c r="I18" s="431"/>
      <c r="J18" s="431"/>
      <c r="K18" s="431"/>
      <c r="L18" s="431"/>
      <c r="M18" s="431"/>
      <c r="N18" s="431"/>
      <c r="O18" s="431"/>
      <c r="P18" s="7"/>
      <c r="Q18" s="7"/>
      <c r="R18" s="7"/>
      <c r="S18" s="7"/>
      <c r="T18" s="7"/>
      <c r="U18" s="7"/>
      <c r="V18" s="7"/>
      <c r="W18" s="7"/>
      <c r="X18" s="7"/>
      <c r="Y18" s="7"/>
      <c r="Z18" s="7"/>
    </row>
    <row r="19" spans="1:26" s="3" customFormat="1" ht="78" customHeight="1" x14ac:dyDescent="0.2">
      <c r="A19" s="392" t="s">
        <v>5</v>
      </c>
      <c r="B19" s="392" t="s">
        <v>87</v>
      </c>
      <c r="C19" s="392" t="s">
        <v>86</v>
      </c>
      <c r="D19" s="392" t="s">
        <v>75</v>
      </c>
      <c r="E19" s="432" t="s">
        <v>85</v>
      </c>
      <c r="F19" s="433"/>
      <c r="G19" s="433"/>
      <c r="H19" s="433"/>
      <c r="I19" s="434"/>
      <c r="J19" s="392" t="s">
        <v>84</v>
      </c>
      <c r="K19" s="392"/>
      <c r="L19" s="392"/>
      <c r="M19" s="392"/>
      <c r="N19" s="392"/>
      <c r="O19" s="392"/>
      <c r="P19" s="4"/>
      <c r="Q19" s="4"/>
      <c r="R19" s="4"/>
      <c r="S19" s="4"/>
      <c r="T19" s="4"/>
      <c r="U19" s="4"/>
      <c r="V19" s="4"/>
      <c r="W19" s="4"/>
    </row>
    <row r="20" spans="1:26" s="3" customFormat="1" ht="51" customHeight="1" x14ac:dyDescent="0.2">
      <c r="A20" s="392"/>
      <c r="B20" s="392"/>
      <c r="C20" s="392"/>
      <c r="D20" s="392"/>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64</v>
      </c>
      <c r="B22" s="52" t="s">
        <v>705</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zoomScale="70" zoomScaleNormal="70" workbookViewId="0">
      <selection activeCell="C25" sqref="C25"/>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51" t="str">
        <f>'4. паспортбюджет'!A5:O5</f>
        <v>Год раскрытия информации: 2018 год</v>
      </c>
      <c r="B5" s="451"/>
      <c r="C5" s="451"/>
      <c r="D5" s="451"/>
      <c r="E5" s="451"/>
      <c r="F5" s="451"/>
      <c r="G5" s="451"/>
      <c r="H5" s="451"/>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388" t="s">
        <v>9</v>
      </c>
      <c r="B7" s="388"/>
      <c r="C7" s="388"/>
      <c r="D7" s="388"/>
      <c r="E7" s="388"/>
      <c r="F7" s="388"/>
      <c r="G7" s="388"/>
      <c r="H7" s="388"/>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9"/>
      <c r="AR7" s="189"/>
    </row>
    <row r="8" spans="1:44" ht="18.75" x14ac:dyDescent="0.2">
      <c r="A8" s="368"/>
      <c r="B8" s="368"/>
      <c r="C8" s="368"/>
      <c r="D8" s="368"/>
      <c r="E8" s="368"/>
      <c r="F8" s="368"/>
      <c r="G8" s="368"/>
      <c r="H8" s="368"/>
      <c r="I8" s="368"/>
      <c r="J8" s="368"/>
      <c r="K8" s="368"/>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6"/>
      <c r="AR8" s="186"/>
    </row>
    <row r="9" spans="1:44" ht="18.75" x14ac:dyDescent="0.2">
      <c r="A9" s="387" t="str">
        <f>'4. паспортбюджет'!A9:O9</f>
        <v>Акционерное общество "Янтарьэнерго" ДЗО  ПАО "Россети"</v>
      </c>
      <c r="B9" s="387"/>
      <c r="C9" s="387"/>
      <c r="D9" s="387"/>
      <c r="E9" s="387"/>
      <c r="F9" s="387"/>
      <c r="G9" s="387"/>
      <c r="H9" s="387"/>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90"/>
      <c r="AR9" s="190"/>
    </row>
    <row r="10" spans="1:44" x14ac:dyDescent="0.2">
      <c r="A10" s="385" t="s">
        <v>8</v>
      </c>
      <c r="B10" s="385"/>
      <c r="C10" s="385"/>
      <c r="D10" s="385"/>
      <c r="E10" s="385"/>
      <c r="F10" s="385"/>
      <c r="G10" s="385"/>
      <c r="H10" s="385"/>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1"/>
      <c r="AR10" s="191"/>
    </row>
    <row r="11" spans="1:44" ht="18.75" x14ac:dyDescent="0.2">
      <c r="A11" s="368"/>
      <c r="B11" s="368"/>
      <c r="C11" s="368"/>
      <c r="D11" s="368"/>
      <c r="E11" s="368"/>
      <c r="F11" s="368"/>
      <c r="G11" s="368"/>
      <c r="H11" s="368"/>
      <c r="I11" s="368"/>
      <c r="J11" s="368"/>
      <c r="K11" s="368"/>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387" t="str">
        <f>'1. паспорт местоположение'!A12:C12</f>
        <v>G_16-0051</v>
      </c>
      <c r="B12" s="387"/>
      <c r="C12" s="387"/>
      <c r="D12" s="387"/>
      <c r="E12" s="387"/>
      <c r="F12" s="387"/>
      <c r="G12" s="387"/>
      <c r="H12" s="387"/>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90"/>
      <c r="AR12" s="190"/>
    </row>
    <row r="13" spans="1:44" x14ac:dyDescent="0.2">
      <c r="A13" s="385" t="s">
        <v>7</v>
      </c>
      <c r="B13" s="385"/>
      <c r="C13" s="385"/>
      <c r="D13" s="385"/>
      <c r="E13" s="385"/>
      <c r="F13" s="385"/>
      <c r="G13" s="385"/>
      <c r="H13" s="385"/>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1"/>
      <c r="AR13" s="191"/>
    </row>
    <row r="14" spans="1:44" ht="18.75" x14ac:dyDescent="0.2">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9"/>
      <c r="AA14" s="9"/>
      <c r="AB14" s="9"/>
      <c r="AC14" s="9"/>
      <c r="AD14" s="9"/>
      <c r="AE14" s="9"/>
      <c r="AF14" s="9"/>
      <c r="AG14" s="9"/>
      <c r="AH14" s="9"/>
      <c r="AI14" s="9"/>
      <c r="AJ14" s="9"/>
      <c r="AK14" s="9"/>
      <c r="AL14" s="9"/>
      <c r="AM14" s="9"/>
      <c r="AN14" s="9"/>
      <c r="AO14" s="9"/>
      <c r="AP14" s="9"/>
      <c r="AQ14" s="192"/>
      <c r="AR14" s="192"/>
    </row>
    <row r="15" spans="1:44" ht="18.75" x14ac:dyDescent="0.2">
      <c r="A15" s="448" t="str">
        <f>'1. паспорт местоположение'!A15:C15</f>
        <v>Строительство ТП 15/0,4кВ, ЛЭП 15кВ от ВЛ 15-206, реконструкция ВЛ 15-206 (инв. № 5115266) вблизи п. Загородное Багратионовского района</v>
      </c>
      <c r="B15" s="386"/>
      <c r="C15" s="386"/>
      <c r="D15" s="386"/>
      <c r="E15" s="386"/>
      <c r="F15" s="386"/>
      <c r="G15" s="386"/>
      <c r="H15" s="386"/>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90"/>
      <c r="AR15" s="190"/>
    </row>
    <row r="16" spans="1:44" x14ac:dyDescent="0.2">
      <c r="A16" s="385" t="s">
        <v>6</v>
      </c>
      <c r="B16" s="385"/>
      <c r="C16" s="385"/>
      <c r="D16" s="385"/>
      <c r="E16" s="385"/>
      <c r="F16" s="385"/>
      <c r="G16" s="385"/>
      <c r="H16" s="385"/>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1"/>
      <c r="AR16" s="191"/>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387" t="s">
        <v>504</v>
      </c>
      <c r="B18" s="387"/>
      <c r="C18" s="387"/>
      <c r="D18" s="387"/>
      <c r="E18" s="387"/>
      <c r="F18" s="387"/>
      <c r="G18" s="387"/>
      <c r="H18" s="38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351</v>
      </c>
      <c r="B24" s="200" t="s">
        <v>1</v>
      </c>
      <c r="D24" s="201"/>
      <c r="E24" s="202"/>
      <c r="F24" s="202"/>
      <c r="G24" s="202"/>
      <c r="H24" s="202"/>
    </row>
    <row r="25" spans="1:44" x14ac:dyDescent="0.2">
      <c r="A25" s="203" t="s">
        <v>544</v>
      </c>
      <c r="B25" s="204">
        <f>$B$126/1.18</f>
        <v>4632780.0000000009</v>
      </c>
    </row>
    <row r="26" spans="1:44" x14ac:dyDescent="0.2">
      <c r="A26" s="205" t="s">
        <v>349</v>
      </c>
      <c r="B26" s="206">
        <v>0</v>
      </c>
    </row>
    <row r="27" spans="1:44" x14ac:dyDescent="0.2">
      <c r="A27" s="205" t="s">
        <v>347</v>
      </c>
      <c r="B27" s="206">
        <f>$B$123</f>
        <v>30</v>
      </c>
      <c r="D27" s="198" t="s">
        <v>350</v>
      </c>
    </row>
    <row r="28" spans="1:44" ht="16.149999999999999" customHeight="1" thickBot="1" x14ac:dyDescent="0.25">
      <c r="A28" s="207" t="s">
        <v>345</v>
      </c>
      <c r="B28" s="208">
        <v>1</v>
      </c>
      <c r="D28" s="437" t="s">
        <v>348</v>
      </c>
      <c r="E28" s="438"/>
      <c r="F28" s="439"/>
      <c r="G28" s="449">
        <f>IF(SUM(B89:L89)=0,"не окупается",SUM(B89:L89))</f>
        <v>2.0201788080848329</v>
      </c>
      <c r="H28" s="450"/>
    </row>
    <row r="29" spans="1:44" ht="15.6" customHeight="1" x14ac:dyDescent="0.2">
      <c r="A29" s="203" t="s">
        <v>343</v>
      </c>
      <c r="B29" s="204">
        <f>$B$126*$B$127</f>
        <v>54666.804000000004</v>
      </c>
      <c r="D29" s="437" t="s">
        <v>346</v>
      </c>
      <c r="E29" s="438"/>
      <c r="F29" s="439"/>
      <c r="G29" s="449">
        <f>IF(SUM(B90:L90)=0,"не окупается",SUM(B90:L90))</f>
        <v>2.1472806113692</v>
      </c>
      <c r="H29" s="450"/>
    </row>
    <row r="30" spans="1:44" ht="27.6" customHeight="1" x14ac:dyDescent="0.2">
      <c r="A30" s="205" t="s">
        <v>545</v>
      </c>
      <c r="B30" s="206">
        <v>1</v>
      </c>
      <c r="D30" s="437" t="s">
        <v>344</v>
      </c>
      <c r="E30" s="438"/>
      <c r="F30" s="439"/>
      <c r="G30" s="440">
        <f>L87</f>
        <v>10354059.441885335</v>
      </c>
      <c r="H30" s="441"/>
    </row>
    <row r="31" spans="1:44" x14ac:dyDescent="0.2">
      <c r="A31" s="205" t="s">
        <v>342</v>
      </c>
      <c r="B31" s="206">
        <v>1</v>
      </c>
      <c r="D31" s="442"/>
      <c r="E31" s="443"/>
      <c r="F31" s="444"/>
      <c r="G31" s="442"/>
      <c r="H31" s="444"/>
    </row>
    <row r="32" spans="1:44" x14ac:dyDescent="0.2">
      <c r="A32" s="205" t="s">
        <v>320</v>
      </c>
      <c r="B32" s="206"/>
    </row>
    <row r="33" spans="1:42" x14ac:dyDescent="0.2">
      <c r="A33" s="205" t="s">
        <v>341</v>
      </c>
      <c r="B33" s="206"/>
    </row>
    <row r="34" spans="1:42" x14ac:dyDescent="0.2">
      <c r="A34" s="205" t="s">
        <v>340</v>
      </c>
      <c r="B34" s="206"/>
    </row>
    <row r="35" spans="1:42" x14ac:dyDescent="0.2">
      <c r="A35" s="209"/>
      <c r="B35" s="206"/>
    </row>
    <row r="36" spans="1:42" ht="16.5" thickBot="1" x14ac:dyDescent="0.25">
      <c r="A36" s="207" t="s">
        <v>312</v>
      </c>
      <c r="B36" s="210">
        <v>0.2</v>
      </c>
    </row>
    <row r="37" spans="1:42" x14ac:dyDescent="0.2">
      <c r="A37" s="203" t="s">
        <v>546</v>
      </c>
      <c r="B37" s="204">
        <v>0</v>
      </c>
    </row>
    <row r="38" spans="1:42" x14ac:dyDescent="0.2">
      <c r="A38" s="205" t="s">
        <v>339</v>
      </c>
      <c r="B38" s="206"/>
    </row>
    <row r="39" spans="1:42" ht="16.5" thickBot="1" x14ac:dyDescent="0.25">
      <c r="A39" s="211" t="s">
        <v>338</v>
      </c>
      <c r="B39" s="212"/>
    </row>
    <row r="40" spans="1:42" x14ac:dyDescent="0.2">
      <c r="A40" s="213" t="s">
        <v>547</v>
      </c>
      <c r="B40" s="214">
        <v>1</v>
      </c>
    </row>
    <row r="41" spans="1:42" x14ac:dyDescent="0.2">
      <c r="A41" s="215" t="s">
        <v>337</v>
      </c>
      <c r="B41" s="216"/>
    </row>
    <row r="42" spans="1:42" x14ac:dyDescent="0.2">
      <c r="A42" s="215" t="s">
        <v>336</v>
      </c>
      <c r="B42" s="217"/>
    </row>
    <row r="43" spans="1:42" x14ac:dyDescent="0.2">
      <c r="A43" s="215" t="s">
        <v>335</v>
      </c>
      <c r="B43" s="217">
        <v>0</v>
      </c>
    </row>
    <row r="44" spans="1:42" x14ac:dyDescent="0.2">
      <c r="A44" s="215" t="s">
        <v>334</v>
      </c>
      <c r="B44" s="217">
        <f>B129</f>
        <v>0.20499999999999999</v>
      </c>
    </row>
    <row r="45" spans="1:42" x14ac:dyDescent="0.2">
      <c r="A45" s="215" t="s">
        <v>333</v>
      </c>
      <c r="B45" s="217">
        <f>1-B43</f>
        <v>1</v>
      </c>
    </row>
    <row r="46" spans="1:42" ht="16.5" thickBot="1" x14ac:dyDescent="0.25">
      <c r="A46" s="218" t="s">
        <v>332</v>
      </c>
      <c r="B46" s="219">
        <f>B45*B44+B43*B42*(1-B36)</f>
        <v>0.20499999999999999</v>
      </c>
      <c r="C46" s="220"/>
    </row>
    <row r="47" spans="1:42" s="223" customFormat="1" x14ac:dyDescent="0.2">
      <c r="A47" s="221" t="s">
        <v>331</v>
      </c>
      <c r="B47" s="222">
        <f>B58</f>
        <v>1</v>
      </c>
      <c r="C47" s="222">
        <f t="shared" ref="C47:AO47" si="0">C58</f>
        <v>2</v>
      </c>
      <c r="D47" s="222">
        <f t="shared" si="0"/>
        <v>3</v>
      </c>
      <c r="E47" s="222">
        <f t="shared" si="0"/>
        <v>4</v>
      </c>
      <c r="F47" s="222">
        <f t="shared" si="0"/>
        <v>5</v>
      </c>
      <c r="G47" s="222">
        <f t="shared" si="0"/>
        <v>6</v>
      </c>
      <c r="H47" s="222">
        <f t="shared" si="0"/>
        <v>7</v>
      </c>
      <c r="I47" s="222">
        <f t="shared" si="0"/>
        <v>8</v>
      </c>
      <c r="J47" s="222">
        <f t="shared" si="0"/>
        <v>9</v>
      </c>
      <c r="K47" s="222">
        <f t="shared" si="0"/>
        <v>10</v>
      </c>
      <c r="L47" s="222">
        <f t="shared" si="0"/>
        <v>11</v>
      </c>
      <c r="M47" s="222">
        <f t="shared" si="0"/>
        <v>12</v>
      </c>
      <c r="N47" s="222">
        <f t="shared" si="0"/>
        <v>13</v>
      </c>
      <c r="O47" s="222">
        <f t="shared" si="0"/>
        <v>14</v>
      </c>
      <c r="P47" s="222">
        <f t="shared" si="0"/>
        <v>15</v>
      </c>
      <c r="Q47" s="222">
        <f t="shared" si="0"/>
        <v>16</v>
      </c>
      <c r="R47" s="222">
        <f t="shared" si="0"/>
        <v>17</v>
      </c>
      <c r="S47" s="222">
        <f t="shared" si="0"/>
        <v>18</v>
      </c>
      <c r="T47" s="222">
        <f t="shared" si="0"/>
        <v>19</v>
      </c>
      <c r="U47" s="222">
        <f t="shared" si="0"/>
        <v>20</v>
      </c>
      <c r="V47" s="222">
        <f t="shared" si="0"/>
        <v>21</v>
      </c>
      <c r="W47" s="222">
        <f t="shared" si="0"/>
        <v>22</v>
      </c>
      <c r="X47" s="222">
        <f t="shared" si="0"/>
        <v>23</v>
      </c>
      <c r="Y47" s="222">
        <f t="shared" si="0"/>
        <v>24</v>
      </c>
      <c r="Z47" s="222">
        <f t="shared" si="0"/>
        <v>25</v>
      </c>
      <c r="AA47" s="222">
        <f t="shared" si="0"/>
        <v>26</v>
      </c>
      <c r="AB47" s="222">
        <f t="shared" si="0"/>
        <v>27</v>
      </c>
      <c r="AC47" s="222">
        <f t="shared" si="0"/>
        <v>28</v>
      </c>
      <c r="AD47" s="222">
        <f t="shared" si="0"/>
        <v>29</v>
      </c>
      <c r="AE47" s="222">
        <f t="shared" si="0"/>
        <v>30</v>
      </c>
      <c r="AF47" s="222">
        <f t="shared" si="0"/>
        <v>31</v>
      </c>
      <c r="AG47" s="222">
        <f t="shared" si="0"/>
        <v>32</v>
      </c>
      <c r="AH47" s="222">
        <f t="shared" si="0"/>
        <v>33</v>
      </c>
      <c r="AI47" s="222">
        <f t="shared" si="0"/>
        <v>34</v>
      </c>
      <c r="AJ47" s="222">
        <f t="shared" si="0"/>
        <v>35</v>
      </c>
      <c r="AK47" s="222">
        <f t="shared" si="0"/>
        <v>36</v>
      </c>
      <c r="AL47" s="222">
        <f t="shared" si="0"/>
        <v>37</v>
      </c>
      <c r="AM47" s="222">
        <f t="shared" si="0"/>
        <v>38</v>
      </c>
      <c r="AN47" s="222">
        <f t="shared" si="0"/>
        <v>39</v>
      </c>
      <c r="AO47" s="222">
        <f t="shared" si="0"/>
        <v>40</v>
      </c>
      <c r="AP47" s="222">
        <f>AP58</f>
        <v>41</v>
      </c>
    </row>
    <row r="48" spans="1:42" s="223" customFormat="1" x14ac:dyDescent="0.2">
      <c r="A48" s="224" t="s">
        <v>330</v>
      </c>
      <c r="B48" s="281">
        <f>D136</f>
        <v>4.5999999999999999E-2</v>
      </c>
      <c r="C48" s="281">
        <f t="shared" ref="C48:AP49" si="1">E136</f>
        <v>4.3999999999999997E-2</v>
      </c>
      <c r="D48" s="281">
        <f t="shared" si="1"/>
        <v>4.2000000000000003E-2</v>
      </c>
      <c r="E48" s="281">
        <f t="shared" si="1"/>
        <v>4.2000000000000003E-2</v>
      </c>
      <c r="F48" s="281">
        <f>H136</f>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si="1"/>
        <v>4.2000000000000003E-2</v>
      </c>
      <c r="T48" s="281">
        <f t="shared" si="1"/>
        <v>4.2000000000000003E-2</v>
      </c>
      <c r="U48" s="281">
        <f t="shared" si="1"/>
        <v>4.2000000000000003E-2</v>
      </c>
      <c r="V48" s="281">
        <f t="shared" si="1"/>
        <v>4.2000000000000003E-2</v>
      </c>
      <c r="W48" s="281">
        <f t="shared" si="1"/>
        <v>4.2000000000000003E-2</v>
      </c>
      <c r="X48" s="281">
        <f t="shared" si="1"/>
        <v>4.2000000000000003E-2</v>
      </c>
      <c r="Y48" s="281">
        <f t="shared" si="1"/>
        <v>4.2000000000000003E-2</v>
      </c>
      <c r="Z48" s="281">
        <f t="shared" si="1"/>
        <v>4.2000000000000003E-2</v>
      </c>
      <c r="AA48" s="281">
        <f t="shared" si="1"/>
        <v>4.2000000000000003E-2</v>
      </c>
      <c r="AB48" s="281">
        <f t="shared" si="1"/>
        <v>4.2000000000000003E-2</v>
      </c>
      <c r="AC48" s="281">
        <f t="shared" si="1"/>
        <v>4.2000000000000003E-2</v>
      </c>
      <c r="AD48" s="281">
        <f t="shared" si="1"/>
        <v>4.2000000000000003E-2</v>
      </c>
      <c r="AE48" s="281">
        <f t="shared" si="1"/>
        <v>4.2000000000000003E-2</v>
      </c>
      <c r="AF48" s="281">
        <f t="shared" si="1"/>
        <v>4.2000000000000003E-2</v>
      </c>
      <c r="AG48" s="281">
        <f t="shared" si="1"/>
        <v>4.2000000000000003E-2</v>
      </c>
      <c r="AH48" s="281">
        <f t="shared" si="1"/>
        <v>4.2000000000000003E-2</v>
      </c>
      <c r="AI48" s="281">
        <f t="shared" si="1"/>
        <v>4.2000000000000003E-2</v>
      </c>
      <c r="AJ48" s="281">
        <f t="shared" si="1"/>
        <v>4.2000000000000003E-2</v>
      </c>
      <c r="AK48" s="281">
        <f t="shared" si="1"/>
        <v>4.2000000000000003E-2</v>
      </c>
      <c r="AL48" s="281">
        <f t="shared" si="1"/>
        <v>4.2000000000000003E-2</v>
      </c>
      <c r="AM48" s="281">
        <f t="shared" si="1"/>
        <v>4.2000000000000003E-2</v>
      </c>
      <c r="AN48" s="281">
        <f t="shared" si="1"/>
        <v>4.2000000000000003E-2</v>
      </c>
      <c r="AO48" s="281">
        <f t="shared" si="1"/>
        <v>4.2000000000000003E-2</v>
      </c>
      <c r="AP48" s="281">
        <f t="shared" si="1"/>
        <v>4.2000000000000003E-2</v>
      </c>
    </row>
    <row r="49" spans="1:45" s="223" customFormat="1" x14ac:dyDescent="0.2">
      <c r="A49" s="224" t="s">
        <v>329</v>
      </c>
      <c r="B49" s="281">
        <f>D137</f>
        <v>4.6000000000000041E-2</v>
      </c>
      <c r="C49" s="281">
        <f t="shared" si="1"/>
        <v>9.2024000000000106E-2</v>
      </c>
      <c r="D49" s="281">
        <f t="shared" si="1"/>
        <v>0.13788900800000015</v>
      </c>
      <c r="E49" s="281">
        <f t="shared" si="1"/>
        <v>0.18568034633600017</v>
      </c>
      <c r="F49" s="281">
        <f t="shared" si="1"/>
        <v>0.2354789208821122</v>
      </c>
      <c r="G49" s="281">
        <f t="shared" si="1"/>
        <v>0.28736903555916093</v>
      </c>
      <c r="H49" s="281">
        <f t="shared" si="1"/>
        <v>0.34143853505264565</v>
      </c>
      <c r="I49" s="281">
        <f t="shared" si="1"/>
        <v>0.39777895352485682</v>
      </c>
      <c r="J49" s="281">
        <f t="shared" si="1"/>
        <v>0.45648566957290093</v>
      </c>
      <c r="K49" s="281">
        <f t="shared" si="1"/>
        <v>0.51765806769496292</v>
      </c>
      <c r="L49" s="281">
        <f t="shared" si="1"/>
        <v>0.58139970653815132</v>
      </c>
      <c r="M49" s="281">
        <f t="shared" si="1"/>
        <v>0.64781849421275384</v>
      </c>
      <c r="N49" s="281">
        <f t="shared" si="1"/>
        <v>0.71702687096968964</v>
      </c>
      <c r="O49" s="281">
        <f t="shared" si="1"/>
        <v>0.78914199955041675</v>
      </c>
      <c r="P49" s="281">
        <f t="shared" si="1"/>
        <v>0.86428596353153431</v>
      </c>
      <c r="Q49" s="281">
        <f t="shared" si="1"/>
        <v>0.94258597399985877</v>
      </c>
      <c r="R49" s="281">
        <f t="shared" si="1"/>
        <v>1.0241745849078527</v>
      </c>
      <c r="S49" s="281">
        <f t="shared" si="1"/>
        <v>1.1091899174739828</v>
      </c>
      <c r="T49" s="281">
        <f t="shared" si="1"/>
        <v>1.19777589400789</v>
      </c>
      <c r="U49" s="281">
        <f t="shared" si="1"/>
        <v>1.2900824815562215</v>
      </c>
      <c r="V49" s="281">
        <f t="shared" si="1"/>
        <v>1.3862659457815827</v>
      </c>
      <c r="W49" s="281">
        <f t="shared" si="1"/>
        <v>1.4864891155044093</v>
      </c>
      <c r="X49" s="281">
        <f t="shared" si="1"/>
        <v>1.5909216583555947</v>
      </c>
      <c r="Y49" s="281">
        <f t="shared" si="1"/>
        <v>1.6997403680065299</v>
      </c>
      <c r="Z49" s="281">
        <f t="shared" si="1"/>
        <v>1.8131294634628041</v>
      </c>
      <c r="AA49" s="281">
        <f t="shared" si="1"/>
        <v>1.9312809009282419</v>
      </c>
      <c r="AB49" s="281">
        <f t="shared" si="1"/>
        <v>2.0543946987672284</v>
      </c>
      <c r="AC49" s="281">
        <f t="shared" si="1"/>
        <v>2.1826792761154521</v>
      </c>
      <c r="AD49" s="281">
        <f t="shared" si="1"/>
        <v>2.3163518057123014</v>
      </c>
      <c r="AE49" s="281">
        <f t="shared" si="1"/>
        <v>2.4556385815522184</v>
      </c>
      <c r="AF49" s="281">
        <f t="shared" si="1"/>
        <v>2.6007754019774119</v>
      </c>
      <c r="AG49" s="281">
        <f t="shared" si="1"/>
        <v>2.7520079688604633</v>
      </c>
      <c r="AH49" s="281">
        <f t="shared" si="1"/>
        <v>2.909592303552603</v>
      </c>
      <c r="AI49" s="281">
        <f t="shared" si="1"/>
        <v>3.0737951803018122</v>
      </c>
      <c r="AJ49" s="281">
        <f t="shared" si="1"/>
        <v>3.2448945778744882</v>
      </c>
      <c r="AK49" s="281">
        <f t="shared" si="1"/>
        <v>3.4231801501452166</v>
      </c>
      <c r="AL49" s="281">
        <f t="shared" si="1"/>
        <v>3.6089537164513157</v>
      </c>
      <c r="AM49" s="281">
        <f t="shared" si="1"/>
        <v>3.8025297725422709</v>
      </c>
      <c r="AN49" s="281">
        <f t="shared" si="1"/>
        <v>4.0042360229890468</v>
      </c>
      <c r="AO49" s="281">
        <f t="shared" si="1"/>
        <v>4.2144139359545871</v>
      </c>
      <c r="AP49" s="281">
        <f t="shared" si="1"/>
        <v>4.4334193212646804</v>
      </c>
    </row>
    <row r="50" spans="1:45" s="223" customFormat="1" ht="16.5" thickBot="1" x14ac:dyDescent="0.25">
      <c r="A50" s="225" t="s">
        <v>548</v>
      </c>
      <c r="B50" s="226">
        <f>IF($B$124="да",($B$126-0.05),0)</f>
        <v>5466680.3500000006</v>
      </c>
      <c r="C50" s="226">
        <f>C108*(1+C49)</f>
        <v>1325410.879345617</v>
      </c>
      <c r="D50" s="226">
        <f t="shared" ref="D50:AP50" si="2">D108*(1+D49)</f>
        <v>2762156.2725562658</v>
      </c>
      <c r="E50" s="226">
        <f t="shared" si="2"/>
        <v>4360858.8424297404</v>
      </c>
      <c r="F50" s="226">
        <f t="shared" si="2"/>
        <v>4544014.9138117898</v>
      </c>
      <c r="G50" s="226">
        <f t="shared" si="2"/>
        <v>4734863.5401918851</v>
      </c>
      <c r="H50" s="226">
        <f t="shared" si="2"/>
        <v>4933727.8088799436</v>
      </c>
      <c r="I50" s="226">
        <f t="shared" si="2"/>
        <v>5140944.3768529017</v>
      </c>
      <c r="J50" s="226">
        <f t="shared" si="2"/>
        <v>5356864.0406807242</v>
      </c>
      <c r="K50" s="226">
        <f t="shared" si="2"/>
        <v>5581852.3303893153</v>
      </c>
      <c r="L50" s="226">
        <f t="shared" si="2"/>
        <v>5816290.1282656658</v>
      </c>
      <c r="M50" s="226">
        <f t="shared" si="2"/>
        <v>6060574.3136528246</v>
      </c>
      <c r="N50" s="226">
        <f t="shared" si="2"/>
        <v>6315118.4348262437</v>
      </c>
      <c r="O50" s="226">
        <f t="shared" si="2"/>
        <v>6580353.4090889469</v>
      </c>
      <c r="P50" s="226">
        <f t="shared" si="2"/>
        <v>6856728.2522706827</v>
      </c>
      <c r="Q50" s="226">
        <f t="shared" si="2"/>
        <v>7144710.8388660513</v>
      </c>
      <c r="R50" s="226">
        <f t="shared" si="2"/>
        <v>7444788.6940984251</v>
      </c>
      <c r="S50" s="226">
        <f t="shared" si="2"/>
        <v>7757469.8192505594</v>
      </c>
      <c r="T50" s="226">
        <f t="shared" si="2"/>
        <v>8083283.551659083</v>
      </c>
      <c r="U50" s="226">
        <f t="shared" si="2"/>
        <v>8422781.4608287644</v>
      </c>
      <c r="V50" s="226">
        <f t="shared" si="2"/>
        <v>8776538.2821835726</v>
      </c>
      <c r="W50" s="226">
        <f t="shared" si="2"/>
        <v>9145152.8900352828</v>
      </c>
      <c r="X50" s="226">
        <f t="shared" si="2"/>
        <v>9529249.3114167657</v>
      </c>
      <c r="Y50" s="226">
        <f t="shared" si="2"/>
        <v>9929477.7824962717</v>
      </c>
      <c r="Z50" s="226">
        <f t="shared" si="2"/>
        <v>10346515.849361114</v>
      </c>
      <c r="AA50" s="226">
        <f t="shared" si="2"/>
        <v>10781069.515034281</v>
      </c>
      <c r="AB50" s="226">
        <f t="shared" si="2"/>
        <v>11233874.434665723</v>
      </c>
      <c r="AC50" s="226">
        <f t="shared" si="2"/>
        <v>11705697.160921684</v>
      </c>
      <c r="AD50" s="226">
        <f t="shared" si="2"/>
        <v>12197336.441680394</v>
      </c>
      <c r="AE50" s="226">
        <f t="shared" si="2"/>
        <v>12709624.572230972</v>
      </c>
      <c r="AF50" s="226">
        <f t="shared" si="2"/>
        <v>13243428.804264674</v>
      </c>
      <c r="AG50" s="226">
        <f t="shared" si="2"/>
        <v>13799652.814043792</v>
      </c>
      <c r="AH50" s="226">
        <f t="shared" si="2"/>
        <v>14379238.232233632</v>
      </c>
      <c r="AI50" s="226">
        <f t="shared" si="2"/>
        <v>14983166.237987444</v>
      </c>
      <c r="AJ50" s="226">
        <f t="shared" si="2"/>
        <v>15612459.219982916</v>
      </c>
      <c r="AK50" s="226">
        <f t="shared" si="2"/>
        <v>16268182.507222198</v>
      </c>
      <c r="AL50" s="226">
        <f t="shared" si="2"/>
        <v>16951446.172525529</v>
      </c>
      <c r="AM50" s="226">
        <f t="shared" si="2"/>
        <v>17663406.911771603</v>
      </c>
      <c r="AN50" s="226">
        <f t="shared" si="2"/>
        <v>18405270.002066012</v>
      </c>
      <c r="AO50" s="226">
        <f t="shared" si="2"/>
        <v>19178291.342152786</v>
      </c>
      <c r="AP50" s="226">
        <f t="shared" si="2"/>
        <v>19983779.578523204</v>
      </c>
    </row>
    <row r="51" spans="1:45" ht="16.5" thickBot="1" x14ac:dyDescent="0.25"/>
    <row r="52" spans="1:45" x14ac:dyDescent="0.2">
      <c r="A52" s="227" t="s">
        <v>328</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327</v>
      </c>
      <c r="B53" s="282">
        <v>0</v>
      </c>
      <c r="C53" s="282">
        <f t="shared" ref="C53:AP53" si="4">B53+B54-B55</f>
        <v>0</v>
      </c>
      <c r="D53" s="282">
        <f t="shared" si="4"/>
        <v>0</v>
      </c>
      <c r="E53" s="282">
        <f t="shared" si="4"/>
        <v>0</v>
      </c>
      <c r="F53" s="282">
        <f t="shared" si="4"/>
        <v>0</v>
      </c>
      <c r="G53" s="282">
        <f t="shared" si="4"/>
        <v>0</v>
      </c>
      <c r="H53" s="282">
        <f t="shared" si="4"/>
        <v>0</v>
      </c>
      <c r="I53" s="282">
        <f t="shared" si="4"/>
        <v>0</v>
      </c>
      <c r="J53" s="282">
        <f t="shared" si="4"/>
        <v>0</v>
      </c>
      <c r="K53" s="282">
        <f t="shared" si="4"/>
        <v>0</v>
      </c>
      <c r="L53" s="282">
        <f t="shared" si="4"/>
        <v>0</v>
      </c>
      <c r="M53" s="282">
        <f t="shared" si="4"/>
        <v>0</v>
      </c>
      <c r="N53" s="282">
        <f t="shared" si="4"/>
        <v>0</v>
      </c>
      <c r="O53" s="282">
        <f t="shared" si="4"/>
        <v>0</v>
      </c>
      <c r="P53" s="282">
        <f t="shared" si="4"/>
        <v>0</v>
      </c>
      <c r="Q53" s="282">
        <f t="shared" si="4"/>
        <v>0</v>
      </c>
      <c r="R53" s="282">
        <f t="shared" si="4"/>
        <v>0</v>
      </c>
      <c r="S53" s="282">
        <f t="shared" si="4"/>
        <v>0</v>
      </c>
      <c r="T53" s="282">
        <f t="shared" si="4"/>
        <v>0</v>
      </c>
      <c r="U53" s="282">
        <f t="shared" si="4"/>
        <v>0</v>
      </c>
      <c r="V53" s="282">
        <f t="shared" si="4"/>
        <v>0</v>
      </c>
      <c r="W53" s="282">
        <f t="shared" si="4"/>
        <v>0</v>
      </c>
      <c r="X53" s="282">
        <f t="shared" si="4"/>
        <v>0</v>
      </c>
      <c r="Y53" s="282">
        <f t="shared" si="4"/>
        <v>0</v>
      </c>
      <c r="Z53" s="282">
        <f t="shared" si="4"/>
        <v>0</v>
      </c>
      <c r="AA53" s="282">
        <f t="shared" si="4"/>
        <v>0</v>
      </c>
      <c r="AB53" s="282">
        <f t="shared" si="4"/>
        <v>0</v>
      </c>
      <c r="AC53" s="282">
        <f t="shared" si="4"/>
        <v>0</v>
      </c>
      <c r="AD53" s="282">
        <f t="shared" si="4"/>
        <v>0</v>
      </c>
      <c r="AE53" s="282">
        <f t="shared" si="4"/>
        <v>0</v>
      </c>
      <c r="AF53" s="282">
        <f t="shared" si="4"/>
        <v>0</v>
      </c>
      <c r="AG53" s="282">
        <f t="shared" si="4"/>
        <v>0</v>
      </c>
      <c r="AH53" s="282">
        <f t="shared" si="4"/>
        <v>0</v>
      </c>
      <c r="AI53" s="282">
        <f t="shared" si="4"/>
        <v>0</v>
      </c>
      <c r="AJ53" s="282">
        <f t="shared" si="4"/>
        <v>0</v>
      </c>
      <c r="AK53" s="282">
        <f t="shared" si="4"/>
        <v>0</v>
      </c>
      <c r="AL53" s="282">
        <f t="shared" si="4"/>
        <v>0</v>
      </c>
      <c r="AM53" s="282">
        <f t="shared" si="4"/>
        <v>0</v>
      </c>
      <c r="AN53" s="282">
        <f t="shared" si="4"/>
        <v>0</v>
      </c>
      <c r="AO53" s="282">
        <f t="shared" si="4"/>
        <v>0</v>
      </c>
      <c r="AP53" s="282">
        <f t="shared" si="4"/>
        <v>0</v>
      </c>
    </row>
    <row r="54" spans="1:45" x14ac:dyDescent="0.2">
      <c r="A54" s="229" t="s">
        <v>326</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229" t="s">
        <v>325</v>
      </c>
      <c r="B55" s="282">
        <f>$B$54/$B$40</f>
        <v>0</v>
      </c>
      <c r="C55" s="282">
        <f t="shared" ref="C55:AP55" si="5">IF(ROUND(C53,1)=0,0,B55+C54/$B$40)</f>
        <v>0</v>
      </c>
      <c r="D55" s="282">
        <f t="shared" si="5"/>
        <v>0</v>
      </c>
      <c r="E55" s="282">
        <f t="shared" si="5"/>
        <v>0</v>
      </c>
      <c r="F55" s="282">
        <f t="shared" si="5"/>
        <v>0</v>
      </c>
      <c r="G55" s="282">
        <f t="shared" si="5"/>
        <v>0</v>
      </c>
      <c r="H55" s="282">
        <f t="shared" si="5"/>
        <v>0</v>
      </c>
      <c r="I55" s="282">
        <f t="shared" si="5"/>
        <v>0</v>
      </c>
      <c r="J55" s="282">
        <f t="shared" si="5"/>
        <v>0</v>
      </c>
      <c r="K55" s="282">
        <f t="shared" si="5"/>
        <v>0</v>
      </c>
      <c r="L55" s="282">
        <f t="shared" si="5"/>
        <v>0</v>
      </c>
      <c r="M55" s="282">
        <f t="shared" si="5"/>
        <v>0</v>
      </c>
      <c r="N55" s="282">
        <f t="shared" si="5"/>
        <v>0</v>
      </c>
      <c r="O55" s="282">
        <f t="shared" si="5"/>
        <v>0</v>
      </c>
      <c r="P55" s="282">
        <f t="shared" si="5"/>
        <v>0</v>
      </c>
      <c r="Q55" s="282">
        <f t="shared" si="5"/>
        <v>0</v>
      </c>
      <c r="R55" s="282">
        <f t="shared" si="5"/>
        <v>0</v>
      </c>
      <c r="S55" s="282">
        <f t="shared" si="5"/>
        <v>0</v>
      </c>
      <c r="T55" s="282">
        <f t="shared" si="5"/>
        <v>0</v>
      </c>
      <c r="U55" s="282">
        <f t="shared" si="5"/>
        <v>0</v>
      </c>
      <c r="V55" s="282">
        <f t="shared" si="5"/>
        <v>0</v>
      </c>
      <c r="W55" s="282">
        <f t="shared" si="5"/>
        <v>0</v>
      </c>
      <c r="X55" s="282">
        <f t="shared" si="5"/>
        <v>0</v>
      </c>
      <c r="Y55" s="282">
        <f t="shared" si="5"/>
        <v>0</v>
      </c>
      <c r="Z55" s="282">
        <f t="shared" si="5"/>
        <v>0</v>
      </c>
      <c r="AA55" s="282">
        <f t="shared" si="5"/>
        <v>0</v>
      </c>
      <c r="AB55" s="282">
        <f t="shared" si="5"/>
        <v>0</v>
      </c>
      <c r="AC55" s="282">
        <f t="shared" si="5"/>
        <v>0</v>
      </c>
      <c r="AD55" s="282">
        <f t="shared" si="5"/>
        <v>0</v>
      </c>
      <c r="AE55" s="282">
        <f t="shared" si="5"/>
        <v>0</v>
      </c>
      <c r="AF55" s="282">
        <f t="shared" si="5"/>
        <v>0</v>
      </c>
      <c r="AG55" s="282">
        <f t="shared" si="5"/>
        <v>0</v>
      </c>
      <c r="AH55" s="282">
        <f t="shared" si="5"/>
        <v>0</v>
      </c>
      <c r="AI55" s="282">
        <f t="shared" si="5"/>
        <v>0</v>
      </c>
      <c r="AJ55" s="282">
        <f t="shared" si="5"/>
        <v>0</v>
      </c>
      <c r="AK55" s="282">
        <f t="shared" si="5"/>
        <v>0</v>
      </c>
      <c r="AL55" s="282">
        <f t="shared" si="5"/>
        <v>0</v>
      </c>
      <c r="AM55" s="282">
        <f t="shared" si="5"/>
        <v>0</v>
      </c>
      <c r="AN55" s="282">
        <f t="shared" si="5"/>
        <v>0</v>
      </c>
      <c r="AO55" s="282">
        <f t="shared" si="5"/>
        <v>0</v>
      </c>
      <c r="AP55" s="282">
        <f t="shared" si="5"/>
        <v>0</v>
      </c>
    </row>
    <row r="56" spans="1:45" ht="16.5" thickBot="1" x14ac:dyDescent="0.25">
      <c r="A56" s="230" t="s">
        <v>324</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3"/>
      <c r="AR57" s="183"/>
      <c r="AS57" s="183"/>
    </row>
    <row r="58" spans="1:45" x14ac:dyDescent="0.2">
      <c r="A58" s="227" t="s">
        <v>549</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5" t="s">
        <v>323</v>
      </c>
      <c r="B59" s="283">
        <f t="shared" ref="B59:AP59" si="8">B50*$B$28</f>
        <v>5466680.3500000006</v>
      </c>
      <c r="C59" s="283">
        <f t="shared" si="8"/>
        <v>1325410.879345617</v>
      </c>
      <c r="D59" s="283">
        <f t="shared" si="8"/>
        <v>2762156.2725562658</v>
      </c>
      <c r="E59" s="283">
        <f t="shared" si="8"/>
        <v>4360858.8424297404</v>
      </c>
      <c r="F59" s="283">
        <f t="shared" si="8"/>
        <v>4544014.9138117898</v>
      </c>
      <c r="G59" s="283">
        <f t="shared" si="8"/>
        <v>4734863.5401918851</v>
      </c>
      <c r="H59" s="283">
        <f t="shared" si="8"/>
        <v>4933727.8088799436</v>
      </c>
      <c r="I59" s="283">
        <f t="shared" si="8"/>
        <v>5140944.3768529017</v>
      </c>
      <c r="J59" s="283">
        <f t="shared" si="8"/>
        <v>5356864.0406807242</v>
      </c>
      <c r="K59" s="283">
        <f t="shared" si="8"/>
        <v>5581852.3303893153</v>
      </c>
      <c r="L59" s="283">
        <f t="shared" si="8"/>
        <v>5816290.1282656658</v>
      </c>
      <c r="M59" s="283">
        <f t="shared" si="8"/>
        <v>6060574.3136528246</v>
      </c>
      <c r="N59" s="283">
        <f t="shared" si="8"/>
        <v>6315118.4348262437</v>
      </c>
      <c r="O59" s="283">
        <f t="shared" si="8"/>
        <v>6580353.4090889469</v>
      </c>
      <c r="P59" s="283">
        <f t="shared" si="8"/>
        <v>6856728.2522706827</v>
      </c>
      <c r="Q59" s="283">
        <f t="shared" si="8"/>
        <v>7144710.8388660513</v>
      </c>
      <c r="R59" s="283">
        <f t="shared" si="8"/>
        <v>7444788.6940984251</v>
      </c>
      <c r="S59" s="283">
        <f t="shared" si="8"/>
        <v>7757469.8192505594</v>
      </c>
      <c r="T59" s="283">
        <f t="shared" si="8"/>
        <v>8083283.551659083</v>
      </c>
      <c r="U59" s="283">
        <f t="shared" si="8"/>
        <v>8422781.4608287644</v>
      </c>
      <c r="V59" s="283">
        <f t="shared" si="8"/>
        <v>8776538.2821835726</v>
      </c>
      <c r="W59" s="283">
        <f t="shared" si="8"/>
        <v>9145152.8900352828</v>
      </c>
      <c r="X59" s="283">
        <f t="shared" si="8"/>
        <v>9529249.3114167657</v>
      </c>
      <c r="Y59" s="283">
        <f t="shared" si="8"/>
        <v>9929477.7824962717</v>
      </c>
      <c r="Z59" s="283">
        <f t="shared" si="8"/>
        <v>10346515.849361114</v>
      </c>
      <c r="AA59" s="283">
        <f t="shared" si="8"/>
        <v>10781069.515034281</v>
      </c>
      <c r="AB59" s="283">
        <f t="shared" si="8"/>
        <v>11233874.434665723</v>
      </c>
      <c r="AC59" s="283">
        <f t="shared" si="8"/>
        <v>11705697.160921684</v>
      </c>
      <c r="AD59" s="283">
        <f t="shared" si="8"/>
        <v>12197336.441680394</v>
      </c>
      <c r="AE59" s="283">
        <f t="shared" si="8"/>
        <v>12709624.572230972</v>
      </c>
      <c r="AF59" s="283">
        <f t="shared" si="8"/>
        <v>13243428.804264674</v>
      </c>
      <c r="AG59" s="283">
        <f t="shared" si="8"/>
        <v>13799652.814043792</v>
      </c>
      <c r="AH59" s="283">
        <f t="shared" si="8"/>
        <v>14379238.232233632</v>
      </c>
      <c r="AI59" s="283">
        <f t="shared" si="8"/>
        <v>14983166.237987444</v>
      </c>
      <c r="AJ59" s="283">
        <f t="shared" si="8"/>
        <v>15612459.219982916</v>
      </c>
      <c r="AK59" s="283">
        <f t="shared" si="8"/>
        <v>16268182.507222198</v>
      </c>
      <c r="AL59" s="283">
        <f t="shared" si="8"/>
        <v>16951446.172525529</v>
      </c>
      <c r="AM59" s="283">
        <f t="shared" si="8"/>
        <v>17663406.911771603</v>
      </c>
      <c r="AN59" s="283">
        <f t="shared" si="8"/>
        <v>18405270.002066012</v>
      </c>
      <c r="AO59" s="283">
        <f t="shared" si="8"/>
        <v>19178291.342152786</v>
      </c>
      <c r="AP59" s="283">
        <f t="shared" si="8"/>
        <v>19983779.578523204</v>
      </c>
    </row>
    <row r="60" spans="1:45" x14ac:dyDescent="0.2">
      <c r="A60" s="229" t="s">
        <v>322</v>
      </c>
      <c r="B60" s="282">
        <f t="shared" ref="B60:Z60" si="9">SUM(B61:B65)</f>
        <v>0</v>
      </c>
      <c r="C60" s="282">
        <f t="shared" si="9"/>
        <v>-59697.461971296012</v>
      </c>
      <c r="D60" s="282">
        <f>SUM(D61:D65)</f>
        <v>-62204.755374090448</v>
      </c>
      <c r="E60" s="282">
        <f t="shared" si="9"/>
        <v>-64817.35509980224</v>
      </c>
      <c r="F60" s="282">
        <f t="shared" si="9"/>
        <v>-67539.684013993945</v>
      </c>
      <c r="G60" s="282">
        <f t="shared" si="9"/>
        <v>-70376.350742581679</v>
      </c>
      <c r="H60" s="282">
        <f t="shared" si="9"/>
        <v>-73332.157473770116</v>
      </c>
      <c r="I60" s="282">
        <f t="shared" si="9"/>
        <v>-76412.108087668457</v>
      </c>
      <c r="J60" s="282">
        <f t="shared" si="9"/>
        <v>-79621.41662735054</v>
      </c>
      <c r="K60" s="282">
        <f t="shared" si="9"/>
        <v>-82965.516125699272</v>
      </c>
      <c r="L60" s="282">
        <f t="shared" si="9"/>
        <v>-86450.067802978636</v>
      </c>
      <c r="M60" s="282">
        <f t="shared" si="9"/>
        <v>-90080.970650703748</v>
      </c>
      <c r="N60" s="282">
        <f t="shared" si="9"/>
        <v>-93864.371418033319</v>
      </c>
      <c r="O60" s="282">
        <f t="shared" si="9"/>
        <v>-97806.675017590722</v>
      </c>
      <c r="P60" s="282">
        <f t="shared" si="9"/>
        <v>-101914.55536832954</v>
      </c>
      <c r="Q60" s="282">
        <f t="shared" si="9"/>
        <v>-106194.96669379939</v>
      </c>
      <c r="R60" s="282">
        <f t="shared" si="9"/>
        <v>-110655.15529493894</v>
      </c>
      <c r="S60" s="282">
        <f t="shared" si="9"/>
        <v>-115302.67181732639</v>
      </c>
      <c r="T60" s="282">
        <f t="shared" si="9"/>
        <v>-120145.3840336541</v>
      </c>
      <c r="U60" s="282">
        <f t="shared" si="9"/>
        <v>-125191.49016306759</v>
      </c>
      <c r="V60" s="282">
        <f t="shared" si="9"/>
        <v>-130449.53274991641</v>
      </c>
      <c r="W60" s="282">
        <f t="shared" si="9"/>
        <v>-135928.41312541292</v>
      </c>
      <c r="X60" s="282">
        <f t="shared" si="9"/>
        <v>-141637.40647668028</v>
      </c>
      <c r="Y60" s="282">
        <f t="shared" si="9"/>
        <v>-147586.17754870086</v>
      </c>
      <c r="Z60" s="282">
        <f t="shared" si="9"/>
        <v>-153784.79700574628</v>
      </c>
      <c r="AA60" s="282">
        <f t="shared" ref="AA60:AP60" si="10">SUM(AA61:AA65)</f>
        <v>-160243.75847998762</v>
      </c>
      <c r="AB60" s="282">
        <f t="shared" si="10"/>
        <v>-166973.99633614713</v>
      </c>
      <c r="AC60" s="282">
        <f t="shared" si="10"/>
        <v>-173986.90418226531</v>
      </c>
      <c r="AD60" s="282">
        <f t="shared" si="10"/>
        <v>-181294.35415792046</v>
      </c>
      <c r="AE60" s="282">
        <f t="shared" si="10"/>
        <v>-188908.71703255316</v>
      </c>
      <c r="AF60" s="282">
        <f t="shared" si="10"/>
        <v>-196842.88314792039</v>
      </c>
      <c r="AG60" s="282">
        <f t="shared" si="10"/>
        <v>-205110.28424013307</v>
      </c>
      <c r="AH60" s="282">
        <f t="shared" si="10"/>
        <v>-213724.91617821867</v>
      </c>
      <c r="AI60" s="282">
        <f t="shared" si="10"/>
        <v>-222701.36265770384</v>
      </c>
      <c r="AJ60" s="282">
        <f t="shared" si="10"/>
        <v>-232054.81988932739</v>
      </c>
      <c r="AK60" s="282">
        <f t="shared" si="10"/>
        <v>-241801.12232467913</v>
      </c>
      <c r="AL60" s="282">
        <f t="shared" si="10"/>
        <v>-251956.76946231566</v>
      </c>
      <c r="AM60" s="282">
        <f t="shared" si="10"/>
        <v>-262538.95377973292</v>
      </c>
      <c r="AN60" s="282">
        <f t="shared" si="10"/>
        <v>-273565.58983848174</v>
      </c>
      <c r="AO60" s="282">
        <f t="shared" si="10"/>
        <v>-285055.344611698</v>
      </c>
      <c r="AP60" s="282">
        <f t="shared" si="10"/>
        <v>-297027.66908538935</v>
      </c>
    </row>
    <row r="61" spans="1:45" x14ac:dyDescent="0.2">
      <c r="A61" s="236" t="s">
        <v>321</v>
      </c>
      <c r="B61" s="282"/>
      <c r="C61" s="282">
        <f>-IF(C$47&lt;=$B$30,0,$B$29*(1+C$49)*$B$28)</f>
        <v>-59697.461971296012</v>
      </c>
      <c r="D61" s="282">
        <f>-IF(D$47&lt;=$B$30,0,$B$29*(1+D$49)*$B$28)</f>
        <v>-62204.755374090448</v>
      </c>
      <c r="E61" s="282">
        <f t="shared" ref="E61:AP61" si="11">-IF(E$47&lt;=$B$30,0,$B$29*(1+E$49)*$B$28)</f>
        <v>-64817.35509980224</v>
      </c>
      <c r="F61" s="282">
        <f t="shared" si="11"/>
        <v>-67539.684013993945</v>
      </c>
      <c r="G61" s="282">
        <f t="shared" si="11"/>
        <v>-70376.350742581679</v>
      </c>
      <c r="H61" s="282">
        <f t="shared" si="11"/>
        <v>-73332.157473770116</v>
      </c>
      <c r="I61" s="282">
        <f t="shared" si="11"/>
        <v>-76412.108087668457</v>
      </c>
      <c r="J61" s="282">
        <f t="shared" si="11"/>
        <v>-79621.41662735054</v>
      </c>
      <c r="K61" s="282">
        <f t="shared" si="11"/>
        <v>-82965.516125699272</v>
      </c>
      <c r="L61" s="282">
        <f t="shared" si="11"/>
        <v>-86450.067802978636</v>
      </c>
      <c r="M61" s="282">
        <f t="shared" si="11"/>
        <v>-90080.970650703748</v>
      </c>
      <c r="N61" s="282">
        <f t="shared" si="11"/>
        <v>-93864.371418033319</v>
      </c>
      <c r="O61" s="282">
        <f t="shared" si="11"/>
        <v>-97806.675017590722</v>
      </c>
      <c r="P61" s="282">
        <f t="shared" si="11"/>
        <v>-101914.55536832954</v>
      </c>
      <c r="Q61" s="282">
        <f t="shared" si="11"/>
        <v>-106194.96669379939</v>
      </c>
      <c r="R61" s="282">
        <f t="shared" si="11"/>
        <v>-110655.15529493894</v>
      </c>
      <c r="S61" s="282">
        <f t="shared" si="11"/>
        <v>-115302.67181732639</v>
      </c>
      <c r="T61" s="282">
        <f t="shared" si="11"/>
        <v>-120145.3840336541</v>
      </c>
      <c r="U61" s="282">
        <f t="shared" si="11"/>
        <v>-125191.49016306759</v>
      </c>
      <c r="V61" s="282">
        <f t="shared" si="11"/>
        <v>-130449.53274991641</v>
      </c>
      <c r="W61" s="282">
        <f t="shared" si="11"/>
        <v>-135928.41312541292</v>
      </c>
      <c r="X61" s="282">
        <f t="shared" si="11"/>
        <v>-141637.40647668028</v>
      </c>
      <c r="Y61" s="282">
        <f t="shared" si="11"/>
        <v>-147586.17754870086</v>
      </c>
      <c r="Z61" s="282">
        <f t="shared" si="11"/>
        <v>-153784.79700574628</v>
      </c>
      <c r="AA61" s="282">
        <f t="shared" si="11"/>
        <v>-160243.75847998762</v>
      </c>
      <c r="AB61" s="282">
        <f t="shared" si="11"/>
        <v>-166973.99633614713</v>
      </c>
      <c r="AC61" s="282">
        <f t="shared" si="11"/>
        <v>-173986.90418226531</v>
      </c>
      <c r="AD61" s="282">
        <f t="shared" si="11"/>
        <v>-181294.35415792046</v>
      </c>
      <c r="AE61" s="282">
        <f t="shared" si="11"/>
        <v>-188908.71703255316</v>
      </c>
      <c r="AF61" s="282">
        <f t="shared" si="11"/>
        <v>-196842.88314792039</v>
      </c>
      <c r="AG61" s="282">
        <f t="shared" si="11"/>
        <v>-205110.28424013307</v>
      </c>
      <c r="AH61" s="282">
        <f t="shared" si="11"/>
        <v>-213724.91617821867</v>
      </c>
      <c r="AI61" s="282">
        <f t="shared" si="11"/>
        <v>-222701.36265770384</v>
      </c>
      <c r="AJ61" s="282">
        <f t="shared" si="11"/>
        <v>-232054.81988932739</v>
      </c>
      <c r="AK61" s="282">
        <f t="shared" si="11"/>
        <v>-241801.12232467913</v>
      </c>
      <c r="AL61" s="282">
        <f t="shared" si="11"/>
        <v>-251956.76946231566</v>
      </c>
      <c r="AM61" s="282">
        <f t="shared" si="11"/>
        <v>-262538.95377973292</v>
      </c>
      <c r="AN61" s="282">
        <f t="shared" si="11"/>
        <v>-273565.58983848174</v>
      </c>
      <c r="AO61" s="282">
        <f t="shared" si="11"/>
        <v>-285055.344611698</v>
      </c>
      <c r="AP61" s="282">
        <f t="shared" si="11"/>
        <v>-297027.66908538935</v>
      </c>
    </row>
    <row r="62" spans="1:45" x14ac:dyDescent="0.2">
      <c r="A62" s="23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236" t="s">
        <v>546</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236" t="s">
        <v>546</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236" t="s">
        <v>550</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237" t="s">
        <v>319</v>
      </c>
      <c r="B66" s="283">
        <f t="shared" ref="B66:AO66" si="12">B59+B60</f>
        <v>5466680.3500000006</v>
      </c>
      <c r="C66" s="283">
        <f t="shared" si="12"/>
        <v>1265713.417374321</v>
      </c>
      <c r="D66" s="283">
        <f t="shared" si="12"/>
        <v>2699951.5171821755</v>
      </c>
      <c r="E66" s="283">
        <f t="shared" si="12"/>
        <v>4296041.4873299384</v>
      </c>
      <c r="F66" s="283">
        <f t="shared" si="12"/>
        <v>4476475.2297977954</v>
      </c>
      <c r="G66" s="283">
        <f t="shared" si="12"/>
        <v>4664487.1894493038</v>
      </c>
      <c r="H66" s="283">
        <f t="shared" si="12"/>
        <v>4860395.6514061736</v>
      </c>
      <c r="I66" s="283">
        <f t="shared" si="12"/>
        <v>5064532.2687652335</v>
      </c>
      <c r="J66" s="283">
        <f t="shared" si="12"/>
        <v>5277242.6240533739</v>
      </c>
      <c r="K66" s="283">
        <f t="shared" si="12"/>
        <v>5498886.8142636158</v>
      </c>
      <c r="L66" s="283">
        <f t="shared" si="12"/>
        <v>5729840.0604626872</v>
      </c>
      <c r="M66" s="283">
        <f t="shared" si="12"/>
        <v>5970493.343002121</v>
      </c>
      <c r="N66" s="283">
        <f t="shared" si="12"/>
        <v>6221254.0634082099</v>
      </c>
      <c r="O66" s="283">
        <f t="shared" si="12"/>
        <v>6482546.7340713562</v>
      </c>
      <c r="P66" s="283">
        <f t="shared" si="12"/>
        <v>6754813.6969023533</v>
      </c>
      <c r="Q66" s="283">
        <f t="shared" si="12"/>
        <v>7038515.8721722523</v>
      </c>
      <c r="R66" s="283">
        <f t="shared" si="12"/>
        <v>7334133.5388034862</v>
      </c>
      <c r="S66" s="283">
        <f t="shared" si="12"/>
        <v>7642167.1474332334</v>
      </c>
      <c r="T66" s="283">
        <f t="shared" si="12"/>
        <v>7963138.1676254291</v>
      </c>
      <c r="U66" s="283">
        <f t="shared" si="12"/>
        <v>8297589.970665697</v>
      </c>
      <c r="V66" s="283">
        <f t="shared" si="12"/>
        <v>8646088.7494336572</v>
      </c>
      <c r="W66" s="283">
        <f t="shared" si="12"/>
        <v>9009224.4769098703</v>
      </c>
      <c r="X66" s="283">
        <f t="shared" si="12"/>
        <v>9387611.9049400855</v>
      </c>
      <c r="Y66" s="283">
        <f t="shared" si="12"/>
        <v>9781891.6049475707</v>
      </c>
      <c r="Z66" s="283">
        <f t="shared" si="12"/>
        <v>10192731.052355368</v>
      </c>
      <c r="AA66" s="283">
        <f t="shared" si="12"/>
        <v>10620825.756554293</v>
      </c>
      <c r="AB66" s="283">
        <f t="shared" si="12"/>
        <v>11066900.438329576</v>
      </c>
      <c r="AC66" s="283">
        <f t="shared" si="12"/>
        <v>11531710.256739419</v>
      </c>
      <c r="AD66" s="283">
        <f t="shared" si="12"/>
        <v>12016042.087522473</v>
      </c>
      <c r="AE66" s="283">
        <f t="shared" si="12"/>
        <v>12520715.855198419</v>
      </c>
      <c r="AF66" s="283">
        <f t="shared" si="12"/>
        <v>13046585.921116754</v>
      </c>
      <c r="AG66" s="283">
        <f t="shared" si="12"/>
        <v>13594542.52980366</v>
      </c>
      <c r="AH66" s="283">
        <f t="shared" si="12"/>
        <v>14165513.316055413</v>
      </c>
      <c r="AI66" s="283">
        <f t="shared" si="12"/>
        <v>14760464.87532974</v>
      </c>
      <c r="AJ66" s="283">
        <f t="shared" si="12"/>
        <v>15380404.400093589</v>
      </c>
      <c r="AK66" s="283">
        <f t="shared" si="12"/>
        <v>16026381.384897519</v>
      </c>
      <c r="AL66" s="283">
        <f t="shared" si="12"/>
        <v>16699489.403063213</v>
      </c>
      <c r="AM66" s="283">
        <f t="shared" si="12"/>
        <v>17400867.957991868</v>
      </c>
      <c r="AN66" s="283">
        <f t="shared" si="12"/>
        <v>18131704.41222753</v>
      </c>
      <c r="AO66" s="283">
        <f t="shared" si="12"/>
        <v>18893235.997541089</v>
      </c>
      <c r="AP66" s="283">
        <f>AP59+AP60</f>
        <v>19686751.909437813</v>
      </c>
    </row>
    <row r="67" spans="1:45" x14ac:dyDescent="0.2">
      <c r="A67" s="236" t="s">
        <v>314</v>
      </c>
      <c r="B67" s="238"/>
      <c r="C67" s="282">
        <f>-($B$25)*1.18*$B$28/$B$27</f>
        <v>-182222.68000000002</v>
      </c>
      <c r="D67" s="282">
        <f>C67</f>
        <v>-182222.68000000002</v>
      </c>
      <c r="E67" s="282">
        <f t="shared" ref="E67:AP67" si="13">D67</f>
        <v>-182222.68000000002</v>
      </c>
      <c r="F67" s="282">
        <f t="shared" si="13"/>
        <v>-182222.68000000002</v>
      </c>
      <c r="G67" s="282">
        <f t="shared" si="13"/>
        <v>-182222.68000000002</v>
      </c>
      <c r="H67" s="282">
        <f t="shared" si="13"/>
        <v>-182222.68000000002</v>
      </c>
      <c r="I67" s="282">
        <f t="shared" si="13"/>
        <v>-182222.68000000002</v>
      </c>
      <c r="J67" s="282">
        <f t="shared" si="13"/>
        <v>-182222.68000000002</v>
      </c>
      <c r="K67" s="282">
        <f t="shared" si="13"/>
        <v>-182222.68000000002</v>
      </c>
      <c r="L67" s="282">
        <f t="shared" si="13"/>
        <v>-182222.68000000002</v>
      </c>
      <c r="M67" s="282">
        <f t="shared" si="13"/>
        <v>-182222.68000000002</v>
      </c>
      <c r="N67" s="282">
        <f t="shared" si="13"/>
        <v>-182222.68000000002</v>
      </c>
      <c r="O67" s="282">
        <f t="shared" si="13"/>
        <v>-182222.68000000002</v>
      </c>
      <c r="P67" s="282">
        <f t="shared" si="13"/>
        <v>-182222.68000000002</v>
      </c>
      <c r="Q67" s="282">
        <f t="shared" si="13"/>
        <v>-182222.68000000002</v>
      </c>
      <c r="R67" s="282">
        <f t="shared" si="13"/>
        <v>-182222.68000000002</v>
      </c>
      <c r="S67" s="282">
        <f t="shared" si="13"/>
        <v>-182222.68000000002</v>
      </c>
      <c r="T67" s="282">
        <f t="shared" si="13"/>
        <v>-182222.68000000002</v>
      </c>
      <c r="U67" s="282">
        <f t="shared" si="13"/>
        <v>-182222.68000000002</v>
      </c>
      <c r="V67" s="282">
        <f t="shared" si="13"/>
        <v>-182222.68000000002</v>
      </c>
      <c r="W67" s="282">
        <f t="shared" si="13"/>
        <v>-182222.68000000002</v>
      </c>
      <c r="X67" s="282">
        <f t="shared" si="13"/>
        <v>-182222.68000000002</v>
      </c>
      <c r="Y67" s="282">
        <f t="shared" si="13"/>
        <v>-182222.68000000002</v>
      </c>
      <c r="Z67" s="282">
        <f t="shared" si="13"/>
        <v>-182222.68000000002</v>
      </c>
      <c r="AA67" s="282">
        <f t="shared" si="13"/>
        <v>-182222.68000000002</v>
      </c>
      <c r="AB67" s="282">
        <f t="shared" si="13"/>
        <v>-182222.68000000002</v>
      </c>
      <c r="AC67" s="282">
        <f t="shared" si="13"/>
        <v>-182222.68000000002</v>
      </c>
      <c r="AD67" s="282">
        <f t="shared" si="13"/>
        <v>-182222.68000000002</v>
      </c>
      <c r="AE67" s="282">
        <f t="shared" si="13"/>
        <v>-182222.68000000002</v>
      </c>
      <c r="AF67" s="282">
        <f t="shared" si="13"/>
        <v>-182222.68000000002</v>
      </c>
      <c r="AG67" s="282">
        <f t="shared" si="13"/>
        <v>-182222.68000000002</v>
      </c>
      <c r="AH67" s="282">
        <f t="shared" si="13"/>
        <v>-182222.68000000002</v>
      </c>
      <c r="AI67" s="282">
        <f t="shared" si="13"/>
        <v>-182222.68000000002</v>
      </c>
      <c r="AJ67" s="282">
        <f t="shared" si="13"/>
        <v>-182222.68000000002</v>
      </c>
      <c r="AK67" s="282">
        <f t="shared" si="13"/>
        <v>-182222.68000000002</v>
      </c>
      <c r="AL67" s="282">
        <f t="shared" si="13"/>
        <v>-182222.68000000002</v>
      </c>
      <c r="AM67" s="282">
        <f t="shared" si="13"/>
        <v>-182222.68000000002</v>
      </c>
      <c r="AN67" s="282">
        <f t="shared" si="13"/>
        <v>-182222.68000000002</v>
      </c>
      <c r="AO67" s="282">
        <f t="shared" si="13"/>
        <v>-182222.68000000002</v>
      </c>
      <c r="AP67" s="282">
        <f t="shared" si="13"/>
        <v>-182222.68000000002</v>
      </c>
      <c r="AQ67" s="239">
        <f>SUM(B67:AA67)/1.18</f>
        <v>-3860650.0000000009</v>
      </c>
      <c r="AR67" s="240">
        <f>SUM(B67:AF67)/1.18</f>
        <v>-4632780</v>
      </c>
      <c r="AS67" s="240">
        <f>SUM(B67:AP67)/1.18</f>
        <v>-6177039.9999999972</v>
      </c>
    </row>
    <row r="68" spans="1:45" ht="28.5" x14ac:dyDescent="0.2">
      <c r="A68" s="237" t="s">
        <v>315</v>
      </c>
      <c r="B68" s="283">
        <f t="shared" ref="B68:J68" si="14">B66+B67</f>
        <v>5466680.3500000006</v>
      </c>
      <c r="C68" s="283">
        <f>C66+C67</f>
        <v>1083490.7373743211</v>
      </c>
      <c r="D68" s="283">
        <f>D66+D67</f>
        <v>2517728.8371821754</v>
      </c>
      <c r="E68" s="283">
        <f t="shared" si="14"/>
        <v>4113818.8073299383</v>
      </c>
      <c r="F68" s="283">
        <f>F66+C67</f>
        <v>4294252.5497977957</v>
      </c>
      <c r="G68" s="283">
        <f t="shared" si="14"/>
        <v>4482264.5094493041</v>
      </c>
      <c r="H68" s="283">
        <f t="shared" si="14"/>
        <v>4678172.9714061739</v>
      </c>
      <c r="I68" s="283">
        <f t="shared" si="14"/>
        <v>4882309.5887652338</v>
      </c>
      <c r="J68" s="283">
        <f t="shared" si="14"/>
        <v>5095019.9440533742</v>
      </c>
      <c r="K68" s="283">
        <f>K66+K67</f>
        <v>5316664.1342636161</v>
      </c>
      <c r="L68" s="283">
        <f>L66+L67</f>
        <v>5547617.3804626875</v>
      </c>
      <c r="M68" s="283">
        <f t="shared" ref="M68:AO68" si="15">M66+M67</f>
        <v>5788270.6630021213</v>
      </c>
      <c r="N68" s="283">
        <f t="shared" si="15"/>
        <v>6039031.3834082102</v>
      </c>
      <c r="O68" s="283">
        <f t="shared" si="15"/>
        <v>6300324.0540713565</v>
      </c>
      <c r="P68" s="283">
        <f t="shared" si="15"/>
        <v>6572591.0169023536</v>
      </c>
      <c r="Q68" s="283">
        <f t="shared" si="15"/>
        <v>6856293.1921722526</v>
      </c>
      <c r="R68" s="283">
        <f t="shared" si="15"/>
        <v>7151910.8588034865</v>
      </c>
      <c r="S68" s="283">
        <f t="shared" si="15"/>
        <v>7459944.4674332337</v>
      </c>
      <c r="T68" s="283">
        <f t="shared" si="15"/>
        <v>7780915.4876254294</v>
      </c>
      <c r="U68" s="283">
        <f t="shared" si="15"/>
        <v>8115367.2906656973</v>
      </c>
      <c r="V68" s="283">
        <f t="shared" si="15"/>
        <v>8463866.0694336575</v>
      </c>
      <c r="W68" s="283">
        <f t="shared" si="15"/>
        <v>8827001.7969098706</v>
      </c>
      <c r="X68" s="283">
        <f t="shared" si="15"/>
        <v>9205389.2249400858</v>
      </c>
      <c r="Y68" s="283">
        <f t="shared" si="15"/>
        <v>9599668.924947571</v>
      </c>
      <c r="Z68" s="283">
        <f t="shared" si="15"/>
        <v>10010508.372355368</v>
      </c>
      <c r="AA68" s="283">
        <f t="shared" si="15"/>
        <v>10438603.076554293</v>
      </c>
      <c r="AB68" s="283">
        <f t="shared" si="15"/>
        <v>10884677.758329576</v>
      </c>
      <c r="AC68" s="283">
        <f t="shared" si="15"/>
        <v>11349487.576739419</v>
      </c>
      <c r="AD68" s="283">
        <f t="shared" si="15"/>
        <v>11833819.407522473</v>
      </c>
      <c r="AE68" s="283">
        <f t="shared" si="15"/>
        <v>12338493.175198419</v>
      </c>
      <c r="AF68" s="283">
        <f t="shared" si="15"/>
        <v>12864363.241116755</v>
      </c>
      <c r="AG68" s="283">
        <f t="shared" si="15"/>
        <v>13412319.84980366</v>
      </c>
      <c r="AH68" s="283">
        <f t="shared" si="15"/>
        <v>13983290.636055414</v>
      </c>
      <c r="AI68" s="283">
        <f t="shared" si="15"/>
        <v>14578242.195329741</v>
      </c>
      <c r="AJ68" s="283">
        <f t="shared" si="15"/>
        <v>15198181.720093589</v>
      </c>
      <c r="AK68" s="283">
        <f t="shared" si="15"/>
        <v>15844158.704897519</v>
      </c>
      <c r="AL68" s="283">
        <f t="shared" si="15"/>
        <v>16517266.723063214</v>
      </c>
      <c r="AM68" s="283">
        <f t="shared" si="15"/>
        <v>17218645.277991869</v>
      </c>
      <c r="AN68" s="283">
        <f t="shared" si="15"/>
        <v>17949481.73222753</v>
      </c>
      <c r="AO68" s="283">
        <f t="shared" si="15"/>
        <v>18711013.317541089</v>
      </c>
      <c r="AP68" s="283">
        <f>AP66+AP67</f>
        <v>19504529.229437813</v>
      </c>
      <c r="AQ68" s="183">
        <v>25</v>
      </c>
      <c r="AR68" s="183">
        <v>30</v>
      </c>
      <c r="AS68" s="183">
        <v>40</v>
      </c>
    </row>
    <row r="69" spans="1:45" x14ac:dyDescent="0.2">
      <c r="A69" s="236" t="s">
        <v>313</v>
      </c>
      <c r="B69" s="282">
        <f t="shared" ref="B69:AO69" si="16">-B56</f>
        <v>0</v>
      </c>
      <c r="C69" s="282">
        <f t="shared" si="16"/>
        <v>0</v>
      </c>
      <c r="D69" s="282">
        <f t="shared" si="16"/>
        <v>0</v>
      </c>
      <c r="E69" s="282">
        <f t="shared" si="16"/>
        <v>0</v>
      </c>
      <c r="F69" s="282">
        <f t="shared" si="16"/>
        <v>0</v>
      </c>
      <c r="G69" s="282">
        <f t="shared" si="16"/>
        <v>0</v>
      </c>
      <c r="H69" s="282">
        <f t="shared" si="16"/>
        <v>0</v>
      </c>
      <c r="I69" s="282">
        <f t="shared" si="16"/>
        <v>0</v>
      </c>
      <c r="J69" s="282">
        <f t="shared" si="16"/>
        <v>0</v>
      </c>
      <c r="K69" s="282">
        <f t="shared" si="16"/>
        <v>0</v>
      </c>
      <c r="L69" s="282">
        <f t="shared" si="16"/>
        <v>0</v>
      </c>
      <c r="M69" s="282">
        <f t="shared" si="16"/>
        <v>0</v>
      </c>
      <c r="N69" s="282">
        <f t="shared" si="16"/>
        <v>0</v>
      </c>
      <c r="O69" s="282">
        <f t="shared" si="16"/>
        <v>0</v>
      </c>
      <c r="P69" s="282">
        <f t="shared" si="16"/>
        <v>0</v>
      </c>
      <c r="Q69" s="282">
        <f t="shared" si="16"/>
        <v>0</v>
      </c>
      <c r="R69" s="282">
        <f t="shared" si="16"/>
        <v>0</v>
      </c>
      <c r="S69" s="282">
        <f t="shared" si="16"/>
        <v>0</v>
      </c>
      <c r="T69" s="282">
        <f t="shared" si="16"/>
        <v>0</v>
      </c>
      <c r="U69" s="282">
        <f t="shared" si="16"/>
        <v>0</v>
      </c>
      <c r="V69" s="282">
        <f t="shared" si="16"/>
        <v>0</v>
      </c>
      <c r="W69" s="282">
        <f t="shared" si="16"/>
        <v>0</v>
      </c>
      <c r="X69" s="282">
        <f t="shared" si="16"/>
        <v>0</v>
      </c>
      <c r="Y69" s="282">
        <f t="shared" si="16"/>
        <v>0</v>
      </c>
      <c r="Z69" s="282">
        <f t="shared" si="16"/>
        <v>0</v>
      </c>
      <c r="AA69" s="282">
        <f t="shared" si="16"/>
        <v>0</v>
      </c>
      <c r="AB69" s="282">
        <f t="shared" si="16"/>
        <v>0</v>
      </c>
      <c r="AC69" s="282">
        <f t="shared" si="16"/>
        <v>0</v>
      </c>
      <c r="AD69" s="282">
        <f t="shared" si="16"/>
        <v>0</v>
      </c>
      <c r="AE69" s="282">
        <f t="shared" si="16"/>
        <v>0</v>
      </c>
      <c r="AF69" s="282">
        <f t="shared" si="16"/>
        <v>0</v>
      </c>
      <c r="AG69" s="282">
        <f t="shared" si="16"/>
        <v>0</v>
      </c>
      <c r="AH69" s="282">
        <f t="shared" si="16"/>
        <v>0</v>
      </c>
      <c r="AI69" s="282">
        <f t="shared" si="16"/>
        <v>0</v>
      </c>
      <c r="AJ69" s="282">
        <f t="shared" si="16"/>
        <v>0</v>
      </c>
      <c r="AK69" s="282">
        <f t="shared" si="16"/>
        <v>0</v>
      </c>
      <c r="AL69" s="282">
        <f t="shared" si="16"/>
        <v>0</v>
      </c>
      <c r="AM69" s="282">
        <f t="shared" si="16"/>
        <v>0</v>
      </c>
      <c r="AN69" s="282">
        <f t="shared" si="16"/>
        <v>0</v>
      </c>
      <c r="AO69" s="282">
        <f t="shared" si="16"/>
        <v>0</v>
      </c>
      <c r="AP69" s="282">
        <f>-AP56</f>
        <v>0</v>
      </c>
    </row>
    <row r="70" spans="1:45" ht="14.25" x14ac:dyDescent="0.2">
      <c r="A70" s="237" t="s">
        <v>318</v>
      </c>
      <c r="B70" s="283">
        <f t="shared" ref="B70:AO70" si="17">B68+B69</f>
        <v>5466680.3500000006</v>
      </c>
      <c r="C70" s="283">
        <f t="shared" si="17"/>
        <v>1083490.7373743211</v>
      </c>
      <c r="D70" s="283">
        <f t="shared" si="17"/>
        <v>2517728.8371821754</v>
      </c>
      <c r="E70" s="283">
        <f t="shared" si="17"/>
        <v>4113818.8073299383</v>
      </c>
      <c r="F70" s="283">
        <f t="shared" si="17"/>
        <v>4294252.5497977957</v>
      </c>
      <c r="G70" s="283">
        <f t="shared" si="17"/>
        <v>4482264.5094493041</v>
      </c>
      <c r="H70" s="283">
        <f t="shared" si="17"/>
        <v>4678172.9714061739</v>
      </c>
      <c r="I70" s="283">
        <f t="shared" si="17"/>
        <v>4882309.5887652338</v>
      </c>
      <c r="J70" s="283">
        <f t="shared" si="17"/>
        <v>5095019.9440533742</v>
      </c>
      <c r="K70" s="283">
        <f t="shared" si="17"/>
        <v>5316664.1342636161</v>
      </c>
      <c r="L70" s="283">
        <f t="shared" si="17"/>
        <v>5547617.3804626875</v>
      </c>
      <c r="M70" s="283">
        <f t="shared" si="17"/>
        <v>5788270.6630021213</v>
      </c>
      <c r="N70" s="283">
        <f t="shared" si="17"/>
        <v>6039031.3834082102</v>
      </c>
      <c r="O70" s="283">
        <f t="shared" si="17"/>
        <v>6300324.0540713565</v>
      </c>
      <c r="P70" s="283">
        <f t="shared" si="17"/>
        <v>6572591.0169023536</v>
      </c>
      <c r="Q70" s="283">
        <f t="shared" si="17"/>
        <v>6856293.1921722526</v>
      </c>
      <c r="R70" s="283">
        <f t="shared" si="17"/>
        <v>7151910.8588034865</v>
      </c>
      <c r="S70" s="283">
        <f t="shared" si="17"/>
        <v>7459944.4674332337</v>
      </c>
      <c r="T70" s="283">
        <f t="shared" si="17"/>
        <v>7780915.4876254294</v>
      </c>
      <c r="U70" s="283">
        <f t="shared" si="17"/>
        <v>8115367.2906656973</v>
      </c>
      <c r="V70" s="283">
        <f t="shared" si="17"/>
        <v>8463866.0694336575</v>
      </c>
      <c r="W70" s="283">
        <f t="shared" si="17"/>
        <v>8827001.7969098706</v>
      </c>
      <c r="X70" s="283">
        <f t="shared" si="17"/>
        <v>9205389.2249400858</v>
      </c>
      <c r="Y70" s="283">
        <f t="shared" si="17"/>
        <v>9599668.924947571</v>
      </c>
      <c r="Z70" s="283">
        <f t="shared" si="17"/>
        <v>10010508.372355368</v>
      </c>
      <c r="AA70" s="283">
        <f t="shared" si="17"/>
        <v>10438603.076554293</v>
      </c>
      <c r="AB70" s="283">
        <f t="shared" si="17"/>
        <v>10884677.758329576</v>
      </c>
      <c r="AC70" s="283">
        <f t="shared" si="17"/>
        <v>11349487.576739419</v>
      </c>
      <c r="AD70" s="283">
        <f t="shared" si="17"/>
        <v>11833819.407522473</v>
      </c>
      <c r="AE70" s="283">
        <f t="shared" si="17"/>
        <v>12338493.175198419</v>
      </c>
      <c r="AF70" s="283">
        <f t="shared" si="17"/>
        <v>12864363.241116755</v>
      </c>
      <c r="AG70" s="283">
        <f t="shared" si="17"/>
        <v>13412319.84980366</v>
      </c>
      <c r="AH70" s="283">
        <f t="shared" si="17"/>
        <v>13983290.636055414</v>
      </c>
      <c r="AI70" s="283">
        <f t="shared" si="17"/>
        <v>14578242.195329741</v>
      </c>
      <c r="AJ70" s="283">
        <f t="shared" si="17"/>
        <v>15198181.720093589</v>
      </c>
      <c r="AK70" s="283">
        <f t="shared" si="17"/>
        <v>15844158.704897519</v>
      </c>
      <c r="AL70" s="283">
        <f t="shared" si="17"/>
        <v>16517266.723063214</v>
      </c>
      <c r="AM70" s="283">
        <f t="shared" si="17"/>
        <v>17218645.277991869</v>
      </c>
      <c r="AN70" s="283">
        <f t="shared" si="17"/>
        <v>17949481.73222753</v>
      </c>
      <c r="AO70" s="283">
        <f t="shared" si="17"/>
        <v>18711013.317541089</v>
      </c>
      <c r="AP70" s="283">
        <f>AP68+AP69</f>
        <v>19504529.229437813</v>
      </c>
    </row>
    <row r="71" spans="1:45" x14ac:dyDescent="0.2">
      <c r="A71" s="236" t="s">
        <v>312</v>
      </c>
      <c r="B71" s="282">
        <f t="shared" ref="B71:AP71" si="18">-B70*$B$36</f>
        <v>-1093336.07</v>
      </c>
      <c r="C71" s="282">
        <f t="shared" si="18"/>
        <v>-216698.14747486424</v>
      </c>
      <c r="D71" s="282">
        <f t="shared" si="18"/>
        <v>-503545.7674364351</v>
      </c>
      <c r="E71" s="282">
        <f t="shared" si="18"/>
        <v>-822763.76146598766</v>
      </c>
      <c r="F71" s="282">
        <f t="shared" si="18"/>
        <v>-858850.50995955919</v>
      </c>
      <c r="G71" s="282">
        <f t="shared" si="18"/>
        <v>-896452.90188986086</v>
      </c>
      <c r="H71" s="282">
        <f t="shared" si="18"/>
        <v>-935634.59428123478</v>
      </c>
      <c r="I71" s="282">
        <f t="shared" si="18"/>
        <v>-976461.91775304684</v>
      </c>
      <c r="J71" s="282">
        <f t="shared" si="18"/>
        <v>-1019003.9888106749</v>
      </c>
      <c r="K71" s="282">
        <f t="shared" si="18"/>
        <v>-1063332.8268527233</v>
      </c>
      <c r="L71" s="282">
        <f t="shared" si="18"/>
        <v>-1109523.4760925376</v>
      </c>
      <c r="M71" s="282">
        <f t="shared" si="18"/>
        <v>-1157654.1326004243</v>
      </c>
      <c r="N71" s="282">
        <f t="shared" si="18"/>
        <v>-1207806.276681642</v>
      </c>
      <c r="O71" s="282">
        <f t="shared" si="18"/>
        <v>-1260064.8108142714</v>
      </c>
      <c r="P71" s="282">
        <f t="shared" si="18"/>
        <v>-1314518.2033804709</v>
      </c>
      <c r="Q71" s="282">
        <f t="shared" si="18"/>
        <v>-1371258.6384344506</v>
      </c>
      <c r="R71" s="282">
        <f t="shared" si="18"/>
        <v>-1430382.1717606974</v>
      </c>
      <c r="S71" s="282">
        <f t="shared" si="18"/>
        <v>-1491988.8934866469</v>
      </c>
      <c r="T71" s="282">
        <f t="shared" si="18"/>
        <v>-1556183.097525086</v>
      </c>
      <c r="U71" s="282">
        <f t="shared" si="18"/>
        <v>-1623073.4581331396</v>
      </c>
      <c r="V71" s="282">
        <f t="shared" si="18"/>
        <v>-1692773.2138867315</v>
      </c>
      <c r="W71" s="282">
        <f t="shared" si="18"/>
        <v>-1765400.3593819742</v>
      </c>
      <c r="X71" s="282">
        <f t="shared" si="18"/>
        <v>-1841077.8449880173</v>
      </c>
      <c r="Y71" s="282">
        <f t="shared" si="18"/>
        <v>-1919933.7849895144</v>
      </c>
      <c r="Z71" s="282">
        <f t="shared" si="18"/>
        <v>-2002101.6744710738</v>
      </c>
      <c r="AA71" s="282">
        <f t="shared" si="18"/>
        <v>-2087720.6153108587</v>
      </c>
      <c r="AB71" s="282">
        <f t="shared" si="18"/>
        <v>-2176935.5516659152</v>
      </c>
      <c r="AC71" s="282">
        <f t="shared" si="18"/>
        <v>-2269897.515347884</v>
      </c>
      <c r="AD71" s="282">
        <f t="shared" si="18"/>
        <v>-2366763.8815044947</v>
      </c>
      <c r="AE71" s="282">
        <f t="shared" si="18"/>
        <v>-2467698.6350396839</v>
      </c>
      <c r="AF71" s="282">
        <f t="shared" si="18"/>
        <v>-2572872.6482233512</v>
      </c>
      <c r="AG71" s="282">
        <f t="shared" si="18"/>
        <v>-2682463.9699607324</v>
      </c>
      <c r="AH71" s="282">
        <f t="shared" si="18"/>
        <v>-2796658.1272110827</v>
      </c>
      <c r="AI71" s="282">
        <f t="shared" si="18"/>
        <v>-2915648.4390659481</v>
      </c>
      <c r="AJ71" s="282">
        <f t="shared" si="18"/>
        <v>-3039636.3440187182</v>
      </c>
      <c r="AK71" s="282">
        <f t="shared" si="18"/>
        <v>-3168831.7409795038</v>
      </c>
      <c r="AL71" s="282">
        <f t="shared" si="18"/>
        <v>-3303453.3446126431</v>
      </c>
      <c r="AM71" s="282">
        <f t="shared" si="18"/>
        <v>-3443729.055598374</v>
      </c>
      <c r="AN71" s="282">
        <f t="shared" si="18"/>
        <v>-3589896.3464455064</v>
      </c>
      <c r="AO71" s="282">
        <f t="shared" si="18"/>
        <v>-3742202.6635082178</v>
      </c>
      <c r="AP71" s="282">
        <f t="shared" si="18"/>
        <v>-3900905.8458875627</v>
      </c>
    </row>
    <row r="72" spans="1:45" ht="15" thickBot="1" x14ac:dyDescent="0.25">
      <c r="A72" s="241" t="s">
        <v>317</v>
      </c>
      <c r="B72" s="242">
        <f t="shared" ref="B72:AO72" si="19">B70+B71</f>
        <v>4373344.28</v>
      </c>
      <c r="C72" s="242">
        <f t="shared" si="19"/>
        <v>866792.58989945683</v>
      </c>
      <c r="D72" s="242">
        <f t="shared" si="19"/>
        <v>2014183.0697457404</v>
      </c>
      <c r="E72" s="242">
        <f t="shared" si="19"/>
        <v>3291055.0458639506</v>
      </c>
      <c r="F72" s="242">
        <f t="shared" si="19"/>
        <v>3435402.0398382368</v>
      </c>
      <c r="G72" s="242">
        <f t="shared" si="19"/>
        <v>3585811.6075594435</v>
      </c>
      <c r="H72" s="242">
        <f t="shared" si="19"/>
        <v>3742538.3771249391</v>
      </c>
      <c r="I72" s="242">
        <f t="shared" si="19"/>
        <v>3905847.6710121869</v>
      </c>
      <c r="J72" s="242">
        <f t="shared" si="19"/>
        <v>4076015.9552426995</v>
      </c>
      <c r="K72" s="242">
        <f t="shared" si="19"/>
        <v>4253331.307410893</v>
      </c>
      <c r="L72" s="242">
        <f t="shared" si="19"/>
        <v>4438093.9043701496</v>
      </c>
      <c r="M72" s="242">
        <f t="shared" si="19"/>
        <v>4630616.5304016974</v>
      </c>
      <c r="N72" s="242">
        <f t="shared" si="19"/>
        <v>4831225.1067265682</v>
      </c>
      <c r="O72" s="242">
        <f t="shared" si="19"/>
        <v>5040259.2432570849</v>
      </c>
      <c r="P72" s="242">
        <f t="shared" si="19"/>
        <v>5258072.8135218825</v>
      </c>
      <c r="Q72" s="242">
        <f t="shared" si="19"/>
        <v>5485034.5537378024</v>
      </c>
      <c r="R72" s="242">
        <f t="shared" si="19"/>
        <v>5721528.6870427895</v>
      </c>
      <c r="S72" s="242">
        <f t="shared" si="19"/>
        <v>5967955.5739465868</v>
      </c>
      <c r="T72" s="242">
        <f t="shared" si="19"/>
        <v>6224732.3901003432</v>
      </c>
      <c r="U72" s="242">
        <f t="shared" si="19"/>
        <v>6492293.8325325577</v>
      </c>
      <c r="V72" s="242">
        <f t="shared" si="19"/>
        <v>6771092.8555469261</v>
      </c>
      <c r="W72" s="242">
        <f t="shared" si="19"/>
        <v>7061601.4375278968</v>
      </c>
      <c r="X72" s="242">
        <f t="shared" si="19"/>
        <v>7364311.3799520684</v>
      </c>
      <c r="Y72" s="242">
        <f t="shared" si="19"/>
        <v>7679735.1399580566</v>
      </c>
      <c r="Z72" s="242">
        <f t="shared" si="19"/>
        <v>8008406.6978842942</v>
      </c>
      <c r="AA72" s="242">
        <f t="shared" si="19"/>
        <v>8350882.4612434339</v>
      </c>
      <c r="AB72" s="242">
        <f t="shared" si="19"/>
        <v>8707742.2066636607</v>
      </c>
      <c r="AC72" s="242">
        <f t="shared" si="19"/>
        <v>9079590.0613915361</v>
      </c>
      <c r="AD72" s="242">
        <f t="shared" si="19"/>
        <v>9467055.5260179788</v>
      </c>
      <c r="AE72" s="242">
        <f t="shared" si="19"/>
        <v>9870794.5401587356</v>
      </c>
      <c r="AF72" s="242">
        <f t="shared" si="19"/>
        <v>10291490.592893403</v>
      </c>
      <c r="AG72" s="242">
        <f t="shared" si="19"/>
        <v>10729855.879842928</v>
      </c>
      <c r="AH72" s="242">
        <f t="shared" si="19"/>
        <v>11186632.508844331</v>
      </c>
      <c r="AI72" s="242">
        <f t="shared" si="19"/>
        <v>11662593.756263793</v>
      </c>
      <c r="AJ72" s="242">
        <f t="shared" si="19"/>
        <v>12158545.376074871</v>
      </c>
      <c r="AK72" s="242">
        <f t="shared" si="19"/>
        <v>12675326.963918015</v>
      </c>
      <c r="AL72" s="242">
        <f t="shared" si="19"/>
        <v>13213813.378450571</v>
      </c>
      <c r="AM72" s="242">
        <f t="shared" si="19"/>
        <v>13774916.222393494</v>
      </c>
      <c r="AN72" s="242">
        <f t="shared" si="19"/>
        <v>14359585.385782024</v>
      </c>
      <c r="AO72" s="242">
        <f t="shared" si="19"/>
        <v>14968810.654032871</v>
      </c>
      <c r="AP72" s="242">
        <f>AP70+AP71</f>
        <v>15603623.383550251</v>
      </c>
    </row>
    <row r="73" spans="1:45" s="244" customFormat="1" ht="16.5" thickBot="1" x14ac:dyDescent="0.25">
      <c r="A73" s="232"/>
      <c r="B73" s="243">
        <f>D141</f>
        <v>0.5</v>
      </c>
      <c r="C73" s="243">
        <f t="shared" ref="C73:AP73" si="20">E141</f>
        <v>1.5</v>
      </c>
      <c r="D73" s="243">
        <f t="shared" si="20"/>
        <v>2.5</v>
      </c>
      <c r="E73" s="243">
        <f t="shared" si="20"/>
        <v>3.5</v>
      </c>
      <c r="F73" s="243">
        <f>H141</f>
        <v>4.5</v>
      </c>
      <c r="G73" s="243">
        <f t="shared" si="20"/>
        <v>5.5</v>
      </c>
      <c r="H73" s="243">
        <f t="shared" si="20"/>
        <v>6.5</v>
      </c>
      <c r="I73" s="243">
        <f t="shared" si="20"/>
        <v>7.5</v>
      </c>
      <c r="J73" s="243">
        <f t="shared" si="20"/>
        <v>8.5</v>
      </c>
      <c r="K73" s="243">
        <f t="shared" si="20"/>
        <v>9.5</v>
      </c>
      <c r="L73" s="243">
        <f t="shared" si="20"/>
        <v>10.5</v>
      </c>
      <c r="M73" s="243">
        <f t="shared" si="20"/>
        <v>11.5</v>
      </c>
      <c r="N73" s="243">
        <f t="shared" si="20"/>
        <v>12.5</v>
      </c>
      <c r="O73" s="243">
        <f t="shared" si="20"/>
        <v>13.5</v>
      </c>
      <c r="P73" s="243">
        <f t="shared" si="20"/>
        <v>14.5</v>
      </c>
      <c r="Q73" s="243">
        <f t="shared" si="20"/>
        <v>15.5</v>
      </c>
      <c r="R73" s="243">
        <f t="shared" si="20"/>
        <v>16.5</v>
      </c>
      <c r="S73" s="243">
        <f t="shared" si="20"/>
        <v>17.5</v>
      </c>
      <c r="T73" s="243">
        <f t="shared" si="20"/>
        <v>18.5</v>
      </c>
      <c r="U73" s="243">
        <f t="shared" si="20"/>
        <v>19.5</v>
      </c>
      <c r="V73" s="243">
        <f t="shared" si="20"/>
        <v>20.5</v>
      </c>
      <c r="W73" s="243">
        <f t="shared" si="20"/>
        <v>21.5</v>
      </c>
      <c r="X73" s="243">
        <f t="shared" si="20"/>
        <v>22.5</v>
      </c>
      <c r="Y73" s="243">
        <f t="shared" si="20"/>
        <v>23.5</v>
      </c>
      <c r="Z73" s="243">
        <f t="shared" si="20"/>
        <v>24.5</v>
      </c>
      <c r="AA73" s="243">
        <f t="shared" si="20"/>
        <v>25.5</v>
      </c>
      <c r="AB73" s="243">
        <f t="shared" si="20"/>
        <v>26.5</v>
      </c>
      <c r="AC73" s="243">
        <f t="shared" si="20"/>
        <v>27.5</v>
      </c>
      <c r="AD73" s="243">
        <f t="shared" si="20"/>
        <v>28.5</v>
      </c>
      <c r="AE73" s="243">
        <f t="shared" si="20"/>
        <v>29.5</v>
      </c>
      <c r="AF73" s="243">
        <f t="shared" si="20"/>
        <v>30.5</v>
      </c>
      <c r="AG73" s="243">
        <f t="shared" si="20"/>
        <v>31.5</v>
      </c>
      <c r="AH73" s="243">
        <f t="shared" si="20"/>
        <v>32.5</v>
      </c>
      <c r="AI73" s="243">
        <f t="shared" si="20"/>
        <v>33.5</v>
      </c>
      <c r="AJ73" s="243">
        <f t="shared" si="20"/>
        <v>34.5</v>
      </c>
      <c r="AK73" s="243">
        <f t="shared" si="20"/>
        <v>35.5</v>
      </c>
      <c r="AL73" s="243">
        <f t="shared" si="20"/>
        <v>36.5</v>
      </c>
      <c r="AM73" s="243">
        <f t="shared" si="20"/>
        <v>37.5</v>
      </c>
      <c r="AN73" s="243">
        <f t="shared" si="20"/>
        <v>38.5</v>
      </c>
      <c r="AO73" s="243">
        <f t="shared" si="20"/>
        <v>39.5</v>
      </c>
      <c r="AP73" s="243">
        <f t="shared" si="20"/>
        <v>40.5</v>
      </c>
      <c r="AQ73" s="183"/>
      <c r="AR73" s="183"/>
      <c r="AS73" s="183"/>
    </row>
    <row r="74" spans="1:45" x14ac:dyDescent="0.2">
      <c r="A74" s="227" t="s">
        <v>316</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5" t="s">
        <v>315</v>
      </c>
      <c r="B75" s="283">
        <f t="shared" ref="B75:AO75" si="22">B68</f>
        <v>5466680.3500000006</v>
      </c>
      <c r="C75" s="283">
        <f t="shared" si="22"/>
        <v>1083490.7373743211</v>
      </c>
      <c r="D75" s="283">
        <f>D68</f>
        <v>2517728.8371821754</v>
      </c>
      <c r="E75" s="283">
        <f t="shared" si="22"/>
        <v>4113818.8073299383</v>
      </c>
      <c r="F75" s="283">
        <f t="shared" si="22"/>
        <v>4294252.5497977957</v>
      </c>
      <c r="G75" s="283">
        <f t="shared" si="22"/>
        <v>4482264.5094493041</v>
      </c>
      <c r="H75" s="283">
        <f t="shared" si="22"/>
        <v>4678172.9714061739</v>
      </c>
      <c r="I75" s="283">
        <f t="shared" si="22"/>
        <v>4882309.5887652338</v>
      </c>
      <c r="J75" s="283">
        <f t="shared" si="22"/>
        <v>5095019.9440533742</v>
      </c>
      <c r="K75" s="283">
        <f t="shared" si="22"/>
        <v>5316664.1342636161</v>
      </c>
      <c r="L75" s="283">
        <f t="shared" si="22"/>
        <v>5547617.3804626875</v>
      </c>
      <c r="M75" s="283">
        <f t="shared" si="22"/>
        <v>5788270.6630021213</v>
      </c>
      <c r="N75" s="283">
        <f t="shared" si="22"/>
        <v>6039031.3834082102</v>
      </c>
      <c r="O75" s="283">
        <f t="shared" si="22"/>
        <v>6300324.0540713565</v>
      </c>
      <c r="P75" s="283">
        <f t="shared" si="22"/>
        <v>6572591.0169023536</v>
      </c>
      <c r="Q75" s="283">
        <f t="shared" si="22"/>
        <v>6856293.1921722526</v>
      </c>
      <c r="R75" s="283">
        <f t="shared" si="22"/>
        <v>7151910.8588034865</v>
      </c>
      <c r="S75" s="283">
        <f t="shared" si="22"/>
        <v>7459944.4674332337</v>
      </c>
      <c r="T75" s="283">
        <f t="shared" si="22"/>
        <v>7780915.4876254294</v>
      </c>
      <c r="U75" s="283">
        <f t="shared" si="22"/>
        <v>8115367.2906656973</v>
      </c>
      <c r="V75" s="283">
        <f t="shared" si="22"/>
        <v>8463866.0694336575</v>
      </c>
      <c r="W75" s="283">
        <f t="shared" si="22"/>
        <v>8827001.7969098706</v>
      </c>
      <c r="X75" s="283">
        <f t="shared" si="22"/>
        <v>9205389.2249400858</v>
      </c>
      <c r="Y75" s="283">
        <f t="shared" si="22"/>
        <v>9599668.924947571</v>
      </c>
      <c r="Z75" s="283">
        <f t="shared" si="22"/>
        <v>10010508.372355368</v>
      </c>
      <c r="AA75" s="283">
        <f t="shared" si="22"/>
        <v>10438603.076554293</v>
      </c>
      <c r="AB75" s="283">
        <f t="shared" si="22"/>
        <v>10884677.758329576</v>
      </c>
      <c r="AC75" s="283">
        <f t="shared" si="22"/>
        <v>11349487.576739419</v>
      </c>
      <c r="AD75" s="283">
        <f t="shared" si="22"/>
        <v>11833819.407522473</v>
      </c>
      <c r="AE75" s="283">
        <f t="shared" si="22"/>
        <v>12338493.175198419</v>
      </c>
      <c r="AF75" s="283">
        <f t="shared" si="22"/>
        <v>12864363.241116755</v>
      </c>
      <c r="AG75" s="283">
        <f t="shared" si="22"/>
        <v>13412319.84980366</v>
      </c>
      <c r="AH75" s="283">
        <f t="shared" si="22"/>
        <v>13983290.636055414</v>
      </c>
      <c r="AI75" s="283">
        <f t="shared" si="22"/>
        <v>14578242.195329741</v>
      </c>
      <c r="AJ75" s="283">
        <f t="shared" si="22"/>
        <v>15198181.720093589</v>
      </c>
      <c r="AK75" s="283">
        <f t="shared" si="22"/>
        <v>15844158.704897519</v>
      </c>
      <c r="AL75" s="283">
        <f t="shared" si="22"/>
        <v>16517266.723063214</v>
      </c>
      <c r="AM75" s="283">
        <f t="shared" si="22"/>
        <v>17218645.277991869</v>
      </c>
      <c r="AN75" s="283">
        <f t="shared" si="22"/>
        <v>17949481.73222753</v>
      </c>
      <c r="AO75" s="283">
        <f t="shared" si="22"/>
        <v>18711013.317541089</v>
      </c>
      <c r="AP75" s="283">
        <f>AP68</f>
        <v>19504529.229437813</v>
      </c>
    </row>
    <row r="76" spans="1:45" x14ac:dyDescent="0.2">
      <c r="A76" s="236" t="s">
        <v>314</v>
      </c>
      <c r="B76" s="282">
        <f t="shared" ref="B76:AO76" si="23">-B67</f>
        <v>0</v>
      </c>
      <c r="C76" s="282">
        <f>-C67</f>
        <v>182222.68000000002</v>
      </c>
      <c r="D76" s="282">
        <f t="shared" si="23"/>
        <v>182222.68000000002</v>
      </c>
      <c r="E76" s="282">
        <f t="shared" si="23"/>
        <v>182222.68000000002</v>
      </c>
      <c r="F76" s="282">
        <f>-C67</f>
        <v>182222.68000000002</v>
      </c>
      <c r="G76" s="282">
        <f t="shared" si="23"/>
        <v>182222.68000000002</v>
      </c>
      <c r="H76" s="282">
        <f t="shared" si="23"/>
        <v>182222.68000000002</v>
      </c>
      <c r="I76" s="282">
        <f t="shared" si="23"/>
        <v>182222.68000000002</v>
      </c>
      <c r="J76" s="282">
        <f t="shared" si="23"/>
        <v>182222.68000000002</v>
      </c>
      <c r="K76" s="282">
        <f t="shared" si="23"/>
        <v>182222.68000000002</v>
      </c>
      <c r="L76" s="282">
        <f>-L67</f>
        <v>182222.68000000002</v>
      </c>
      <c r="M76" s="282">
        <f>-M67</f>
        <v>182222.68000000002</v>
      </c>
      <c r="N76" s="282">
        <f t="shared" si="23"/>
        <v>182222.68000000002</v>
      </c>
      <c r="O76" s="282">
        <f t="shared" si="23"/>
        <v>182222.68000000002</v>
      </c>
      <c r="P76" s="282">
        <f t="shared" si="23"/>
        <v>182222.68000000002</v>
      </c>
      <c r="Q76" s="282">
        <f t="shared" si="23"/>
        <v>182222.68000000002</v>
      </c>
      <c r="R76" s="282">
        <f t="shared" si="23"/>
        <v>182222.68000000002</v>
      </c>
      <c r="S76" s="282">
        <f t="shared" si="23"/>
        <v>182222.68000000002</v>
      </c>
      <c r="T76" s="282">
        <f t="shared" si="23"/>
        <v>182222.68000000002</v>
      </c>
      <c r="U76" s="282">
        <f t="shared" si="23"/>
        <v>182222.68000000002</v>
      </c>
      <c r="V76" s="282">
        <f t="shared" si="23"/>
        <v>182222.68000000002</v>
      </c>
      <c r="W76" s="282">
        <f t="shared" si="23"/>
        <v>182222.68000000002</v>
      </c>
      <c r="X76" s="282">
        <f t="shared" si="23"/>
        <v>182222.68000000002</v>
      </c>
      <c r="Y76" s="282">
        <f t="shared" si="23"/>
        <v>182222.68000000002</v>
      </c>
      <c r="Z76" s="282">
        <f t="shared" si="23"/>
        <v>182222.68000000002</v>
      </c>
      <c r="AA76" s="282">
        <f t="shared" si="23"/>
        <v>182222.68000000002</v>
      </c>
      <c r="AB76" s="282">
        <f t="shared" si="23"/>
        <v>182222.68000000002</v>
      </c>
      <c r="AC76" s="282">
        <f t="shared" si="23"/>
        <v>182222.68000000002</v>
      </c>
      <c r="AD76" s="282">
        <f t="shared" si="23"/>
        <v>182222.68000000002</v>
      </c>
      <c r="AE76" s="282">
        <f t="shared" si="23"/>
        <v>182222.68000000002</v>
      </c>
      <c r="AF76" s="282">
        <f t="shared" si="23"/>
        <v>182222.68000000002</v>
      </c>
      <c r="AG76" s="282">
        <f t="shared" si="23"/>
        <v>182222.68000000002</v>
      </c>
      <c r="AH76" s="282">
        <f t="shared" si="23"/>
        <v>182222.68000000002</v>
      </c>
      <c r="AI76" s="282">
        <f t="shared" si="23"/>
        <v>182222.68000000002</v>
      </c>
      <c r="AJ76" s="282">
        <f t="shared" si="23"/>
        <v>182222.68000000002</v>
      </c>
      <c r="AK76" s="282">
        <f t="shared" si="23"/>
        <v>182222.68000000002</v>
      </c>
      <c r="AL76" s="282">
        <f t="shared" si="23"/>
        <v>182222.68000000002</v>
      </c>
      <c r="AM76" s="282">
        <f t="shared" si="23"/>
        <v>182222.68000000002</v>
      </c>
      <c r="AN76" s="282">
        <f t="shared" si="23"/>
        <v>182222.68000000002</v>
      </c>
      <c r="AO76" s="282">
        <f t="shared" si="23"/>
        <v>182222.68000000002</v>
      </c>
      <c r="AP76" s="282">
        <f>-AP67</f>
        <v>182222.68000000002</v>
      </c>
    </row>
    <row r="77" spans="1:45" x14ac:dyDescent="0.2">
      <c r="A77" s="236" t="s">
        <v>313</v>
      </c>
      <c r="B77" s="282">
        <f t="shared" ref="B77:AO77" si="24">B69</f>
        <v>0</v>
      </c>
      <c r="C77" s="282">
        <f t="shared" si="24"/>
        <v>0</v>
      </c>
      <c r="D77" s="282">
        <f t="shared" si="24"/>
        <v>0</v>
      </c>
      <c r="E77" s="282">
        <f t="shared" si="24"/>
        <v>0</v>
      </c>
      <c r="F77" s="282">
        <f t="shared" si="24"/>
        <v>0</v>
      </c>
      <c r="G77" s="282">
        <f t="shared" si="24"/>
        <v>0</v>
      </c>
      <c r="H77" s="282">
        <f t="shared" si="24"/>
        <v>0</v>
      </c>
      <c r="I77" s="282">
        <f t="shared" si="24"/>
        <v>0</v>
      </c>
      <c r="J77" s="282">
        <f t="shared" si="24"/>
        <v>0</v>
      </c>
      <c r="K77" s="282">
        <f t="shared" si="24"/>
        <v>0</v>
      </c>
      <c r="L77" s="282">
        <f t="shared" si="24"/>
        <v>0</v>
      </c>
      <c r="M77" s="282">
        <f t="shared" si="24"/>
        <v>0</v>
      </c>
      <c r="N77" s="282">
        <f t="shared" si="24"/>
        <v>0</v>
      </c>
      <c r="O77" s="282">
        <f t="shared" si="24"/>
        <v>0</v>
      </c>
      <c r="P77" s="282">
        <f t="shared" si="24"/>
        <v>0</v>
      </c>
      <c r="Q77" s="282">
        <f t="shared" si="24"/>
        <v>0</v>
      </c>
      <c r="R77" s="282">
        <f t="shared" si="24"/>
        <v>0</v>
      </c>
      <c r="S77" s="282">
        <f t="shared" si="24"/>
        <v>0</v>
      </c>
      <c r="T77" s="282">
        <f t="shared" si="24"/>
        <v>0</v>
      </c>
      <c r="U77" s="282">
        <f t="shared" si="24"/>
        <v>0</v>
      </c>
      <c r="V77" s="282">
        <f t="shared" si="24"/>
        <v>0</v>
      </c>
      <c r="W77" s="282">
        <f t="shared" si="24"/>
        <v>0</v>
      </c>
      <c r="X77" s="282">
        <f t="shared" si="24"/>
        <v>0</v>
      </c>
      <c r="Y77" s="282">
        <f t="shared" si="24"/>
        <v>0</v>
      </c>
      <c r="Z77" s="282">
        <f t="shared" si="24"/>
        <v>0</v>
      </c>
      <c r="AA77" s="282">
        <f t="shared" si="24"/>
        <v>0</v>
      </c>
      <c r="AB77" s="282">
        <f t="shared" si="24"/>
        <v>0</v>
      </c>
      <c r="AC77" s="282">
        <f t="shared" si="24"/>
        <v>0</v>
      </c>
      <c r="AD77" s="282">
        <f t="shared" si="24"/>
        <v>0</v>
      </c>
      <c r="AE77" s="282">
        <f t="shared" si="24"/>
        <v>0</v>
      </c>
      <c r="AF77" s="282">
        <f t="shared" si="24"/>
        <v>0</v>
      </c>
      <c r="AG77" s="282">
        <f t="shared" si="24"/>
        <v>0</v>
      </c>
      <c r="AH77" s="282">
        <f t="shared" si="24"/>
        <v>0</v>
      </c>
      <c r="AI77" s="282">
        <f t="shared" si="24"/>
        <v>0</v>
      </c>
      <c r="AJ77" s="282">
        <f t="shared" si="24"/>
        <v>0</v>
      </c>
      <c r="AK77" s="282">
        <f t="shared" si="24"/>
        <v>0</v>
      </c>
      <c r="AL77" s="282">
        <f t="shared" si="24"/>
        <v>0</v>
      </c>
      <c r="AM77" s="282">
        <f t="shared" si="24"/>
        <v>0</v>
      </c>
      <c r="AN77" s="282">
        <f t="shared" si="24"/>
        <v>0</v>
      </c>
      <c r="AO77" s="282">
        <f t="shared" si="24"/>
        <v>0</v>
      </c>
      <c r="AP77" s="282">
        <f>AP69</f>
        <v>0</v>
      </c>
    </row>
    <row r="78" spans="1:45" x14ac:dyDescent="0.2">
      <c r="A78" s="236" t="s">
        <v>312</v>
      </c>
      <c r="B78" s="282">
        <f>IF(SUM($B$71:B71)+SUM($A$78:A78)&gt;0,0,SUM($B$71:B71)-SUM($A$78:A78))</f>
        <v>-1093336.07</v>
      </c>
      <c r="C78" s="282">
        <f>IF(SUM($B$71:C71)+SUM($A$78:B78)&gt;0,0,SUM($B$71:C71)-SUM($A$78:B78))</f>
        <v>-216698.14747486426</v>
      </c>
      <c r="D78" s="282">
        <f>IF(SUM($B$71:D71)+SUM($A$78:C78)&gt;0,0,SUM($B$71:D71)-SUM($A$78:C78))</f>
        <v>-503545.76743643498</v>
      </c>
      <c r="E78" s="282">
        <f>IF(SUM($B$71:E71)+SUM($A$78:D78)&gt;0,0,SUM($B$71:E71)-SUM($A$78:D78))</f>
        <v>-822763.76146598766</v>
      </c>
      <c r="F78" s="282">
        <f>IF(SUM($B$71:F71)+SUM($A$78:E78)&gt;0,0,SUM($B$71:F71)-SUM($A$78:E78))</f>
        <v>-858850.50995955942</v>
      </c>
      <c r="G78" s="282">
        <f>IF(SUM($B$71:G71)+SUM($A$78:F78)&gt;0,0,SUM($B$71:G71)-SUM($A$78:F78))</f>
        <v>-896452.90188986063</v>
      </c>
      <c r="H78" s="282">
        <f>IF(SUM($B$71:H71)+SUM($A$78:G78)&gt;0,0,SUM($B$71:H71)-SUM($A$78:G78))</f>
        <v>-935634.59428123478</v>
      </c>
      <c r="I78" s="282">
        <f>IF(SUM($B$71:I71)+SUM($A$78:H78)&gt;0,0,SUM($B$71:I71)-SUM($A$78:H78))</f>
        <v>-976461.91775304638</v>
      </c>
      <c r="J78" s="282">
        <f>IF(SUM($B$71:J71)+SUM($A$78:I78)&gt;0,0,SUM($B$71:J71)-SUM($A$78:I78))</f>
        <v>-1019003.9888106752</v>
      </c>
      <c r="K78" s="282">
        <f>IF(SUM($B$71:K71)+SUM($A$78:J78)&gt;0,0,SUM($B$71:K71)-SUM($A$78:J78))</f>
        <v>-1063332.826852723</v>
      </c>
      <c r="L78" s="282">
        <f>IF(SUM($B$71:L71)+SUM($A$78:K78)&gt;0,0,SUM($B$71:L71)-SUM($A$78:K78))</f>
        <v>-1109523.4760925369</v>
      </c>
      <c r="M78" s="282">
        <f>IF(SUM($B$71:M71)+SUM($A$78:L78)&gt;0,0,SUM($B$71:M71)-SUM($A$78:L78))</f>
        <v>-1157654.1326004248</v>
      </c>
      <c r="N78" s="282">
        <f>IF(SUM($B$71:N71)+SUM($A$78:M78)&gt;0,0,SUM($B$71:N71)-SUM($A$78:M78))</f>
        <v>-1207806.276681643</v>
      </c>
      <c r="O78" s="282">
        <f>IF(SUM($B$71:O71)+SUM($A$78:N78)&gt;0,0,SUM($B$71:O71)-SUM($A$78:N78))</f>
        <v>-1260064.8108142707</v>
      </c>
      <c r="P78" s="282">
        <f>IF(SUM($B$71:P71)+SUM($A$78:O78)&gt;0,0,SUM($B$71:P71)-SUM($A$78:O78))</f>
        <v>-1314518.2033804711</v>
      </c>
      <c r="Q78" s="282">
        <f>IF(SUM($B$71:Q71)+SUM($A$78:P78)&gt;0,0,SUM($B$71:Q71)-SUM($A$78:P78))</f>
        <v>-1371258.6384344511</v>
      </c>
      <c r="R78" s="282">
        <f>IF(SUM($B$71:R71)+SUM($A$78:Q78)&gt;0,0,SUM($B$71:R71)-SUM($A$78:Q78))</f>
        <v>-1430382.1717606969</v>
      </c>
      <c r="S78" s="282">
        <f>IF(SUM($B$71:S71)+SUM($A$78:R78)&gt;0,0,SUM($B$71:S71)-SUM($A$78:R78))</f>
        <v>-1491988.8934866488</v>
      </c>
      <c r="T78" s="282">
        <f>IF(SUM($B$71:T71)+SUM($A$78:S78)&gt;0,0,SUM($B$71:T71)-SUM($A$78:S78))</f>
        <v>-1556183.0975250863</v>
      </c>
      <c r="U78" s="282">
        <f>IF(SUM($B$71:U71)+SUM($A$78:T78)&gt;0,0,SUM($B$71:U71)-SUM($A$78:T78))</f>
        <v>-1623073.4581331387</v>
      </c>
      <c r="V78" s="282">
        <f>IF(SUM($B$71:V71)+SUM($A$78:U78)&gt;0,0,SUM($B$71:V71)-SUM($A$78:U78))</f>
        <v>-1692773.2138867304</v>
      </c>
      <c r="W78" s="282">
        <f>IF(SUM($B$71:W71)+SUM($A$78:V78)&gt;0,0,SUM($B$71:W71)-SUM($A$78:V78))</f>
        <v>-1765400.3593819737</v>
      </c>
      <c r="X78" s="282">
        <f>IF(SUM($B$71:X71)+SUM($A$78:W78)&gt;0,0,SUM($B$71:X71)-SUM($A$78:W78))</f>
        <v>-1841077.8449880183</v>
      </c>
      <c r="Y78" s="282">
        <f>IF(SUM($B$71:Y71)+SUM($A$78:X78)&gt;0,0,SUM($B$71:Y71)-SUM($A$78:X78))</f>
        <v>-1919933.7849895135</v>
      </c>
      <c r="Z78" s="282">
        <f>IF(SUM($B$71:Z71)+SUM($A$78:Y78)&gt;0,0,SUM($B$71:Z71)-SUM($A$78:Y78))</f>
        <v>-2002101.6744710729</v>
      </c>
      <c r="AA78" s="282">
        <f>IF(SUM($B$71:AA71)+SUM($A$78:Z78)&gt;0,0,SUM($B$71:AA71)-SUM($A$78:Z78))</f>
        <v>-2087720.6153108589</v>
      </c>
      <c r="AB78" s="282">
        <f>IF(SUM($B$71:AB71)+SUM($A$78:AA78)&gt;0,0,SUM($B$71:AB71)-SUM($A$78:AA78))</f>
        <v>-2176935.551665917</v>
      </c>
      <c r="AC78" s="282">
        <f>IF(SUM($B$71:AC71)+SUM($A$78:AB78)&gt;0,0,SUM($B$71:AC71)-SUM($A$78:AB78))</f>
        <v>-2269897.5153478831</v>
      </c>
      <c r="AD78" s="282">
        <f>IF(SUM($B$71:AD71)+SUM($A$78:AC78)&gt;0,0,SUM($B$71:AD71)-SUM($A$78:AC78))</f>
        <v>-2366763.881504491</v>
      </c>
      <c r="AE78" s="282">
        <f>IF(SUM($B$71:AE71)+SUM($A$78:AD78)&gt;0,0,SUM($B$71:AE71)-SUM($A$78:AD78))</f>
        <v>-2467698.6350396872</v>
      </c>
      <c r="AF78" s="282">
        <f>IF(SUM($B$71:AF71)+SUM($A$78:AE78)&gt;0,0,SUM($B$71:AF71)-SUM($A$78:AE78))</f>
        <v>-2572872.648223348</v>
      </c>
      <c r="AG78" s="282">
        <f>IF(SUM($B$71:AG71)+SUM($A$78:AF78)&gt;0,0,SUM($B$71:AG71)-SUM($A$78:AF78))</f>
        <v>-2682463.9699607342</v>
      </c>
      <c r="AH78" s="282">
        <f>IF(SUM($B$71:AH71)+SUM($A$78:AG78)&gt;0,0,SUM($B$71:AH71)-SUM($A$78:AG78))</f>
        <v>-2796658.1272110865</v>
      </c>
      <c r="AI78" s="282">
        <f>IF(SUM($B$71:AI71)+SUM($A$78:AH78)&gt;0,0,SUM($B$71:AI71)-SUM($A$78:AH78))</f>
        <v>-2915648.4390659481</v>
      </c>
      <c r="AJ78" s="282">
        <f>IF(SUM($B$71:AJ71)+SUM($A$78:AI78)&gt;0,0,SUM($B$71:AJ71)-SUM($A$78:AI78))</f>
        <v>-3039636.3440187201</v>
      </c>
      <c r="AK78" s="282">
        <f>IF(SUM($B$71:AK71)+SUM($A$78:AJ78)&gt;0,0,SUM($B$71:AK71)-SUM($A$78:AJ78))</f>
        <v>-3168831.7409795001</v>
      </c>
      <c r="AL78" s="282">
        <f>IF(SUM($B$71:AL71)+SUM($A$78:AK78)&gt;0,0,SUM($B$71:AL71)-SUM($A$78:AK78))</f>
        <v>-3303453.3446126431</v>
      </c>
      <c r="AM78" s="282">
        <f>IF(SUM($B$71:AM71)+SUM($A$78:AL78)&gt;0,0,SUM($B$71:AM71)-SUM($A$78:AL78))</f>
        <v>-3443729.0555983707</v>
      </c>
      <c r="AN78" s="282">
        <f>IF(SUM($B$71:AN71)+SUM($A$78:AM78)&gt;0,0,SUM($B$71:AN71)-SUM($A$78:AM78))</f>
        <v>-3589896.3464455083</v>
      </c>
      <c r="AO78" s="282">
        <f>IF(SUM($B$71:AO71)+SUM($A$78:AN78)&gt;0,0,SUM($B$71:AO71)-SUM($A$78:AN78))</f>
        <v>-3742202.6635082215</v>
      </c>
      <c r="AP78" s="282">
        <f>IF(SUM($B$71:AP71)+SUM($A$78:AO78)&gt;0,0,SUM($B$71:AP71)-SUM($A$78:AO78))</f>
        <v>-3900905.8458875567</v>
      </c>
    </row>
    <row r="79" spans="1:45" x14ac:dyDescent="0.2">
      <c r="A79" s="236" t="s">
        <v>311</v>
      </c>
      <c r="B79" s="282">
        <f>IF(((SUM($B$59:B59)+SUM($B$61:B64))+SUM($B$81:B81))&lt;0,((SUM($B$59:B59)+SUM($B$61:B64))+SUM($B$81:B81))*0.18-SUM($A$79:A79),IF(SUM(A$79:$B79)&lt;0,0-SUM(A$79:$B79),0))</f>
        <v>-8.9999999664723863E-3</v>
      </c>
      <c r="C79" s="282">
        <f>IF(((SUM($B$59:C59)+SUM($B$61:C64))+SUM($B$81:C81))&lt;0,((SUM($B$59:C59)+SUM($B$61:C64))+SUM($B$81:C81))*0.18-SUM($A$79:B79),IF(SUM($B$79:B79)&lt;0,0-SUM($B$79:B79),0))</f>
        <v>8.9999999664723863E-3</v>
      </c>
      <c r="D79" s="282">
        <f>IF(((SUM($B$59:D59)+SUM($B$61:D64))+SUM($B$81:D81))&lt;0,((SUM($B$59:D59)+SUM($B$61:D64))+SUM($B$81:D81))*0.18-SUM($A$79:C79),IF(SUM($B$79:C79)&lt;0,0-SUM($B$79:C79),0))</f>
        <v>0</v>
      </c>
      <c r="E79" s="282">
        <f>IF(((SUM($B$59:E59)+SUM($B$61:E64))+SUM($B$81:E81))&lt;0,((SUM($B$59:E59)+SUM($B$61:E64))+SUM($B$81:E81))*0.18-SUM($A$79:D79),IF(SUM($B$79:D79)&lt;0,0-SUM($B$79:D79),0))</f>
        <v>0</v>
      </c>
      <c r="F79" s="282">
        <f>IF(((SUM($B$59:F59)+SUM($B$61:F64))+SUM($B$81:F81))&lt;0,((SUM($B$59:F59)+SUM($B$61:F64))+SUM($B$81:F81))*0.18-SUM($A$79:E79),IF(SUM($B$79:E79)&lt;0,0-SUM($B$79:E79),0))</f>
        <v>0</v>
      </c>
      <c r="G79" s="282">
        <f>IF(((SUM($B$59:G59)+SUM($B$61:G64))+SUM($B$81:G81))&lt;0,((SUM($B$59:G59)+SUM($B$61:G64))+SUM($B$81:G81))*0.18-SUM($A$79:F79),IF(SUM($B$79:F79)&lt;0,0-SUM($B$79:F79),0))</f>
        <v>0</v>
      </c>
      <c r="H79" s="282">
        <f>IF(((SUM($B$59:H59)+SUM($B$61:H64))+SUM($B$81:H81))&lt;0,((SUM($B$59:H59)+SUM($B$61:H64))+SUM($B$81:H81))*0.18-SUM($A$79:G79),IF(SUM($B$79:G79)&lt;0,0-SUM($B$79:G79),0))</f>
        <v>0</v>
      </c>
      <c r="I79" s="282">
        <f>IF(((SUM($B$59:I59)+SUM($B$61:I64))+SUM($B$81:I81))&lt;0,((SUM($B$59:I59)+SUM($B$61:I64))+SUM($B$81:I81))*0.18-SUM($A$79:H79),IF(SUM($B$79:H79)&lt;0,0-SUM($B$79:H79),0))</f>
        <v>0</v>
      </c>
      <c r="J79" s="282">
        <f>IF(((SUM($B$59:J59)+SUM($B$61:J64))+SUM($B$81:J81))&lt;0,((SUM($B$59:J59)+SUM($B$61:J64))+SUM($B$81:J81))*0.18-SUM($A$79:I79),IF(SUM($B$79:I79)&lt;0,0-SUM($B$79:I79),0))</f>
        <v>0</v>
      </c>
      <c r="K79" s="282">
        <f>IF(((SUM($B$59:K59)+SUM($B$61:K64))+SUM($B$81:K81))&lt;0,((SUM($B$59:K59)+SUM($B$61:K64))+SUM($B$81:K81))*0.18-SUM($A$79:J79),IF(SUM($B$79:J79)&lt;0,0-SUM($B$79:J79),0))</f>
        <v>0</v>
      </c>
      <c r="L79" s="282">
        <f>IF(((SUM($B$59:L59)+SUM($B$61:L64))+SUM($B$81:L81))&lt;0,((SUM($B$59:L59)+SUM($B$61:L64))+SUM($B$81:L81))*0.18-SUM($A$79:K79),IF(SUM($B$79:K79)&lt;0,0-SUM($B$79:K79),0))</f>
        <v>0</v>
      </c>
      <c r="M79" s="282">
        <f>IF(((SUM($B$59:M59)+SUM($B$61:M64))+SUM($B$81:M81))&lt;0,((SUM($B$59:M59)+SUM($B$61:M64))+SUM($B$81:M81))*0.18-SUM($A$79:L79),IF(SUM($B$79:L79)&lt;0,0-SUM($B$79:L79),0))</f>
        <v>0</v>
      </c>
      <c r="N79" s="282">
        <f>IF(((SUM($B$59:N59)+SUM($B$61:N64))+SUM($B$81:N81))&lt;0,((SUM($B$59:N59)+SUM($B$61:N64))+SUM($B$81:N81))*0.18-SUM($A$79:M79),IF(SUM($B$79:M79)&lt;0,0-SUM($B$79:M79),0))</f>
        <v>0</v>
      </c>
      <c r="O79" s="282">
        <f>IF(((SUM($B$59:O59)+SUM($B$61:O64))+SUM($B$81:O81))&lt;0,((SUM($B$59:O59)+SUM($B$61:O64))+SUM($B$81:O81))*0.18-SUM($A$79:N79),IF(SUM($B$79:N79)&lt;0,0-SUM($B$79:N79),0))</f>
        <v>0</v>
      </c>
      <c r="P79" s="282">
        <f>IF(((SUM($B$59:P59)+SUM($B$61:P64))+SUM($B$81:P81))&lt;0,((SUM($B$59:P59)+SUM($B$61:P64))+SUM($B$81:P81))*0.18-SUM($A$79:O79),IF(SUM($B$79:O79)&lt;0,0-SUM($B$79:O79),0))</f>
        <v>0</v>
      </c>
      <c r="Q79" s="282">
        <f>IF(((SUM($B$59:Q59)+SUM($B$61:Q64))+SUM($B$81:Q81))&lt;0,((SUM($B$59:Q59)+SUM($B$61:Q64))+SUM($B$81:Q81))*0.18-SUM($A$79:P79),IF(SUM($B$79:P79)&lt;0,0-SUM($B$79:P79),0))</f>
        <v>0</v>
      </c>
      <c r="R79" s="282">
        <f>IF(((SUM($B$59:R59)+SUM($B$61:R64))+SUM($B$81:R81))&lt;0,((SUM($B$59:R59)+SUM($B$61:R64))+SUM($B$81:R81))*0.18-SUM($A$79:Q79),IF(SUM($B$79:Q79)&lt;0,0-SUM($B$79:Q79),0))</f>
        <v>0</v>
      </c>
      <c r="S79" s="282">
        <f>IF(((SUM($B$59:S59)+SUM($B$61:S64))+SUM($B$81:S81))&lt;0,((SUM($B$59:S59)+SUM($B$61:S64))+SUM($B$81:S81))*0.18-SUM($A$79:R79),IF(SUM($B$79:R79)&lt;0,0-SUM($B$79:R79),0))</f>
        <v>0</v>
      </c>
      <c r="T79" s="282">
        <f>IF(((SUM($B$59:T59)+SUM($B$61:T64))+SUM($B$81:T81))&lt;0,((SUM($B$59:T59)+SUM($B$61:T64))+SUM($B$81:T81))*0.18-SUM($A$79:S79),IF(SUM($B$79:S79)&lt;0,0-SUM($B$79:S79),0))</f>
        <v>0</v>
      </c>
      <c r="U79" s="282">
        <f>IF(((SUM($B$59:U59)+SUM($B$61:U64))+SUM($B$81:U81))&lt;0,((SUM($B$59:U59)+SUM($B$61:U64))+SUM($B$81:U81))*0.18-SUM($A$79:T79),IF(SUM($B$79:T79)&lt;0,0-SUM($B$79:T79),0))</f>
        <v>0</v>
      </c>
      <c r="V79" s="282">
        <f>IF(((SUM($B$59:V59)+SUM($B$61:V64))+SUM($B$81:V81))&lt;0,((SUM($B$59:V59)+SUM($B$61:V64))+SUM($B$81:V81))*0.18-SUM($A$79:U79),IF(SUM($B$79:U79)&lt;0,0-SUM($B$79:U79),0))</f>
        <v>0</v>
      </c>
      <c r="W79" s="282">
        <f>IF(((SUM($B$59:W59)+SUM($B$61:W64))+SUM($B$81:W81))&lt;0,((SUM($B$59:W59)+SUM($B$61:W64))+SUM($B$81:W81))*0.18-SUM($A$79:V79),IF(SUM($B$79:V79)&lt;0,0-SUM($B$79:V79),0))</f>
        <v>0</v>
      </c>
      <c r="X79" s="282">
        <f>IF(((SUM($B$59:X59)+SUM($B$61:X64))+SUM($B$81:X81))&lt;0,((SUM($B$59:X59)+SUM($B$61:X64))+SUM($B$81:X81))*0.18-SUM($A$79:W79),IF(SUM($B$79:W79)&lt;0,0-SUM($B$79:W79),0))</f>
        <v>0</v>
      </c>
      <c r="Y79" s="282">
        <f>IF(((SUM($B$59:Y59)+SUM($B$61:Y64))+SUM($B$81:Y81))&lt;0,((SUM($B$59:Y59)+SUM($B$61:Y64))+SUM($B$81:Y81))*0.18-SUM($A$79:X79),IF(SUM($B$79:X79)&lt;0,0-SUM($B$79:X79),0))</f>
        <v>0</v>
      </c>
      <c r="Z79" s="282">
        <f>IF(((SUM($B$59:Z59)+SUM($B$61:Z64))+SUM($B$81:Z81))&lt;0,((SUM($B$59:Z59)+SUM($B$61:Z64))+SUM($B$81:Z81))*0.18-SUM($A$79:Y79),IF(SUM($B$79:Y79)&lt;0,0-SUM($B$79:Y79),0))</f>
        <v>0</v>
      </c>
      <c r="AA79" s="282">
        <f>IF(((SUM($B$59:AA59)+SUM($B$61:AA64))+SUM($B$81:AA81))&lt;0,((SUM($B$59:AA59)+SUM($B$61:AA64))+SUM($B$81:AA81))*0.18-SUM($A$79:Z79),IF(SUM($B$79:Z79)&lt;0,0-SUM($B$79:Z79),0))</f>
        <v>0</v>
      </c>
      <c r="AB79" s="282">
        <f>IF(((SUM($B$59:AB59)+SUM($B$61:AB64))+SUM($B$81:AB81))&lt;0,((SUM($B$59:AB59)+SUM($B$61:AB64))+SUM($B$81:AB81))*0.18-SUM($A$79:AA79),IF(SUM($B$79:AA79)&lt;0,0-SUM($B$79:AA79),0))</f>
        <v>0</v>
      </c>
      <c r="AC79" s="282">
        <f>IF(((SUM($B$59:AC59)+SUM($B$61:AC64))+SUM($B$81:AC81))&lt;0,((SUM($B$59:AC59)+SUM($B$61:AC64))+SUM($B$81:AC81))*0.18-SUM($A$79:AB79),IF(SUM($B$79:AB79)&lt;0,0-SUM($B$79:AB79),0))</f>
        <v>0</v>
      </c>
      <c r="AD79" s="282">
        <f>IF(((SUM($B$59:AD59)+SUM($B$61:AD64))+SUM($B$81:AD81))&lt;0,((SUM($B$59:AD59)+SUM($B$61:AD64))+SUM($B$81:AD81))*0.18-SUM($A$79:AC79),IF(SUM($B$79:AC79)&lt;0,0-SUM($B$79:AC79),0))</f>
        <v>0</v>
      </c>
      <c r="AE79" s="282">
        <f>IF(((SUM($B$59:AE59)+SUM($B$61:AE64))+SUM($B$81:AE81))&lt;0,((SUM($B$59:AE59)+SUM($B$61:AE64))+SUM($B$81:AE81))*0.18-SUM($A$79:AD79),IF(SUM($B$79:AD79)&lt;0,0-SUM($B$79:AD79),0))</f>
        <v>0</v>
      </c>
      <c r="AF79" s="282">
        <f>IF(((SUM($B$59:AF59)+SUM($B$61:AF64))+SUM($B$81:AF81))&lt;0,((SUM($B$59:AF59)+SUM($B$61:AF64))+SUM($B$81:AF81))*0.18-SUM($A$79:AE79),IF(SUM($B$79:AE79)&lt;0,0-SUM($B$79:AE79),0))</f>
        <v>0</v>
      </c>
      <c r="AG79" s="282">
        <f>IF(((SUM($B$59:AG59)+SUM($B$61:AG64))+SUM($B$81:AG81))&lt;0,((SUM($B$59:AG59)+SUM($B$61:AG64))+SUM($B$81:AG81))*0.18-SUM($A$79:AF79),IF(SUM($B$79:AF79)&lt;0,0-SUM($B$79:AF79),0))</f>
        <v>0</v>
      </c>
      <c r="AH79" s="282">
        <f>IF(((SUM($B$59:AH59)+SUM($B$61:AH64))+SUM($B$81:AH81))&lt;0,((SUM($B$59:AH59)+SUM($B$61:AH64))+SUM($B$81:AH81))*0.18-SUM($A$79:AG79),IF(SUM($B$79:AG79)&lt;0,0-SUM($B$79:AG79),0))</f>
        <v>0</v>
      </c>
      <c r="AI79" s="282">
        <f>IF(((SUM($B$59:AI59)+SUM($B$61:AI64))+SUM($B$81:AI81))&lt;0,((SUM($B$59:AI59)+SUM($B$61:AI64))+SUM($B$81:AI81))*0.18-SUM($A$79:AH79),IF(SUM($B$79:AH79)&lt;0,0-SUM($B$79:AH79),0))</f>
        <v>0</v>
      </c>
      <c r="AJ79" s="282">
        <f>IF(((SUM($B$59:AJ59)+SUM($B$61:AJ64))+SUM($B$81:AJ81))&lt;0,((SUM($B$59:AJ59)+SUM($B$61:AJ64))+SUM($B$81:AJ81))*0.18-SUM($A$79:AI79),IF(SUM($B$79:AI79)&lt;0,0-SUM($B$79:AI79),0))</f>
        <v>0</v>
      </c>
      <c r="AK79" s="282">
        <f>IF(((SUM($B$59:AK59)+SUM($B$61:AK64))+SUM($B$81:AK81))&lt;0,((SUM($B$59:AK59)+SUM($B$61:AK64))+SUM($B$81:AK81))*0.18-SUM($A$79:AJ79),IF(SUM($B$79:AJ79)&lt;0,0-SUM($B$79:AJ79),0))</f>
        <v>0</v>
      </c>
      <c r="AL79" s="282">
        <f>IF(((SUM($B$59:AL59)+SUM($B$61:AL64))+SUM($B$81:AL81))&lt;0,((SUM($B$59:AL59)+SUM($B$61:AL64))+SUM($B$81:AL81))*0.18-SUM($A$79:AK79),IF(SUM($B$79:AK79)&lt;0,0-SUM($B$79:AK79),0))</f>
        <v>0</v>
      </c>
      <c r="AM79" s="282">
        <f>IF(((SUM($B$59:AM59)+SUM($B$61:AM64))+SUM($B$81:AM81))&lt;0,((SUM($B$59:AM59)+SUM($B$61:AM64))+SUM($B$81:AM81))*0.18-SUM($A$79:AL79),IF(SUM($B$79:AL79)&lt;0,0-SUM($B$79:AL79),0))</f>
        <v>0</v>
      </c>
      <c r="AN79" s="282">
        <f>IF(((SUM($B$59:AN59)+SUM($B$61:AN64))+SUM($B$81:AN81))&lt;0,((SUM($B$59:AN59)+SUM($B$61:AN64))+SUM($B$81:AN81))*0.18-SUM($A$79:AM79),IF(SUM($B$79:AM79)&lt;0,0-SUM($B$79:AM79),0))</f>
        <v>0</v>
      </c>
      <c r="AO79" s="282">
        <f>IF(((SUM($B$59:AO59)+SUM($B$61:AO64))+SUM($B$81:AO81))&lt;0,((SUM($B$59:AO59)+SUM($B$61:AO64))+SUM($B$81:AO81))*0.18-SUM($A$79:AN79),IF(SUM($B$79:AN79)&lt;0,0-SUM($B$79:AN79),0))</f>
        <v>0</v>
      </c>
      <c r="AP79" s="282">
        <f>IF(((SUM($B$59:AP59)+SUM($B$61:AP64))+SUM($B$81:AP81))&lt;0,((SUM($B$59:AP59)+SUM($B$61:AP64))+SUM($B$81:AP81))*0.18-SUM($A$79:AO79),IF(SUM($B$79:AO79)&lt;0,0-SUM($B$79:AO79),0))</f>
        <v>0</v>
      </c>
    </row>
    <row r="80" spans="1:45" x14ac:dyDescent="0.2">
      <c r="A80" s="236" t="s">
        <v>310</v>
      </c>
      <c r="B80" s="282">
        <f>-B59*(B39)</f>
        <v>0</v>
      </c>
      <c r="C80" s="282">
        <f t="shared" ref="C80:AP80" si="25">-(C59-B59)*$B$39</f>
        <v>0</v>
      </c>
      <c r="D80" s="282">
        <f t="shared" si="25"/>
        <v>0</v>
      </c>
      <c r="E80" s="282">
        <f t="shared" si="25"/>
        <v>0</v>
      </c>
      <c r="F80" s="282">
        <f t="shared" si="25"/>
        <v>0</v>
      </c>
      <c r="G80" s="282">
        <f t="shared" si="25"/>
        <v>0</v>
      </c>
      <c r="H80" s="282">
        <f t="shared" si="25"/>
        <v>0</v>
      </c>
      <c r="I80" s="282">
        <f t="shared" si="25"/>
        <v>0</v>
      </c>
      <c r="J80" s="282">
        <f t="shared" si="25"/>
        <v>0</v>
      </c>
      <c r="K80" s="282">
        <f t="shared" si="25"/>
        <v>0</v>
      </c>
      <c r="L80" s="282">
        <f t="shared" si="25"/>
        <v>0</v>
      </c>
      <c r="M80" s="282">
        <f t="shared" si="25"/>
        <v>0</v>
      </c>
      <c r="N80" s="282">
        <f t="shared" si="25"/>
        <v>0</v>
      </c>
      <c r="O80" s="282">
        <f t="shared" si="25"/>
        <v>0</v>
      </c>
      <c r="P80" s="282">
        <f t="shared" si="25"/>
        <v>0</v>
      </c>
      <c r="Q80" s="282">
        <f t="shared" si="25"/>
        <v>0</v>
      </c>
      <c r="R80" s="282">
        <f t="shared" si="25"/>
        <v>0</v>
      </c>
      <c r="S80" s="282">
        <f t="shared" si="25"/>
        <v>0</v>
      </c>
      <c r="T80" s="282">
        <f t="shared" si="25"/>
        <v>0</v>
      </c>
      <c r="U80" s="282">
        <f t="shared" si="25"/>
        <v>0</v>
      </c>
      <c r="V80" s="282">
        <f t="shared" si="25"/>
        <v>0</v>
      </c>
      <c r="W80" s="282">
        <f t="shared" si="25"/>
        <v>0</v>
      </c>
      <c r="X80" s="282">
        <f t="shared" si="25"/>
        <v>0</v>
      </c>
      <c r="Y80" s="282">
        <f t="shared" si="25"/>
        <v>0</v>
      </c>
      <c r="Z80" s="282">
        <f t="shared" si="25"/>
        <v>0</v>
      </c>
      <c r="AA80" s="282">
        <f t="shared" si="25"/>
        <v>0</v>
      </c>
      <c r="AB80" s="282">
        <f t="shared" si="25"/>
        <v>0</v>
      </c>
      <c r="AC80" s="282">
        <f t="shared" si="25"/>
        <v>0</v>
      </c>
      <c r="AD80" s="282">
        <f t="shared" si="25"/>
        <v>0</v>
      </c>
      <c r="AE80" s="282">
        <f t="shared" si="25"/>
        <v>0</v>
      </c>
      <c r="AF80" s="282">
        <f t="shared" si="25"/>
        <v>0</v>
      </c>
      <c r="AG80" s="282">
        <f t="shared" si="25"/>
        <v>0</v>
      </c>
      <c r="AH80" s="282">
        <f t="shared" si="25"/>
        <v>0</v>
      </c>
      <c r="AI80" s="282">
        <f t="shared" si="25"/>
        <v>0</v>
      </c>
      <c r="AJ80" s="282">
        <f t="shared" si="25"/>
        <v>0</v>
      </c>
      <c r="AK80" s="282">
        <f t="shared" si="25"/>
        <v>0</v>
      </c>
      <c r="AL80" s="282">
        <f t="shared" si="25"/>
        <v>0</v>
      </c>
      <c r="AM80" s="282">
        <f t="shared" si="25"/>
        <v>0</v>
      </c>
      <c r="AN80" s="282">
        <f t="shared" si="25"/>
        <v>0</v>
      </c>
      <c r="AO80" s="282">
        <f t="shared" si="25"/>
        <v>0</v>
      </c>
      <c r="AP80" s="282">
        <f t="shared" si="25"/>
        <v>0</v>
      </c>
    </row>
    <row r="81" spans="1:45" x14ac:dyDescent="0.2">
      <c r="A81" s="236" t="s">
        <v>551</v>
      </c>
      <c r="B81" s="282">
        <f>-$B$126</f>
        <v>-5466680.4000000004</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239">
        <f>SUM(B81:AP81)</f>
        <v>-5466680.4000000004</v>
      </c>
      <c r="AR81" s="240"/>
    </row>
    <row r="82" spans="1:45" x14ac:dyDescent="0.2">
      <c r="A82" s="236" t="s">
        <v>309</v>
      </c>
      <c r="B82" s="282">
        <f t="shared" ref="B82:AO82" si="26">B54-B55</f>
        <v>0</v>
      </c>
      <c r="C82" s="282">
        <f t="shared" si="26"/>
        <v>0</v>
      </c>
      <c r="D82" s="282">
        <f t="shared" si="26"/>
        <v>0</v>
      </c>
      <c r="E82" s="282">
        <f t="shared" si="26"/>
        <v>0</v>
      </c>
      <c r="F82" s="282">
        <f t="shared" si="26"/>
        <v>0</v>
      </c>
      <c r="G82" s="282">
        <f t="shared" si="26"/>
        <v>0</v>
      </c>
      <c r="H82" s="282">
        <f t="shared" si="26"/>
        <v>0</v>
      </c>
      <c r="I82" s="282">
        <f t="shared" si="26"/>
        <v>0</v>
      </c>
      <c r="J82" s="282">
        <f t="shared" si="26"/>
        <v>0</v>
      </c>
      <c r="K82" s="282">
        <f t="shared" si="26"/>
        <v>0</v>
      </c>
      <c r="L82" s="282">
        <f t="shared" si="26"/>
        <v>0</v>
      </c>
      <c r="M82" s="282">
        <f t="shared" si="26"/>
        <v>0</v>
      </c>
      <c r="N82" s="282">
        <f t="shared" si="26"/>
        <v>0</v>
      </c>
      <c r="O82" s="282">
        <f t="shared" si="26"/>
        <v>0</v>
      </c>
      <c r="P82" s="282">
        <f t="shared" si="26"/>
        <v>0</v>
      </c>
      <c r="Q82" s="282">
        <f t="shared" si="26"/>
        <v>0</v>
      </c>
      <c r="R82" s="282">
        <f t="shared" si="26"/>
        <v>0</v>
      </c>
      <c r="S82" s="282">
        <f t="shared" si="26"/>
        <v>0</v>
      </c>
      <c r="T82" s="282">
        <f t="shared" si="26"/>
        <v>0</v>
      </c>
      <c r="U82" s="282">
        <f t="shared" si="26"/>
        <v>0</v>
      </c>
      <c r="V82" s="282">
        <f t="shared" si="26"/>
        <v>0</v>
      </c>
      <c r="W82" s="282">
        <f t="shared" si="26"/>
        <v>0</v>
      </c>
      <c r="X82" s="282">
        <f t="shared" si="26"/>
        <v>0</v>
      </c>
      <c r="Y82" s="282">
        <f t="shared" si="26"/>
        <v>0</v>
      </c>
      <c r="Z82" s="282">
        <f t="shared" si="26"/>
        <v>0</v>
      </c>
      <c r="AA82" s="282">
        <f t="shared" si="26"/>
        <v>0</v>
      </c>
      <c r="AB82" s="282">
        <f t="shared" si="26"/>
        <v>0</v>
      </c>
      <c r="AC82" s="282">
        <f t="shared" si="26"/>
        <v>0</v>
      </c>
      <c r="AD82" s="282">
        <f t="shared" si="26"/>
        <v>0</v>
      </c>
      <c r="AE82" s="282">
        <f t="shared" si="26"/>
        <v>0</v>
      </c>
      <c r="AF82" s="282">
        <f t="shared" si="26"/>
        <v>0</v>
      </c>
      <c r="AG82" s="282">
        <f t="shared" si="26"/>
        <v>0</v>
      </c>
      <c r="AH82" s="282">
        <f t="shared" si="26"/>
        <v>0</v>
      </c>
      <c r="AI82" s="282">
        <f t="shared" si="26"/>
        <v>0</v>
      </c>
      <c r="AJ82" s="282">
        <f t="shared" si="26"/>
        <v>0</v>
      </c>
      <c r="AK82" s="282">
        <f t="shared" si="26"/>
        <v>0</v>
      </c>
      <c r="AL82" s="282">
        <f t="shared" si="26"/>
        <v>0</v>
      </c>
      <c r="AM82" s="282">
        <f t="shared" si="26"/>
        <v>0</v>
      </c>
      <c r="AN82" s="282">
        <f t="shared" si="26"/>
        <v>0</v>
      </c>
      <c r="AO82" s="282">
        <f t="shared" si="26"/>
        <v>0</v>
      </c>
      <c r="AP82" s="282">
        <f>AP54-AP55</f>
        <v>0</v>
      </c>
    </row>
    <row r="83" spans="1:45" ht="14.25" x14ac:dyDescent="0.2">
      <c r="A83" s="237" t="s">
        <v>308</v>
      </c>
      <c r="B83" s="283">
        <f>SUM(B75:B82)</f>
        <v>-1093336.1289999997</v>
      </c>
      <c r="C83" s="283">
        <f t="shared" ref="C83:V83" si="27">SUM(C75:C82)</f>
        <v>1049015.2788994568</v>
      </c>
      <c r="D83" s="283">
        <f t="shared" si="27"/>
        <v>2196405.7497457406</v>
      </c>
      <c r="E83" s="283">
        <f t="shared" si="27"/>
        <v>3473277.7258639508</v>
      </c>
      <c r="F83" s="283">
        <f t="shared" si="27"/>
        <v>3617624.719838236</v>
      </c>
      <c r="G83" s="283">
        <f t="shared" si="27"/>
        <v>3768034.2875594432</v>
      </c>
      <c r="H83" s="283">
        <f t="shared" si="27"/>
        <v>3924761.0571249388</v>
      </c>
      <c r="I83" s="283">
        <f t="shared" si="27"/>
        <v>4088070.3510121871</v>
      </c>
      <c r="J83" s="283">
        <f t="shared" si="27"/>
        <v>4258238.6352426987</v>
      </c>
      <c r="K83" s="283">
        <f t="shared" si="27"/>
        <v>4435553.9874108927</v>
      </c>
      <c r="L83" s="283">
        <f t="shared" si="27"/>
        <v>4620316.5843701502</v>
      </c>
      <c r="M83" s="283">
        <f t="shared" si="27"/>
        <v>4812839.2104016962</v>
      </c>
      <c r="N83" s="283">
        <f t="shared" si="27"/>
        <v>5013447.786726567</v>
      </c>
      <c r="O83" s="283">
        <f t="shared" si="27"/>
        <v>5222481.9232570855</v>
      </c>
      <c r="P83" s="283">
        <f t="shared" si="27"/>
        <v>5440295.4935218822</v>
      </c>
      <c r="Q83" s="283">
        <f t="shared" si="27"/>
        <v>5667257.2337378012</v>
      </c>
      <c r="R83" s="283">
        <f t="shared" si="27"/>
        <v>5903751.3670427892</v>
      </c>
      <c r="S83" s="283">
        <f t="shared" si="27"/>
        <v>6150178.2539465846</v>
      </c>
      <c r="T83" s="283">
        <f t="shared" si="27"/>
        <v>6406955.0701003429</v>
      </c>
      <c r="U83" s="283">
        <f t="shared" si="27"/>
        <v>6674516.5125325583</v>
      </c>
      <c r="V83" s="283">
        <f t="shared" si="27"/>
        <v>6953315.5355469268</v>
      </c>
      <c r="W83" s="283">
        <f>SUM(W75:W82)</f>
        <v>7243824.1175278965</v>
      </c>
      <c r="X83" s="283">
        <f>SUM(X75:X82)</f>
        <v>7546534.0599520672</v>
      </c>
      <c r="Y83" s="283">
        <f>SUM(Y75:Y82)</f>
        <v>7861957.8199580573</v>
      </c>
      <c r="Z83" s="283">
        <f>SUM(Z75:Z82)</f>
        <v>8190629.3778842948</v>
      </c>
      <c r="AA83" s="283">
        <f t="shared" ref="AA83:AP83" si="28">SUM(AA75:AA82)</f>
        <v>8533105.1412434336</v>
      </c>
      <c r="AB83" s="283">
        <f t="shared" si="28"/>
        <v>8889964.8866636585</v>
      </c>
      <c r="AC83" s="283">
        <f t="shared" si="28"/>
        <v>9261812.7413915358</v>
      </c>
      <c r="AD83" s="283">
        <f t="shared" si="28"/>
        <v>9649278.2060179822</v>
      </c>
      <c r="AE83" s="283">
        <f t="shared" si="28"/>
        <v>10053017.220158732</v>
      </c>
      <c r="AF83" s="283">
        <f t="shared" si="28"/>
        <v>10473713.272893406</v>
      </c>
      <c r="AG83" s="283">
        <f t="shared" si="28"/>
        <v>10912078.559842926</v>
      </c>
      <c r="AH83" s="283">
        <f t="shared" si="28"/>
        <v>11368855.188844327</v>
      </c>
      <c r="AI83" s="283">
        <f t="shared" si="28"/>
        <v>11844816.436263792</v>
      </c>
      <c r="AJ83" s="283">
        <f t="shared" si="28"/>
        <v>12340768.056074869</v>
      </c>
      <c r="AK83" s="283">
        <f t="shared" si="28"/>
        <v>12857549.643918019</v>
      </c>
      <c r="AL83" s="283">
        <f t="shared" si="28"/>
        <v>13396036.05845057</v>
      </c>
      <c r="AM83" s="283">
        <f t="shared" si="28"/>
        <v>13957138.902393498</v>
      </c>
      <c r="AN83" s="283">
        <f t="shared" si="28"/>
        <v>14541808.065782022</v>
      </c>
      <c r="AO83" s="283">
        <f t="shared" si="28"/>
        <v>15151033.334032867</v>
      </c>
      <c r="AP83" s="283">
        <f t="shared" si="28"/>
        <v>15785846.063550256</v>
      </c>
    </row>
    <row r="84" spans="1:45" ht="14.25" x14ac:dyDescent="0.2">
      <c r="A84" s="237" t="s">
        <v>307</v>
      </c>
      <c r="B84" s="283">
        <f>SUM($B$83:B83)</f>
        <v>-1093336.1289999997</v>
      </c>
      <c r="C84" s="283">
        <f>SUM($B$83:C83)</f>
        <v>-44320.850100542884</v>
      </c>
      <c r="D84" s="283">
        <f>SUM($B$83:D83)</f>
        <v>2152084.8996451977</v>
      </c>
      <c r="E84" s="283">
        <f>SUM($B$83:E83)</f>
        <v>5625362.6255091485</v>
      </c>
      <c r="F84" s="283">
        <f>SUM($B$83:F83)</f>
        <v>9242987.345347384</v>
      </c>
      <c r="G84" s="283">
        <f>SUM($B$83:G83)</f>
        <v>13011021.632906828</v>
      </c>
      <c r="H84" s="283">
        <f>SUM($B$83:H83)</f>
        <v>16935782.690031767</v>
      </c>
      <c r="I84" s="283">
        <f>SUM($B$83:I83)</f>
        <v>21023853.041043952</v>
      </c>
      <c r="J84" s="283">
        <f>SUM($B$83:J83)</f>
        <v>25282091.676286653</v>
      </c>
      <c r="K84" s="283">
        <f>SUM($B$83:K83)</f>
        <v>29717645.663697544</v>
      </c>
      <c r="L84" s="283">
        <f>SUM($B$83:L83)</f>
        <v>34337962.248067692</v>
      </c>
      <c r="M84" s="283">
        <f>SUM($B$83:M83)</f>
        <v>39150801.458469391</v>
      </c>
      <c r="N84" s="283">
        <f>SUM($B$83:N83)</f>
        <v>44164249.245195955</v>
      </c>
      <c r="O84" s="283">
        <f>SUM($B$83:O83)</f>
        <v>49386731.168453038</v>
      </c>
      <c r="P84" s="283">
        <f>SUM($B$83:P83)</f>
        <v>54827026.661974922</v>
      </c>
      <c r="Q84" s="283">
        <f>SUM($B$83:Q83)</f>
        <v>60494283.895712726</v>
      </c>
      <c r="R84" s="283">
        <f>SUM($B$83:R83)</f>
        <v>66398035.262755513</v>
      </c>
      <c r="S84" s="283">
        <f>SUM($B$83:S83)</f>
        <v>72548213.516702101</v>
      </c>
      <c r="T84" s="283">
        <f>SUM($B$83:T83)</f>
        <v>78955168.586802438</v>
      </c>
      <c r="U84" s="283">
        <f>SUM($B$83:U83)</f>
        <v>85629685.099335</v>
      </c>
      <c r="V84" s="283">
        <f>SUM($B$83:V83)</f>
        <v>92583000.634881929</v>
      </c>
      <c r="W84" s="283">
        <f>SUM($B$83:W83)</f>
        <v>99826824.752409831</v>
      </c>
      <c r="X84" s="283">
        <f>SUM($B$83:X83)</f>
        <v>107373358.8123619</v>
      </c>
      <c r="Y84" s="283">
        <f>SUM($B$83:Y83)</f>
        <v>115235316.63231996</v>
      </c>
      <c r="Z84" s="283">
        <f>SUM($B$83:Z83)</f>
        <v>123425946.01020426</v>
      </c>
      <c r="AA84" s="283">
        <f>SUM($B$83:AA83)</f>
        <v>131959051.15144768</v>
      </c>
      <c r="AB84" s="283">
        <f>SUM($B$83:AB83)</f>
        <v>140849016.03811133</v>
      </c>
      <c r="AC84" s="283">
        <f>SUM($B$83:AC83)</f>
        <v>150110828.77950287</v>
      </c>
      <c r="AD84" s="283">
        <f>SUM($B$83:AD83)</f>
        <v>159760106.98552084</v>
      </c>
      <c r="AE84" s="283">
        <f>SUM($B$83:AE83)</f>
        <v>169813124.20567957</v>
      </c>
      <c r="AF84" s="283">
        <f>SUM($B$83:AF83)</f>
        <v>180286837.47857296</v>
      </c>
      <c r="AG84" s="283">
        <f>SUM($B$83:AG83)</f>
        <v>191198916.03841588</v>
      </c>
      <c r="AH84" s="283">
        <f>SUM($B$83:AH83)</f>
        <v>202567771.2272602</v>
      </c>
      <c r="AI84" s="283">
        <f>SUM($B$83:AI83)</f>
        <v>214412587.663524</v>
      </c>
      <c r="AJ84" s="283">
        <f>SUM($B$83:AJ83)</f>
        <v>226753355.71959886</v>
      </c>
      <c r="AK84" s="283">
        <f>SUM($B$83:AK83)</f>
        <v>239610905.36351687</v>
      </c>
      <c r="AL84" s="283">
        <f>SUM($B$83:AL83)</f>
        <v>253006941.42196745</v>
      </c>
      <c r="AM84" s="283">
        <f>SUM($B$83:AM83)</f>
        <v>266964080.32436094</v>
      </c>
      <c r="AN84" s="283">
        <f>SUM($B$83:AN83)</f>
        <v>281505888.39014298</v>
      </c>
      <c r="AO84" s="283">
        <f>SUM($B$83:AO83)</f>
        <v>296656921.72417587</v>
      </c>
      <c r="AP84" s="283">
        <f>SUM($B$83:AP83)</f>
        <v>312442767.7877261</v>
      </c>
    </row>
    <row r="85" spans="1:45" x14ac:dyDescent="0.2">
      <c r="A85" s="236" t="s">
        <v>552</v>
      </c>
      <c r="B85" s="284">
        <f t="shared" ref="B85:AP85" si="29">1/POWER((1+$B$44),B73)</f>
        <v>0.9109750373485539</v>
      </c>
      <c r="C85" s="284">
        <f t="shared" si="29"/>
        <v>0.75599588161705711</v>
      </c>
      <c r="D85" s="284">
        <f t="shared" si="29"/>
        <v>0.6273824743710017</v>
      </c>
      <c r="E85" s="284">
        <f t="shared" si="29"/>
        <v>0.52064935632448273</v>
      </c>
      <c r="F85" s="284">
        <f t="shared" si="29"/>
        <v>0.43207415462612664</v>
      </c>
      <c r="G85" s="284">
        <f t="shared" si="29"/>
        <v>0.35856776317520883</v>
      </c>
      <c r="H85" s="284">
        <f t="shared" si="29"/>
        <v>0.29756660844415667</v>
      </c>
      <c r="I85" s="284">
        <f t="shared" si="29"/>
        <v>0.24694324352212174</v>
      </c>
      <c r="J85" s="284">
        <f t="shared" si="29"/>
        <v>0.20493215230051592</v>
      </c>
      <c r="K85" s="284">
        <f t="shared" si="29"/>
        <v>0.1700681761830008</v>
      </c>
      <c r="L85" s="284">
        <f t="shared" si="29"/>
        <v>0.14113541591950271</v>
      </c>
      <c r="M85" s="284">
        <f t="shared" si="29"/>
        <v>0.11712482648921385</v>
      </c>
      <c r="N85" s="284">
        <f t="shared" si="29"/>
        <v>9.719902613212765E-2</v>
      </c>
      <c r="O85" s="284">
        <f t="shared" si="29"/>
        <v>8.0663092225832109E-2</v>
      </c>
      <c r="P85" s="284">
        <f t="shared" si="29"/>
        <v>6.6940325498615838E-2</v>
      </c>
      <c r="Q85" s="284">
        <f t="shared" si="29"/>
        <v>5.5552137343249659E-2</v>
      </c>
      <c r="R85" s="284">
        <f t="shared" si="29"/>
        <v>4.6101358791078552E-2</v>
      </c>
      <c r="S85" s="284">
        <f t="shared" si="29"/>
        <v>3.825838903823945E-2</v>
      </c>
      <c r="T85" s="284">
        <f t="shared" si="29"/>
        <v>3.174970044667174E-2</v>
      </c>
      <c r="U85" s="284">
        <f t="shared" si="29"/>
        <v>2.6348299125868668E-2</v>
      </c>
      <c r="V85" s="284">
        <f t="shared" si="29"/>
        <v>2.1865808403210511E-2</v>
      </c>
      <c r="W85" s="284">
        <f t="shared" si="29"/>
        <v>1.814589908980126E-2</v>
      </c>
      <c r="X85" s="284">
        <f t="shared" si="29"/>
        <v>1.5058837418922204E-2</v>
      </c>
      <c r="Y85" s="284">
        <f t="shared" si="29"/>
        <v>1.2496960513628384E-2</v>
      </c>
      <c r="Z85" s="284">
        <f t="shared" si="29"/>
        <v>1.0370921588073345E-2</v>
      </c>
      <c r="AA85" s="284">
        <f t="shared" si="29"/>
        <v>8.6065739320110735E-3</v>
      </c>
      <c r="AB85" s="284">
        <f t="shared" si="29"/>
        <v>7.1423850058183183E-3</v>
      </c>
      <c r="AC85" s="284">
        <f t="shared" si="29"/>
        <v>5.9272904612600145E-3</v>
      </c>
      <c r="AD85" s="284">
        <f t="shared" si="29"/>
        <v>4.9189132458589318E-3</v>
      </c>
      <c r="AE85" s="284">
        <f t="shared" si="29"/>
        <v>4.082085681210732E-3</v>
      </c>
      <c r="AF85" s="284">
        <f t="shared" si="29"/>
        <v>3.3876229719591129E-3</v>
      </c>
      <c r="AG85" s="284">
        <f t="shared" si="29"/>
        <v>2.8113053709204251E-3</v>
      </c>
      <c r="AH85" s="284">
        <f t="shared" si="29"/>
        <v>2.3330335028385286E-3</v>
      </c>
      <c r="AI85" s="284">
        <f t="shared" si="29"/>
        <v>1.9361273882477412E-3</v>
      </c>
      <c r="AJ85" s="284">
        <f t="shared" si="29"/>
        <v>1.6067447205375444E-3</v>
      </c>
      <c r="AK85" s="284">
        <f t="shared" si="29"/>
        <v>1.3333981083299121E-3</v>
      </c>
      <c r="AL85" s="284">
        <f t="shared" si="29"/>
        <v>1.1065544467468149E-3</v>
      </c>
      <c r="AM85" s="284">
        <f t="shared" si="29"/>
        <v>9.1830244543304122E-4</v>
      </c>
      <c r="AN85" s="284">
        <f t="shared" si="29"/>
        <v>7.6207671820169396E-4</v>
      </c>
      <c r="AO85" s="284">
        <f t="shared" si="29"/>
        <v>6.3242881178563804E-4</v>
      </c>
      <c r="AP85" s="284">
        <f t="shared" si="29"/>
        <v>5.2483718820384888E-4</v>
      </c>
    </row>
    <row r="86" spans="1:45" ht="28.5" x14ac:dyDescent="0.2">
      <c r="A86" s="235" t="s">
        <v>306</v>
      </c>
      <c r="B86" s="283">
        <f>B83*B85</f>
        <v>-996001.92095029808</v>
      </c>
      <c r="C86" s="283">
        <f>C83*C85</f>
        <v>793051.23060135788</v>
      </c>
      <c r="D86" s="283">
        <f t="shared" ref="D86:AO86" si="30">D83*D85</f>
        <v>1377986.4739981778</v>
      </c>
      <c r="E86" s="283">
        <f t="shared" si="30"/>
        <v>1808359.812307229</v>
      </c>
      <c r="F86" s="283">
        <f t="shared" si="30"/>
        <v>1563082.142578684</v>
      </c>
      <c r="G86" s="283">
        <f t="shared" si="30"/>
        <v>1351095.6260576812</v>
      </c>
      <c r="H86" s="283">
        <f t="shared" si="30"/>
        <v>1167877.8367223712</v>
      </c>
      <c r="I86" s="283">
        <f t="shared" si="30"/>
        <v>1009521.3522255683</v>
      </c>
      <c r="J86" s="283">
        <f t="shared" si="30"/>
        <v>872650.00852949778</v>
      </c>
      <c r="K86" s="283">
        <f t="shared" si="30"/>
        <v>754346.57700020738</v>
      </c>
      <c r="L86" s="283">
        <f t="shared" si="30"/>
        <v>652090.30281485734</v>
      </c>
      <c r="M86" s="283">
        <f t="shared" si="30"/>
        <v>563702.9574387836</v>
      </c>
      <c r="N86" s="283">
        <f t="shared" si="30"/>
        <v>487302.24243409309</v>
      </c>
      <c r="O86" s="283">
        <f t="shared" si="30"/>
        <v>421261.54102342733</v>
      </c>
      <c r="P86" s="283">
        <f t="shared" si="30"/>
        <v>364175.15114500769</v>
      </c>
      <c r="Q86" s="283">
        <f t="shared" si="30"/>
        <v>314828.25220812747</v>
      </c>
      <c r="R86" s="283">
        <f t="shared" si="30"/>
        <v>272170.9599853601</v>
      </c>
      <c r="S86" s="283">
        <f t="shared" si="30"/>
        <v>235295.91229400865</v>
      </c>
      <c r="T86" s="283">
        <f t="shared" si="30"/>
        <v>203418.90425097063</v>
      </c>
      <c r="U86" s="283">
        <f t="shared" si="30"/>
        <v>175862.15759275761</v>
      </c>
      <c r="V86" s="283">
        <f t="shared" si="30"/>
        <v>152039.86526733619</v>
      </c>
      <c r="W86" s="283">
        <f t="shared" si="30"/>
        <v>131445.70146092988</v>
      </c>
      <c r="X86" s="283">
        <f t="shared" si="30"/>
        <v>113642.02948517709</v>
      </c>
      <c r="Y86" s="283">
        <f t="shared" si="30"/>
        <v>98250.576435827737</v>
      </c>
      <c r="Z86" s="283">
        <f t="shared" si="30"/>
        <v>84944.375035007994</v>
      </c>
      <c r="AA86" s="283">
        <f t="shared" si="30"/>
        <v>73440.800267735409</v>
      </c>
      <c r="AB86" s="283">
        <f t="shared" si="30"/>
        <v>63495.551908757858</v>
      </c>
      <c r="AC86" s="283">
        <f t="shared" si="30"/>
        <v>54897.454316026517</v>
      </c>
      <c r="AD86" s="283">
        <f t="shared" si="30"/>
        <v>47463.962380559766</v>
      </c>
      <c r="AE86" s="283">
        <f t="shared" si="30"/>
        <v>41037.277647374875</v>
      </c>
      <c r="AF86" s="283">
        <f t="shared" si="30"/>
        <v>35480.991684966772</v>
      </c>
      <c r="AG86" s="283">
        <f t="shared" si="30"/>
        <v>30677.185063192035</v>
      </c>
      <c r="AH86" s="283">
        <f t="shared" si="30"/>
        <v>26523.920044493461</v>
      </c>
      <c r="AI86" s="283">
        <f t="shared" si="30"/>
        <v>22933.073511017334</v>
      </c>
      <c r="AJ86" s="283">
        <f t="shared" si="30"/>
        <v>19828.463921476668</v>
      </c>
      <c r="AK86" s="283">
        <f t="shared" si="30"/>
        <v>17144.23237295822</v>
      </c>
      <c r="AL86" s="283">
        <f t="shared" si="30"/>
        <v>14823.443269259154</v>
      </c>
      <c r="AM86" s="283">
        <f t="shared" si="30"/>
        <v>12816.874785316582</v>
      </c>
      <c r="AN86" s="283">
        <f t="shared" si="30"/>
        <v>11081.973367490085</v>
      </c>
      <c r="AO86" s="283">
        <f t="shared" si="30"/>
        <v>9581.9500087670003</v>
      </c>
      <c r="AP86" s="283">
        <f>AP83*AP85</f>
        <v>8284.9990614125127</v>
      </c>
    </row>
    <row r="87" spans="1:45" ht="14.25" x14ac:dyDescent="0.2">
      <c r="A87" s="235" t="s">
        <v>305</v>
      </c>
      <c r="B87" s="283">
        <f>SUM($B$86:B86)</f>
        <v>-996001.92095029808</v>
      </c>
      <c r="C87" s="283">
        <f>SUM($B$86:C86)</f>
        <v>-202950.6903489402</v>
      </c>
      <c r="D87" s="283">
        <f>SUM($B$86:D86)</f>
        <v>1175035.7836492376</v>
      </c>
      <c r="E87" s="283">
        <f>SUM($B$86:E86)</f>
        <v>2983395.5959564666</v>
      </c>
      <c r="F87" s="283">
        <f>SUM($B$86:F86)</f>
        <v>4546477.7385351509</v>
      </c>
      <c r="G87" s="283">
        <f>SUM($B$86:G86)</f>
        <v>5897573.3645928316</v>
      </c>
      <c r="H87" s="283">
        <f>SUM($B$86:H86)</f>
        <v>7065451.2013152028</v>
      </c>
      <c r="I87" s="283">
        <f>SUM($B$86:I86)</f>
        <v>8074972.5535407709</v>
      </c>
      <c r="J87" s="283">
        <f>SUM($B$86:J86)</f>
        <v>8947622.5620702691</v>
      </c>
      <c r="K87" s="283">
        <f>SUM($B$86:K86)</f>
        <v>9701969.1390704773</v>
      </c>
      <c r="L87" s="283">
        <f>SUM($B$86:L86)</f>
        <v>10354059.441885335</v>
      </c>
      <c r="M87" s="283">
        <f>SUM($B$86:M86)</f>
        <v>10917762.399324119</v>
      </c>
      <c r="N87" s="283">
        <f>SUM($B$86:N86)</f>
        <v>11405064.641758213</v>
      </c>
      <c r="O87" s="283">
        <f>SUM($B$86:O86)</f>
        <v>11826326.18278164</v>
      </c>
      <c r="P87" s="283">
        <f>SUM($B$86:P86)</f>
        <v>12190501.333926648</v>
      </c>
      <c r="Q87" s="283">
        <f>SUM($B$86:Q86)</f>
        <v>12505329.586134775</v>
      </c>
      <c r="R87" s="283">
        <f>SUM($B$86:R86)</f>
        <v>12777500.546120135</v>
      </c>
      <c r="S87" s="283">
        <f>SUM($B$86:S86)</f>
        <v>13012796.458414143</v>
      </c>
      <c r="T87" s="283">
        <f>SUM($B$86:T86)</f>
        <v>13216215.362665113</v>
      </c>
      <c r="U87" s="283">
        <f>SUM($B$86:U86)</f>
        <v>13392077.520257872</v>
      </c>
      <c r="V87" s="283">
        <f>SUM($B$86:V86)</f>
        <v>13544117.385525208</v>
      </c>
      <c r="W87" s="283">
        <f>SUM($B$86:W86)</f>
        <v>13675563.086986138</v>
      </c>
      <c r="X87" s="283">
        <f>SUM($B$86:X86)</f>
        <v>13789205.116471315</v>
      </c>
      <c r="Y87" s="283">
        <f>SUM($B$86:Y86)</f>
        <v>13887455.692907143</v>
      </c>
      <c r="Z87" s="283">
        <f>SUM($B$86:Z86)</f>
        <v>13972400.067942152</v>
      </c>
      <c r="AA87" s="283">
        <f>SUM($B$86:AA86)</f>
        <v>14045840.868209887</v>
      </c>
      <c r="AB87" s="283">
        <f>SUM($B$86:AB86)</f>
        <v>14109336.420118645</v>
      </c>
      <c r="AC87" s="283">
        <f>SUM($B$86:AC86)</f>
        <v>14164233.87443467</v>
      </c>
      <c r="AD87" s="283">
        <f>SUM($B$86:AD86)</f>
        <v>14211697.836815231</v>
      </c>
      <c r="AE87" s="283">
        <f>SUM($B$86:AE86)</f>
        <v>14252735.114462605</v>
      </c>
      <c r="AF87" s="283">
        <f>SUM($B$86:AF86)</f>
        <v>14288216.106147572</v>
      </c>
      <c r="AG87" s="283">
        <f>SUM($B$86:AG86)</f>
        <v>14318893.291210765</v>
      </c>
      <c r="AH87" s="283">
        <f>SUM($B$86:AH86)</f>
        <v>14345417.211255258</v>
      </c>
      <c r="AI87" s="283">
        <f>SUM($B$86:AI86)</f>
        <v>14368350.284766275</v>
      </c>
      <c r="AJ87" s="283">
        <f>SUM($B$86:AJ86)</f>
        <v>14388178.748687752</v>
      </c>
      <c r="AK87" s="283">
        <f>SUM($B$86:AK86)</f>
        <v>14405322.98106071</v>
      </c>
      <c r="AL87" s="283">
        <f>SUM($B$86:AL86)</f>
        <v>14420146.424329968</v>
      </c>
      <c r="AM87" s="283">
        <f>SUM($B$86:AM86)</f>
        <v>14432963.299115285</v>
      </c>
      <c r="AN87" s="283">
        <f>SUM($B$86:AN86)</f>
        <v>14444045.272482775</v>
      </c>
      <c r="AO87" s="283">
        <f>SUM($B$86:AO86)</f>
        <v>14453627.222491542</v>
      </c>
      <c r="AP87" s="283">
        <f>SUM($B$86:AP86)</f>
        <v>14461912.221552955</v>
      </c>
    </row>
    <row r="88" spans="1:45" ht="14.25" x14ac:dyDescent="0.2">
      <c r="A88" s="235" t="s">
        <v>304</v>
      </c>
      <c r="B88" s="285">
        <f>IF((ISERR(IRR($B$83:B83))),0,IF(IRR($B$83:B83)&lt;0,0,IRR($B$83:B83)))</f>
        <v>0</v>
      </c>
      <c r="C88" s="285">
        <f>IF((ISERR(IRR($B$83:C83))),0,IF(IRR($B$83:C83)&lt;0,0,IRR($B$83:C83)))</f>
        <v>0</v>
      </c>
      <c r="D88" s="285">
        <f>IF((ISERR(IRR($B$83:D83))),0,IF(IRR($B$83:D83)&lt;0,0,IRR($B$83:D83)))</f>
        <v>0.97607516405553141</v>
      </c>
      <c r="E88" s="285">
        <f>IF((ISERR(IRR($B$83:E83))),0,IF(IRR($B$83:E83)&lt;0,0,IRR($B$83:E83)))</f>
        <v>1.3714580945642725</v>
      </c>
      <c r="F88" s="285">
        <f>IF((ISERR(IRR($B$83:F83))),0,IF(IRR($B$83:F83)&lt;0,0,IRR($B$83:F83)))</f>
        <v>1.4914799612737779</v>
      </c>
      <c r="G88" s="285">
        <f>IF((ISERR(IRR($B$83:G83))),0,IF(IRR($B$83:G83)&lt;0,0,IRR($B$83:G83)))</f>
        <v>1.5339594702718449</v>
      </c>
      <c r="H88" s="285">
        <f>IF((ISERR(IRR($B$83:H83))),0,IF(IRR($B$83:H83)&lt;0,0,IRR($B$83:H83)))</f>
        <v>1.5500773577457885</v>
      </c>
      <c r="I88" s="285">
        <f>IF((ISERR(IRR($B$83:I83))),0,IF(IRR($B$83:I83)&lt;0,0,IRR($B$83:I83)))</f>
        <v>1.5564104102332408</v>
      </c>
      <c r="J88" s="285">
        <f>IF((ISERR(IRR($B$83:J83))),0,IF(IRR($B$83:J83)&lt;0,0,IRR($B$83:J83)))</f>
        <v>1.5589432153393816</v>
      </c>
      <c r="K88" s="285">
        <f>IF((ISERR(IRR($B$83:K83))),0,IF(IRR($B$83:K83)&lt;0,0,IRR($B$83:K83)))</f>
        <v>1.5599651560753789</v>
      </c>
      <c r="L88" s="285">
        <f>IF((ISERR(IRR($B$83:L83))),0,IF(IRR($B$83:L83)&lt;0,0,IRR($B$83:L83)))</f>
        <v>1.5603792763076187</v>
      </c>
      <c r="M88" s="285">
        <f>IF((ISERR(IRR($B$83:M83))),0,IF(IRR($B$83:M83)&lt;0,0,IRR($B$83:M83)))</f>
        <v>1.5605474384513616</v>
      </c>
      <c r="N88" s="285">
        <f>IF((ISERR(IRR($B$83:N83))),0,IF(IRR($B$83:N83)&lt;0,0,IRR($B$83:N83)))</f>
        <v>1.5606157912129914</v>
      </c>
      <c r="O88" s="285">
        <f>IF((ISERR(IRR($B$83:O83))),0,IF(IRR($B$83:O83)&lt;0,0,IRR($B$83:O83)))</f>
        <v>1.5606435872945763</v>
      </c>
      <c r="P88" s="285">
        <f>IF((ISERR(IRR($B$83:P83))),0,IF(IRR($B$83:P83)&lt;0,0,IRR($B$83:P83)))</f>
        <v>1.5606548931864617</v>
      </c>
      <c r="Q88" s="285">
        <f>IF((ISERR(IRR($B$83:Q83))),0,IF(IRR($B$83:Q83)&lt;0,0,IRR($B$83:Q83)))</f>
        <v>1.5606594922662427</v>
      </c>
      <c r="R88" s="285">
        <f>IF((ISERR(IRR($B$83:R83))),0,IF(IRR($B$83:R83)&lt;0,0,IRR($B$83:R83)))</f>
        <v>1.5606613632051194</v>
      </c>
      <c r="S88" s="285">
        <f>IF((ISERR(IRR($B$83:S83))),0,IF(IRR($B$83:S83)&lt;0,0,IRR($B$83:S83)))</f>
        <v>1.5606621243384984</v>
      </c>
      <c r="T88" s="285">
        <f>IF((ISERR(IRR($B$83:T83))),0,IF(IRR($B$83:T83)&lt;0,0,IRR($B$83:T83)))</f>
        <v>1.56066243398746</v>
      </c>
      <c r="U88" s="285">
        <f>IF((ISERR(IRR($B$83:U83))),0,IF(IRR($B$83:U83)&lt;0,0,IRR($B$83:U83)))</f>
        <v>1.5606625599624184</v>
      </c>
      <c r="V88" s="285">
        <f>IF((ISERR(IRR($B$83:V83))),0,IF(IRR($B$83:V83)&lt;0,0,IRR($B$83:V83)))</f>
        <v>1.5606626112135524</v>
      </c>
      <c r="W88" s="285">
        <f>IF((ISERR(IRR($B$83:W83))),0,IF(IRR($B$83:W83)&lt;0,0,IRR($B$83:W83)))</f>
        <v>1.5606626320645502</v>
      </c>
      <c r="X88" s="285">
        <f>IF((ISERR(IRR($B$83:X83))),0,IF(IRR($B$83:X83)&lt;0,0,IRR($B$83:X83)))</f>
        <v>1.56066264054764</v>
      </c>
      <c r="Y88" s="285">
        <f>IF((ISERR(IRR($B$83:Y83))),0,IF(IRR($B$83:Y83)&lt;0,0,IRR($B$83:Y83)))</f>
        <v>1.5606626439989562</v>
      </c>
      <c r="Z88" s="285">
        <f>IF((ISERR(IRR($B$83:Z83))),0,IF(IRR($B$83:Z83)&lt;0,0,IRR($B$83:Z83)))</f>
        <v>1.560662645403124</v>
      </c>
      <c r="AA88" s="285">
        <f>IF((ISERR(IRR($B$83:AA83))),0,IF(IRR($B$83:AA83)&lt;0,0,IRR($B$83:AA83)))</f>
        <v>1.5606626459744133</v>
      </c>
      <c r="AB88" s="285">
        <f>IF((ISERR(IRR($B$83:AB83))),0,IF(IRR($B$83:AB83)&lt;0,0,IRR($B$83:AB83)))</f>
        <v>1.5606626462068456</v>
      </c>
      <c r="AC88" s="285">
        <f>IF((ISERR(IRR($B$83:AC83))),0,IF(IRR($B$83:AC83)&lt;0,0,IRR($B$83:AC83)))</f>
        <v>1.5606626463014122</v>
      </c>
      <c r="AD88" s="285">
        <f>IF((ISERR(IRR($B$83:AD83))),0,IF(IRR($B$83:AD83)&lt;0,0,IRR($B$83:AD83)))</f>
        <v>1.5606626463398867</v>
      </c>
      <c r="AE88" s="285">
        <f>IF((ISERR(IRR($B$83:AE83))),0,IF(IRR($B$83:AE83)&lt;0,0,IRR($B$83:AE83)))</f>
        <v>1.5606626463555391</v>
      </c>
      <c r="AF88" s="285">
        <f>IF((ISERR(IRR($B$83:AF83))),0,IF(IRR($B$83:AF83)&lt;0,0,IRR($B$83:AF83)))</f>
        <v>1.5606626463619051</v>
      </c>
      <c r="AG88" s="285">
        <f>IF((ISERR(IRR($B$83:AG83))),0,IF(IRR($B$83:AG83)&lt;0,0,IRR($B$83:AG83)))</f>
        <v>1.560662646364491</v>
      </c>
      <c r="AH88" s="285">
        <f>IF((ISERR(IRR($B$83:AH83))),0,IF(IRR($B$83:AH83)&lt;0,0,IRR($B$83:AH83)))</f>
        <v>1.5606626463655369</v>
      </c>
      <c r="AI88" s="285">
        <f>IF((ISERR(IRR($B$83:AI83))),0,IF(IRR($B$83:AI83)&lt;0,0,IRR($B$83:AI83)))</f>
        <v>1.5606626463659521</v>
      </c>
      <c r="AJ88" s="285">
        <f>IF((ISERR(IRR($B$83:AJ83))),0,IF(IRR($B$83:AJ83)&lt;0,0,IRR($B$83:AJ83)))</f>
        <v>1.5606626463661071</v>
      </c>
      <c r="AK88" s="285">
        <f>IF((ISERR(IRR($B$83:AK83))),0,IF(IRR($B$83:AK83)&lt;0,0,IRR($B$83:AK83)))</f>
        <v>1.5606626463661493</v>
      </c>
      <c r="AL88" s="285">
        <f>IF((ISERR(IRR($B$83:AL83))),0,IF(IRR($B$83:AL83)&lt;0,0,IRR($B$83:AL83)))</f>
        <v>1.5606626463662621</v>
      </c>
      <c r="AM88" s="285">
        <f>IF((ISERR(IRR($B$83:AM83))),0,IF(IRR($B$83:AM83)&lt;0,0,IRR($B$83:AM83)))</f>
        <v>1.5606626463662736</v>
      </c>
      <c r="AN88" s="285">
        <f>IF((ISERR(IRR($B$83:AN83))),0,IF(IRR($B$83:AN83)&lt;0,0,IRR($B$83:AN83)))</f>
        <v>1.5606626463662781</v>
      </c>
      <c r="AO88" s="285">
        <f>IF((ISERR(IRR($B$83:AO83))),0,IF(IRR($B$83:AO83)&lt;0,0,IRR($B$83:AO83)))</f>
        <v>1.5606626463662803</v>
      </c>
      <c r="AP88" s="285">
        <f>IF((ISERR(IRR($B$83:AP83))),0,IF(IRR($B$83:AP83)&lt;0,0,IRR($B$83:AP83)))</f>
        <v>1.5606626463662816</v>
      </c>
    </row>
    <row r="89" spans="1:45" ht="14.25" x14ac:dyDescent="0.2">
      <c r="A89" s="235" t="s">
        <v>303</v>
      </c>
      <c r="B89" s="286">
        <f>IF(AND(B84&gt;0,A84&lt;0),(B74-(B84/(B84-A84))),0)</f>
        <v>0</v>
      </c>
      <c r="C89" s="286">
        <f t="shared" ref="C89:AP89" si="31">IF(AND(C84&gt;0,B84&lt;0),(C74-(C84/(C84-B84))),0)</f>
        <v>0</v>
      </c>
      <c r="D89" s="286">
        <f t="shared" si="31"/>
        <v>2.0201788080848329</v>
      </c>
      <c r="E89" s="286">
        <f t="shared" si="31"/>
        <v>0</v>
      </c>
      <c r="F89" s="286">
        <f t="shared" si="31"/>
        <v>0</v>
      </c>
      <c r="G89" s="286">
        <f t="shared" si="31"/>
        <v>0</v>
      </c>
      <c r="H89" s="286">
        <f>IF(AND(H84&gt;0,G84&lt;0),(H74-(H84/(H84-G84))),0)</f>
        <v>0</v>
      </c>
      <c r="I89" s="286">
        <f t="shared" si="31"/>
        <v>0</v>
      </c>
      <c r="J89" s="286">
        <f t="shared" si="31"/>
        <v>0</v>
      </c>
      <c r="K89" s="286">
        <f t="shared" si="31"/>
        <v>0</v>
      </c>
      <c r="L89" s="286">
        <f t="shared" si="31"/>
        <v>0</v>
      </c>
      <c r="M89" s="286">
        <f t="shared" si="31"/>
        <v>0</v>
      </c>
      <c r="N89" s="286">
        <f t="shared" si="31"/>
        <v>0</v>
      </c>
      <c r="O89" s="286">
        <f t="shared" si="31"/>
        <v>0</v>
      </c>
      <c r="P89" s="286">
        <f t="shared" si="31"/>
        <v>0</v>
      </c>
      <c r="Q89" s="286">
        <f t="shared" si="31"/>
        <v>0</v>
      </c>
      <c r="R89" s="286">
        <f t="shared" si="31"/>
        <v>0</v>
      </c>
      <c r="S89" s="286">
        <f t="shared" si="31"/>
        <v>0</v>
      </c>
      <c r="T89" s="286">
        <f t="shared" si="31"/>
        <v>0</v>
      </c>
      <c r="U89" s="286">
        <f t="shared" si="31"/>
        <v>0</v>
      </c>
      <c r="V89" s="286">
        <f t="shared" si="31"/>
        <v>0</v>
      </c>
      <c r="W89" s="286">
        <f t="shared" si="31"/>
        <v>0</v>
      </c>
      <c r="X89" s="286">
        <f t="shared" si="31"/>
        <v>0</v>
      </c>
      <c r="Y89" s="286">
        <f t="shared" si="31"/>
        <v>0</v>
      </c>
      <c r="Z89" s="286">
        <f t="shared" si="31"/>
        <v>0</v>
      </c>
      <c r="AA89" s="286">
        <f t="shared" si="31"/>
        <v>0</v>
      </c>
      <c r="AB89" s="286">
        <f t="shared" si="31"/>
        <v>0</v>
      </c>
      <c r="AC89" s="286">
        <f t="shared" si="31"/>
        <v>0</v>
      </c>
      <c r="AD89" s="286">
        <f t="shared" si="31"/>
        <v>0</v>
      </c>
      <c r="AE89" s="286">
        <f t="shared" si="31"/>
        <v>0</v>
      </c>
      <c r="AF89" s="286">
        <f t="shared" si="31"/>
        <v>0</v>
      </c>
      <c r="AG89" s="286">
        <f t="shared" si="31"/>
        <v>0</v>
      </c>
      <c r="AH89" s="286">
        <f t="shared" si="31"/>
        <v>0</v>
      </c>
      <c r="AI89" s="286">
        <f t="shared" si="31"/>
        <v>0</v>
      </c>
      <c r="AJ89" s="286">
        <f t="shared" si="31"/>
        <v>0</v>
      </c>
      <c r="AK89" s="286">
        <f t="shared" si="31"/>
        <v>0</v>
      </c>
      <c r="AL89" s="286">
        <f t="shared" si="31"/>
        <v>0</v>
      </c>
      <c r="AM89" s="286">
        <f t="shared" si="31"/>
        <v>0</v>
      </c>
      <c r="AN89" s="286">
        <f t="shared" si="31"/>
        <v>0</v>
      </c>
      <c r="AO89" s="286">
        <f t="shared" si="31"/>
        <v>0</v>
      </c>
      <c r="AP89" s="286">
        <f t="shared" si="31"/>
        <v>0</v>
      </c>
    </row>
    <row r="90" spans="1:45" ht="15" thickBot="1" x14ac:dyDescent="0.25">
      <c r="A90" s="245" t="s">
        <v>302</v>
      </c>
      <c r="B90" s="246">
        <f t="shared" ref="B90:AP90" si="32">IF(AND(B87&gt;0,A87&lt;0),(B74-(B87/(B87-A87))),0)</f>
        <v>0</v>
      </c>
      <c r="C90" s="246">
        <f t="shared" si="32"/>
        <v>0</v>
      </c>
      <c r="D90" s="246">
        <f t="shared" si="32"/>
        <v>2.1472806113692</v>
      </c>
      <c r="E90" s="246">
        <f t="shared" si="32"/>
        <v>0</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23" customFormat="1" x14ac:dyDescent="0.2">
      <c r="A91" s="197"/>
      <c r="B91" s="247">
        <v>2018</v>
      </c>
      <c r="C91" s="247">
        <f>B91+1</f>
        <v>2019</v>
      </c>
      <c r="D91" s="182">
        <f t="shared" ref="D91:AP91" si="33">C91+1</f>
        <v>2020</v>
      </c>
      <c r="E91" s="182">
        <f t="shared" si="33"/>
        <v>2021</v>
      </c>
      <c r="F91" s="182">
        <f t="shared" si="33"/>
        <v>2022</v>
      </c>
      <c r="G91" s="182">
        <f t="shared" si="33"/>
        <v>2023</v>
      </c>
      <c r="H91" s="182">
        <f t="shared" si="33"/>
        <v>2024</v>
      </c>
      <c r="I91" s="182">
        <f t="shared" si="33"/>
        <v>2025</v>
      </c>
      <c r="J91" s="182">
        <f t="shared" si="33"/>
        <v>2026</v>
      </c>
      <c r="K91" s="182">
        <f t="shared" si="33"/>
        <v>2027</v>
      </c>
      <c r="L91" s="182">
        <f t="shared" si="33"/>
        <v>2028</v>
      </c>
      <c r="M91" s="182">
        <f t="shared" si="33"/>
        <v>2029</v>
      </c>
      <c r="N91" s="182">
        <f t="shared" si="33"/>
        <v>2030</v>
      </c>
      <c r="O91" s="182">
        <f t="shared" si="33"/>
        <v>2031</v>
      </c>
      <c r="P91" s="182">
        <f t="shared" si="33"/>
        <v>2032</v>
      </c>
      <c r="Q91" s="182">
        <f t="shared" si="33"/>
        <v>2033</v>
      </c>
      <c r="R91" s="182">
        <f t="shared" si="33"/>
        <v>2034</v>
      </c>
      <c r="S91" s="182">
        <f t="shared" si="33"/>
        <v>2035</v>
      </c>
      <c r="T91" s="182">
        <f t="shared" si="33"/>
        <v>2036</v>
      </c>
      <c r="U91" s="182">
        <f t="shared" si="33"/>
        <v>2037</v>
      </c>
      <c r="V91" s="182">
        <f t="shared" si="33"/>
        <v>2038</v>
      </c>
      <c r="W91" s="182">
        <f t="shared" si="33"/>
        <v>2039</v>
      </c>
      <c r="X91" s="182">
        <f t="shared" si="33"/>
        <v>2040</v>
      </c>
      <c r="Y91" s="182">
        <f t="shared" si="33"/>
        <v>2041</v>
      </c>
      <c r="Z91" s="182">
        <f t="shared" si="33"/>
        <v>2042</v>
      </c>
      <c r="AA91" s="182">
        <f t="shared" si="33"/>
        <v>2043</v>
      </c>
      <c r="AB91" s="182">
        <f t="shared" si="33"/>
        <v>2044</v>
      </c>
      <c r="AC91" s="182">
        <f t="shared" si="33"/>
        <v>2045</v>
      </c>
      <c r="AD91" s="182">
        <f t="shared" si="33"/>
        <v>2046</v>
      </c>
      <c r="AE91" s="182">
        <f t="shared" si="33"/>
        <v>2047</v>
      </c>
      <c r="AF91" s="182">
        <f t="shared" si="33"/>
        <v>2048</v>
      </c>
      <c r="AG91" s="182">
        <f t="shared" si="33"/>
        <v>2049</v>
      </c>
      <c r="AH91" s="182">
        <f t="shared" si="33"/>
        <v>2050</v>
      </c>
      <c r="AI91" s="182">
        <f t="shared" si="33"/>
        <v>2051</v>
      </c>
      <c r="AJ91" s="182">
        <f t="shared" si="33"/>
        <v>2052</v>
      </c>
      <c r="AK91" s="182">
        <f t="shared" si="33"/>
        <v>2053</v>
      </c>
      <c r="AL91" s="182">
        <f t="shared" si="33"/>
        <v>2054</v>
      </c>
      <c r="AM91" s="182">
        <f t="shared" si="33"/>
        <v>2055</v>
      </c>
      <c r="AN91" s="182">
        <f t="shared" si="33"/>
        <v>2056</v>
      </c>
      <c r="AO91" s="182">
        <f t="shared" si="33"/>
        <v>2057</v>
      </c>
      <c r="AP91" s="182">
        <f t="shared" si="33"/>
        <v>2058</v>
      </c>
      <c r="AQ91" s="183"/>
      <c r="AR91" s="183"/>
      <c r="AS91" s="183"/>
    </row>
    <row r="92" spans="1:45" ht="15.6" customHeight="1" x14ac:dyDescent="0.2">
      <c r="A92" s="248" t="s">
        <v>301</v>
      </c>
      <c r="B92" s="126"/>
      <c r="C92" s="126"/>
      <c r="D92" s="126"/>
      <c r="E92" s="126"/>
      <c r="F92" s="126"/>
      <c r="G92" s="126"/>
      <c r="H92" s="126"/>
      <c r="I92" s="126"/>
      <c r="J92" s="126"/>
      <c r="K92" s="126"/>
      <c r="L92" s="249">
        <v>10</v>
      </c>
      <c r="M92" s="126"/>
      <c r="N92" s="126"/>
      <c r="O92" s="126"/>
      <c r="P92" s="126"/>
      <c r="Q92" s="126"/>
      <c r="R92" s="126"/>
      <c r="S92" s="126"/>
      <c r="T92" s="126"/>
      <c r="U92" s="126"/>
      <c r="V92" s="126"/>
      <c r="W92" s="126"/>
      <c r="X92" s="126"/>
      <c r="Y92" s="126"/>
      <c r="Z92" s="126"/>
      <c r="AA92" s="126">
        <v>25</v>
      </c>
      <c r="AB92" s="126"/>
      <c r="AC92" s="126"/>
      <c r="AD92" s="126"/>
      <c r="AE92" s="126"/>
      <c r="AF92" s="126">
        <v>30</v>
      </c>
      <c r="AG92" s="126"/>
      <c r="AH92" s="126"/>
      <c r="AI92" s="126"/>
      <c r="AJ92" s="126"/>
      <c r="AK92" s="126"/>
      <c r="AL92" s="126"/>
      <c r="AM92" s="126"/>
      <c r="AN92" s="126"/>
      <c r="AO92" s="126"/>
      <c r="AP92" s="126">
        <v>40</v>
      </c>
    </row>
    <row r="93" spans="1:45" ht="12.75" x14ac:dyDescent="0.2">
      <c r="A93" s="127" t="s">
        <v>300</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row>
    <row r="94" spans="1:45" ht="12.75" x14ac:dyDescent="0.2">
      <c r="A94" s="127" t="s">
        <v>299</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row>
    <row r="95" spans="1:45" ht="12.75" x14ac:dyDescent="0.2">
      <c r="A95" s="127" t="s">
        <v>298</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row>
    <row r="96" spans="1:45" ht="12.75" x14ac:dyDescent="0.2">
      <c r="A96" s="128" t="s">
        <v>297</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row>
    <row r="97" spans="1:71" ht="33" customHeight="1" x14ac:dyDescent="0.2">
      <c r="A97" s="445" t="s">
        <v>553</v>
      </c>
      <c r="B97" s="445"/>
      <c r="C97" s="445"/>
      <c r="D97" s="445"/>
      <c r="E97" s="445"/>
      <c r="F97" s="445"/>
      <c r="G97" s="445"/>
      <c r="H97" s="445"/>
      <c r="I97" s="445"/>
      <c r="J97" s="445"/>
      <c r="K97" s="445"/>
      <c r="L97" s="445"/>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ht="16.5" thickBot="1" x14ac:dyDescent="0.25">
      <c r="C98" s="250"/>
    </row>
    <row r="99" spans="1:71" s="256" customFormat="1" ht="16.5" thickTop="1" x14ac:dyDescent="0.2">
      <c r="A99" s="251" t="s">
        <v>554</v>
      </c>
      <c r="B99" s="252">
        <f>B81*B85</f>
        <v>-4980009.3815626083</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-4980009.3815626083</v>
      </c>
      <c r="AR99" s="255"/>
      <c r="AS99" s="255"/>
    </row>
    <row r="100" spans="1:71" s="259" customFormat="1" x14ac:dyDescent="0.2">
      <c r="A100" s="257">
        <f>AQ99</f>
        <v>-4980009.3815626083</v>
      </c>
      <c r="B100" s="258"/>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183"/>
      <c r="AR100" s="183"/>
      <c r="AS100" s="183"/>
    </row>
    <row r="101" spans="1:71" s="259" customFormat="1" x14ac:dyDescent="0.2">
      <c r="A101" s="257">
        <f>AP87</f>
        <v>14461912.221552955</v>
      </c>
      <c r="B101" s="258"/>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183"/>
      <c r="AR101" s="183"/>
      <c r="AS101" s="183"/>
    </row>
    <row r="102" spans="1:71" s="259" customFormat="1" x14ac:dyDescent="0.2">
      <c r="A102" s="260" t="s">
        <v>555</v>
      </c>
      <c r="B102" s="287">
        <f>(A101+-A100)/-A100</f>
        <v>3.9039929673817504</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183"/>
      <c r="AR102" s="183"/>
      <c r="AS102" s="183"/>
    </row>
    <row r="103" spans="1:71" s="259" customFormat="1" x14ac:dyDescent="0.2">
      <c r="A103" s="261"/>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183"/>
      <c r="AR103" s="183"/>
      <c r="AS103" s="183"/>
    </row>
    <row r="104" spans="1:71" ht="12.75" x14ac:dyDescent="0.2">
      <c r="A104" s="288" t="s">
        <v>556</v>
      </c>
      <c r="B104" s="288" t="s">
        <v>557</v>
      </c>
      <c r="C104" s="288" t="s">
        <v>558</v>
      </c>
      <c r="D104" s="288" t="s">
        <v>559</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x14ac:dyDescent="0.2">
      <c r="A105" s="289">
        <f>G30/1000/1000</f>
        <v>10.354059441885337</v>
      </c>
      <c r="B105" s="290">
        <f>L88</f>
        <v>1.5603792763076187</v>
      </c>
      <c r="C105" s="291">
        <f>G28</f>
        <v>2.0201788080848329</v>
      </c>
      <c r="D105" s="291">
        <f>G29</f>
        <v>2.1472806113692</v>
      </c>
      <c r="E105" s="264" t="s">
        <v>560</v>
      </c>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4"/>
      <c r="AX105" s="264"/>
      <c r="AY105" s="264"/>
      <c r="AZ105" s="264"/>
      <c r="BA105" s="264"/>
      <c r="BB105" s="264"/>
      <c r="BC105" s="264"/>
      <c r="BD105" s="264"/>
      <c r="BE105" s="264"/>
      <c r="BF105" s="264"/>
      <c r="BG105" s="264"/>
      <c r="BH105" s="264"/>
      <c r="BI105" s="264"/>
      <c r="BJ105" s="264"/>
      <c r="BK105" s="264"/>
      <c r="BL105" s="264"/>
      <c r="BM105" s="264"/>
      <c r="BN105" s="264"/>
      <c r="BO105" s="264"/>
      <c r="BP105" s="264"/>
      <c r="BQ105" s="264"/>
      <c r="BR105" s="264"/>
      <c r="BS105" s="264"/>
    </row>
    <row r="106" spans="1:71" ht="12.75" x14ac:dyDescent="0.2">
      <c r="A106" s="265"/>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59"/>
      <c r="AU107" s="259"/>
      <c r="AV107" s="259"/>
      <c r="AW107" s="259"/>
      <c r="AX107" s="259"/>
      <c r="AY107" s="259"/>
      <c r="AZ107" s="259"/>
      <c r="BA107" s="259"/>
      <c r="BB107" s="259"/>
      <c r="BC107" s="259"/>
      <c r="BD107" s="259"/>
      <c r="BE107" s="259"/>
      <c r="BF107" s="259"/>
      <c r="BG107" s="259"/>
    </row>
    <row r="108" spans="1:71" ht="12.75" x14ac:dyDescent="0.2">
      <c r="A108" s="295" t="s">
        <v>561</v>
      </c>
      <c r="B108" s="296"/>
      <c r="C108" s="296">
        <f>C109*$B$111*$B$112*1000</f>
        <v>1213719.5513520003</v>
      </c>
      <c r="D108" s="296">
        <f t="shared" ref="D108:AP108" si="36">D109*$B$111*$B$112*1000</f>
        <v>2427439.1027040007</v>
      </c>
      <c r="E108" s="296">
        <f>E109*$B$111*$B$112*1000</f>
        <v>3677938.0344000007</v>
      </c>
      <c r="F108" s="296">
        <f t="shared" si="36"/>
        <v>3677938.0344000007</v>
      </c>
      <c r="G108" s="296">
        <f t="shared" si="36"/>
        <v>3677938.0344000007</v>
      </c>
      <c r="H108" s="296">
        <f t="shared" si="36"/>
        <v>3677938.0344000007</v>
      </c>
      <c r="I108" s="296">
        <f t="shared" si="36"/>
        <v>3677938.0344000007</v>
      </c>
      <c r="J108" s="296">
        <f t="shared" si="36"/>
        <v>3677938.0344000007</v>
      </c>
      <c r="K108" s="296">
        <f t="shared" si="36"/>
        <v>3677938.0344000007</v>
      </c>
      <c r="L108" s="296">
        <f t="shared" si="36"/>
        <v>3677938.0344000007</v>
      </c>
      <c r="M108" s="296">
        <f t="shared" si="36"/>
        <v>3677938.0344000007</v>
      </c>
      <c r="N108" s="296">
        <f t="shared" si="36"/>
        <v>3677938.0344000007</v>
      </c>
      <c r="O108" s="296">
        <f t="shared" si="36"/>
        <v>3677938.0344000007</v>
      </c>
      <c r="P108" s="296">
        <f t="shared" si="36"/>
        <v>3677938.0344000007</v>
      </c>
      <c r="Q108" s="296">
        <f t="shared" si="36"/>
        <v>3677938.0344000007</v>
      </c>
      <c r="R108" s="296">
        <f t="shared" si="36"/>
        <v>3677938.0344000007</v>
      </c>
      <c r="S108" s="296">
        <f t="shared" si="36"/>
        <v>3677938.0344000007</v>
      </c>
      <c r="T108" s="296">
        <f t="shared" si="36"/>
        <v>3677938.0344000007</v>
      </c>
      <c r="U108" s="296">
        <f t="shared" si="36"/>
        <v>3677938.0344000007</v>
      </c>
      <c r="V108" s="296">
        <f t="shared" si="36"/>
        <v>3677938.0344000007</v>
      </c>
      <c r="W108" s="296">
        <f t="shared" si="36"/>
        <v>3677938.0344000007</v>
      </c>
      <c r="X108" s="296">
        <f t="shared" si="36"/>
        <v>3677938.0344000007</v>
      </c>
      <c r="Y108" s="296">
        <f t="shared" si="36"/>
        <v>3677938.0344000007</v>
      </c>
      <c r="Z108" s="296">
        <f t="shared" si="36"/>
        <v>3677938.0344000007</v>
      </c>
      <c r="AA108" s="296">
        <f t="shared" si="36"/>
        <v>3677938.0344000007</v>
      </c>
      <c r="AB108" s="296">
        <f t="shared" si="36"/>
        <v>3677938.0344000007</v>
      </c>
      <c r="AC108" s="296">
        <f t="shared" si="36"/>
        <v>3677938.0344000007</v>
      </c>
      <c r="AD108" s="296">
        <f t="shared" si="36"/>
        <v>3677938.0344000007</v>
      </c>
      <c r="AE108" s="296">
        <f t="shared" si="36"/>
        <v>3677938.0344000007</v>
      </c>
      <c r="AF108" s="296">
        <f t="shared" si="36"/>
        <v>3677938.0344000007</v>
      </c>
      <c r="AG108" s="296">
        <f t="shared" si="36"/>
        <v>3677938.0344000007</v>
      </c>
      <c r="AH108" s="296">
        <f t="shared" si="36"/>
        <v>3677938.0344000007</v>
      </c>
      <c r="AI108" s="296">
        <f t="shared" si="36"/>
        <v>3677938.0344000007</v>
      </c>
      <c r="AJ108" s="296">
        <f t="shared" si="36"/>
        <v>3677938.0344000007</v>
      </c>
      <c r="AK108" s="296">
        <f t="shared" si="36"/>
        <v>3677938.0344000007</v>
      </c>
      <c r="AL108" s="296">
        <f t="shared" si="36"/>
        <v>3677938.0344000007</v>
      </c>
      <c r="AM108" s="296">
        <f t="shared" si="36"/>
        <v>3677938.0344000007</v>
      </c>
      <c r="AN108" s="296">
        <f t="shared" si="36"/>
        <v>3677938.0344000007</v>
      </c>
      <c r="AO108" s="296">
        <f t="shared" si="36"/>
        <v>3677938.0344000007</v>
      </c>
      <c r="AP108" s="296">
        <f t="shared" si="36"/>
        <v>3677938.0344000007</v>
      </c>
      <c r="AT108" s="259"/>
      <c r="AU108" s="259"/>
      <c r="AV108" s="259"/>
      <c r="AW108" s="259"/>
      <c r="AX108" s="259"/>
      <c r="AY108" s="259"/>
      <c r="AZ108" s="259"/>
      <c r="BA108" s="259"/>
      <c r="BB108" s="259"/>
      <c r="BC108" s="259"/>
      <c r="BD108" s="259"/>
      <c r="BE108" s="259"/>
      <c r="BF108" s="259"/>
      <c r="BG108" s="259"/>
    </row>
    <row r="109" spans="1:71" ht="12.75" x14ac:dyDescent="0.2">
      <c r="A109" s="295" t="s">
        <v>562</v>
      </c>
      <c r="B109" s="294"/>
      <c r="C109" s="294">
        <f>B109+$I$120*C113</f>
        <v>0.19334700000000005</v>
      </c>
      <c r="D109" s="294">
        <f>C109+$I$120*D113</f>
        <v>0.38669400000000009</v>
      </c>
      <c r="E109" s="294">
        <f t="shared" ref="E109:AP109" si="37">D109+$I$120*E113</f>
        <v>0.58590000000000009</v>
      </c>
      <c r="F109" s="294">
        <f t="shared" si="37"/>
        <v>0.58590000000000009</v>
      </c>
      <c r="G109" s="294">
        <f t="shared" si="37"/>
        <v>0.58590000000000009</v>
      </c>
      <c r="H109" s="294">
        <f t="shared" si="37"/>
        <v>0.58590000000000009</v>
      </c>
      <c r="I109" s="294">
        <f t="shared" si="37"/>
        <v>0.58590000000000009</v>
      </c>
      <c r="J109" s="294">
        <f t="shared" si="37"/>
        <v>0.58590000000000009</v>
      </c>
      <c r="K109" s="294">
        <f t="shared" si="37"/>
        <v>0.58590000000000009</v>
      </c>
      <c r="L109" s="294">
        <f t="shared" si="37"/>
        <v>0.58590000000000009</v>
      </c>
      <c r="M109" s="294">
        <f t="shared" si="37"/>
        <v>0.58590000000000009</v>
      </c>
      <c r="N109" s="294">
        <f t="shared" si="37"/>
        <v>0.58590000000000009</v>
      </c>
      <c r="O109" s="294">
        <f t="shared" si="37"/>
        <v>0.58590000000000009</v>
      </c>
      <c r="P109" s="294">
        <f t="shared" si="37"/>
        <v>0.58590000000000009</v>
      </c>
      <c r="Q109" s="294">
        <f t="shared" si="37"/>
        <v>0.58590000000000009</v>
      </c>
      <c r="R109" s="294">
        <f t="shared" si="37"/>
        <v>0.58590000000000009</v>
      </c>
      <c r="S109" s="294">
        <f t="shared" si="37"/>
        <v>0.58590000000000009</v>
      </c>
      <c r="T109" s="294">
        <f t="shared" si="37"/>
        <v>0.58590000000000009</v>
      </c>
      <c r="U109" s="294">
        <f t="shared" si="37"/>
        <v>0.58590000000000009</v>
      </c>
      <c r="V109" s="294">
        <f t="shared" si="37"/>
        <v>0.58590000000000009</v>
      </c>
      <c r="W109" s="294">
        <f t="shared" si="37"/>
        <v>0.58590000000000009</v>
      </c>
      <c r="X109" s="294">
        <f t="shared" si="37"/>
        <v>0.58590000000000009</v>
      </c>
      <c r="Y109" s="294">
        <f t="shared" si="37"/>
        <v>0.58590000000000009</v>
      </c>
      <c r="Z109" s="294">
        <f t="shared" si="37"/>
        <v>0.58590000000000009</v>
      </c>
      <c r="AA109" s="294">
        <f t="shared" si="37"/>
        <v>0.58590000000000009</v>
      </c>
      <c r="AB109" s="294">
        <f t="shared" si="37"/>
        <v>0.58590000000000009</v>
      </c>
      <c r="AC109" s="294">
        <f t="shared" si="37"/>
        <v>0.58590000000000009</v>
      </c>
      <c r="AD109" s="294">
        <f t="shared" si="37"/>
        <v>0.58590000000000009</v>
      </c>
      <c r="AE109" s="294">
        <f t="shared" si="37"/>
        <v>0.58590000000000009</v>
      </c>
      <c r="AF109" s="294">
        <f t="shared" si="37"/>
        <v>0.58590000000000009</v>
      </c>
      <c r="AG109" s="294">
        <f t="shared" si="37"/>
        <v>0.58590000000000009</v>
      </c>
      <c r="AH109" s="294">
        <f t="shared" si="37"/>
        <v>0.58590000000000009</v>
      </c>
      <c r="AI109" s="294">
        <f t="shared" si="37"/>
        <v>0.58590000000000009</v>
      </c>
      <c r="AJ109" s="294">
        <f t="shared" si="37"/>
        <v>0.58590000000000009</v>
      </c>
      <c r="AK109" s="294">
        <f t="shared" si="37"/>
        <v>0.58590000000000009</v>
      </c>
      <c r="AL109" s="294">
        <f t="shared" si="37"/>
        <v>0.58590000000000009</v>
      </c>
      <c r="AM109" s="294">
        <f t="shared" si="37"/>
        <v>0.58590000000000009</v>
      </c>
      <c r="AN109" s="294">
        <f t="shared" si="37"/>
        <v>0.58590000000000009</v>
      </c>
      <c r="AO109" s="294">
        <f t="shared" si="37"/>
        <v>0.58590000000000009</v>
      </c>
      <c r="AP109" s="294">
        <f t="shared" si="37"/>
        <v>0.58590000000000009</v>
      </c>
      <c r="AT109" s="259"/>
      <c r="AU109" s="259"/>
      <c r="AV109" s="259"/>
      <c r="AW109" s="259"/>
      <c r="AX109" s="259"/>
      <c r="AY109" s="259"/>
      <c r="AZ109" s="259"/>
      <c r="BA109" s="259"/>
      <c r="BB109" s="259"/>
      <c r="BC109" s="259"/>
      <c r="BD109" s="259"/>
      <c r="BE109" s="259"/>
      <c r="BF109" s="259"/>
      <c r="BG109" s="259"/>
    </row>
    <row r="110" spans="1:71" ht="12.75" x14ac:dyDescent="0.2">
      <c r="A110" s="295" t="s">
        <v>563</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59"/>
      <c r="AU110" s="259"/>
      <c r="AV110" s="259"/>
      <c r="AW110" s="259"/>
      <c r="AX110" s="259"/>
      <c r="AY110" s="259"/>
      <c r="AZ110" s="259"/>
      <c r="BA110" s="259"/>
      <c r="BB110" s="259"/>
      <c r="BC110" s="259"/>
      <c r="BD110" s="259"/>
      <c r="BE110" s="259"/>
      <c r="BF110" s="259"/>
      <c r="BG110" s="259"/>
    </row>
    <row r="111" spans="1:71" ht="12.75" x14ac:dyDescent="0.2">
      <c r="A111" s="295" t="s">
        <v>564</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59"/>
      <c r="AU111" s="259"/>
      <c r="AV111" s="259"/>
      <c r="AW111" s="259"/>
      <c r="AX111" s="259"/>
      <c r="AY111" s="259"/>
      <c r="AZ111" s="259"/>
      <c r="BA111" s="259"/>
      <c r="BB111" s="259"/>
      <c r="BC111" s="259"/>
      <c r="BD111" s="259"/>
      <c r="BE111" s="259"/>
      <c r="BF111" s="259"/>
      <c r="BG111" s="259"/>
    </row>
    <row r="112" spans="1:71" ht="12.75" x14ac:dyDescent="0.2">
      <c r="A112" s="295" t="s">
        <v>565</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59"/>
      <c r="AU112" s="259"/>
      <c r="AV112" s="259"/>
      <c r="AW112" s="259"/>
      <c r="AX112" s="259"/>
      <c r="AY112" s="259"/>
      <c r="AZ112" s="259"/>
      <c r="BA112" s="259"/>
      <c r="BB112" s="259"/>
      <c r="BC112" s="259"/>
      <c r="BD112" s="259"/>
      <c r="BE112" s="259"/>
      <c r="BF112" s="259"/>
      <c r="BG112" s="259"/>
    </row>
    <row r="113" spans="1:71" ht="15" x14ac:dyDescent="0.2">
      <c r="A113" s="298" t="s">
        <v>566</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59"/>
      <c r="AU113" s="259"/>
      <c r="AV113" s="259"/>
      <c r="AW113" s="259"/>
      <c r="AX113" s="259"/>
      <c r="AY113" s="259"/>
      <c r="AZ113" s="259"/>
      <c r="BA113" s="259"/>
      <c r="BB113" s="259"/>
      <c r="BC113" s="259"/>
      <c r="BD113" s="259"/>
      <c r="BE113" s="259"/>
      <c r="BF113" s="259"/>
      <c r="BG113" s="259"/>
    </row>
    <row r="114" spans="1:71" ht="12.75" x14ac:dyDescent="0.2">
      <c r="A114" s="265"/>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x14ac:dyDescent="0.2">
      <c r="A115" s="265"/>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x14ac:dyDescent="0.2">
      <c r="A116" s="292"/>
      <c r="B116" s="446" t="s">
        <v>567</v>
      </c>
      <c r="C116" s="447"/>
      <c r="D116" s="446" t="s">
        <v>568</v>
      </c>
      <c r="E116" s="447"/>
      <c r="F116" s="292"/>
      <c r="G116" s="292"/>
      <c r="H116" s="292"/>
      <c r="I116" s="292"/>
      <c r="J116" s="292"/>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x14ac:dyDescent="0.2">
      <c r="A117" s="295" t="s">
        <v>569</v>
      </c>
      <c r="B117" s="301"/>
      <c r="C117" s="292" t="s">
        <v>570</v>
      </c>
      <c r="D117" s="301">
        <v>0.63</v>
      </c>
      <c r="E117" s="292" t="s">
        <v>570</v>
      </c>
      <c r="F117" s="292"/>
      <c r="G117" s="292"/>
      <c r="H117" s="292"/>
      <c r="I117" s="292"/>
      <c r="J117" s="292"/>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x14ac:dyDescent="0.2">
      <c r="A118" s="295" t="s">
        <v>569</v>
      </c>
      <c r="B118" s="292">
        <f>$B$110*B117</f>
        <v>0</v>
      </c>
      <c r="C118" s="292" t="s">
        <v>131</v>
      </c>
      <c r="D118" s="292">
        <f>$B$110*D117</f>
        <v>0.58590000000000009</v>
      </c>
      <c r="E118" s="292" t="s">
        <v>131</v>
      </c>
      <c r="F118" s="295" t="s">
        <v>571</v>
      </c>
      <c r="G118" s="292">
        <f>D117-B117</f>
        <v>0.63</v>
      </c>
      <c r="H118" s="292" t="s">
        <v>570</v>
      </c>
      <c r="I118" s="302">
        <f>$B$110*G118</f>
        <v>0.58590000000000009</v>
      </c>
      <c r="J118" s="292" t="s">
        <v>131</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x14ac:dyDescent="0.2">
      <c r="A119" s="292"/>
      <c r="B119" s="292"/>
      <c r="C119" s="292"/>
      <c r="D119" s="292"/>
      <c r="E119" s="292"/>
      <c r="F119" s="295" t="s">
        <v>572</v>
      </c>
      <c r="G119" s="292">
        <f>I119/$B$110</f>
        <v>0</v>
      </c>
      <c r="H119" s="292" t="s">
        <v>570</v>
      </c>
      <c r="I119" s="301"/>
      <c r="J119" s="292" t="s">
        <v>131</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x14ac:dyDescent="0.2">
      <c r="A120" s="303"/>
      <c r="B120" s="304"/>
      <c r="C120" s="304"/>
      <c r="D120" s="304"/>
      <c r="E120" s="304"/>
      <c r="F120" s="305" t="s">
        <v>573</v>
      </c>
      <c r="G120" s="302">
        <f>G118</f>
        <v>0.63</v>
      </c>
      <c r="H120" s="292" t="s">
        <v>570</v>
      </c>
      <c r="I120" s="297">
        <f>I118</f>
        <v>0.58590000000000009</v>
      </c>
      <c r="J120" s="292" t="s">
        <v>131</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x14ac:dyDescent="0.2">
      <c r="A121" s="266"/>
      <c r="B121" s="264"/>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x14ac:dyDescent="0.2">
      <c r="A122" s="306" t="s">
        <v>574</v>
      </c>
      <c r="B122" s="307">
        <f>4.63278*1.18</f>
        <v>5.4666804000000004</v>
      </c>
      <c r="C122" s="264"/>
      <c r="D122" s="435" t="s">
        <v>347</v>
      </c>
      <c r="E122" s="371" t="s">
        <v>684</v>
      </c>
      <c r="F122" s="372">
        <v>35</v>
      </c>
      <c r="G122" s="436" t="s">
        <v>712</v>
      </c>
      <c r="H122" s="264"/>
      <c r="I122" s="264"/>
      <c r="J122" s="264"/>
      <c r="K122" s="264"/>
      <c r="L122" s="264"/>
      <c r="M122" s="264"/>
      <c r="N122" s="264"/>
      <c r="O122" s="264"/>
      <c r="P122" s="264"/>
      <c r="Q122" s="264"/>
      <c r="R122" s="264"/>
      <c r="S122" s="264"/>
      <c r="T122" s="264"/>
      <c r="U122" s="264"/>
      <c r="V122" s="264"/>
      <c r="W122" s="264"/>
      <c r="X122" s="264"/>
      <c r="Y122" s="264"/>
      <c r="Z122" s="264"/>
      <c r="AA122" s="264"/>
      <c r="AB122" s="264"/>
      <c r="AC122" s="264"/>
      <c r="AD122" s="264"/>
      <c r="AE122" s="264"/>
      <c r="AF122" s="264"/>
      <c r="AG122" s="264"/>
      <c r="AH122" s="264"/>
      <c r="AI122" s="264"/>
      <c r="AJ122" s="264"/>
      <c r="AK122" s="264"/>
      <c r="AL122" s="264"/>
      <c r="AM122" s="264"/>
      <c r="AN122" s="264"/>
      <c r="AO122" s="264"/>
      <c r="AP122" s="264"/>
      <c r="AQ122" s="264"/>
      <c r="AR122" s="264"/>
      <c r="AS122" s="264"/>
      <c r="AT122" s="264"/>
      <c r="AU122" s="264"/>
      <c r="AV122" s="264"/>
      <c r="AW122" s="264"/>
      <c r="AX122" s="264"/>
      <c r="AY122" s="264"/>
      <c r="AZ122" s="264"/>
      <c r="BA122" s="264"/>
      <c r="BB122" s="264"/>
      <c r="BC122" s="264"/>
      <c r="BD122" s="264"/>
      <c r="BE122" s="264"/>
      <c r="BF122" s="264"/>
      <c r="BG122" s="264"/>
      <c r="BH122" s="264"/>
      <c r="BI122" s="264"/>
      <c r="BJ122" s="264"/>
      <c r="BK122" s="264"/>
      <c r="BL122" s="264"/>
      <c r="BM122" s="264"/>
      <c r="BN122" s="264"/>
      <c r="BO122" s="264"/>
      <c r="BP122" s="264"/>
      <c r="BQ122" s="264"/>
      <c r="BR122" s="264"/>
      <c r="BS122" s="264"/>
    </row>
    <row r="123" spans="1:71" x14ac:dyDescent="0.2">
      <c r="A123" s="306" t="s">
        <v>347</v>
      </c>
      <c r="B123" s="308">
        <v>30</v>
      </c>
      <c r="C123" s="264"/>
      <c r="D123" s="435"/>
      <c r="E123" s="371" t="s">
        <v>678</v>
      </c>
      <c r="F123" s="372">
        <v>30</v>
      </c>
      <c r="G123" s="436"/>
      <c r="H123" s="264"/>
      <c r="I123" s="264"/>
      <c r="J123" s="264"/>
      <c r="K123" s="264"/>
      <c r="L123" s="264"/>
      <c r="M123" s="264"/>
      <c r="N123" s="264"/>
      <c r="O123" s="264"/>
      <c r="P123" s="264"/>
      <c r="Q123" s="264"/>
      <c r="R123" s="264"/>
      <c r="S123" s="264"/>
      <c r="T123" s="264"/>
      <c r="U123" s="264"/>
      <c r="V123" s="264"/>
      <c r="W123" s="264"/>
      <c r="X123" s="264"/>
      <c r="Y123" s="264"/>
      <c r="Z123" s="264"/>
      <c r="AA123" s="264"/>
      <c r="AB123" s="264"/>
      <c r="AC123" s="264"/>
      <c r="AD123" s="264"/>
      <c r="AE123" s="264"/>
      <c r="AF123" s="264"/>
      <c r="AG123" s="264"/>
      <c r="AH123" s="264"/>
      <c r="AI123" s="264"/>
      <c r="AJ123" s="264"/>
      <c r="AK123" s="264"/>
      <c r="AL123" s="264"/>
      <c r="AM123" s="264"/>
      <c r="AN123" s="264"/>
      <c r="AO123" s="264"/>
      <c r="AP123" s="264"/>
      <c r="AQ123" s="264"/>
      <c r="AR123" s="264"/>
      <c r="AS123" s="264"/>
      <c r="AT123" s="264"/>
      <c r="AU123" s="264"/>
      <c r="AV123" s="264"/>
      <c r="AW123" s="264"/>
      <c r="AX123" s="264"/>
      <c r="AY123" s="264"/>
      <c r="AZ123" s="264"/>
      <c r="BA123" s="264"/>
      <c r="BB123" s="264"/>
      <c r="BC123" s="264"/>
      <c r="BD123" s="264"/>
      <c r="BE123" s="264"/>
      <c r="BF123" s="264"/>
      <c r="BG123" s="264"/>
      <c r="BH123" s="264"/>
      <c r="BI123" s="264"/>
      <c r="BJ123" s="264"/>
      <c r="BK123" s="264"/>
      <c r="BL123" s="264"/>
      <c r="BM123" s="264"/>
      <c r="BN123" s="264"/>
      <c r="BO123" s="264"/>
      <c r="BP123" s="264"/>
      <c r="BQ123" s="264"/>
      <c r="BR123" s="264"/>
      <c r="BS123" s="264"/>
    </row>
    <row r="124" spans="1:71" x14ac:dyDescent="0.2">
      <c r="A124" s="306" t="s">
        <v>575</v>
      </c>
      <c r="B124" s="308" t="s">
        <v>542</v>
      </c>
      <c r="C124" s="267" t="s">
        <v>576</v>
      </c>
      <c r="D124" s="435"/>
      <c r="E124" s="371" t="s">
        <v>713</v>
      </c>
      <c r="F124" s="372">
        <v>30</v>
      </c>
      <c r="G124" s="436"/>
      <c r="H124" s="264"/>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264"/>
      <c r="AF124" s="264"/>
      <c r="AG124" s="264"/>
      <c r="AH124" s="264"/>
      <c r="AI124" s="264"/>
      <c r="AJ124" s="264"/>
      <c r="AK124" s="264"/>
      <c r="AL124" s="264"/>
      <c r="AM124" s="264"/>
      <c r="AN124" s="264"/>
      <c r="AO124" s="264"/>
      <c r="AP124" s="264"/>
      <c r="AQ124" s="264"/>
      <c r="AR124" s="264"/>
      <c r="AS124" s="264"/>
      <c r="AT124" s="264"/>
      <c r="AU124" s="264"/>
      <c r="AV124" s="264"/>
      <c r="AW124" s="264"/>
      <c r="AX124" s="264"/>
      <c r="AY124" s="264"/>
      <c r="AZ124" s="264"/>
      <c r="BA124" s="264"/>
      <c r="BB124" s="264"/>
      <c r="BC124" s="264"/>
      <c r="BD124" s="264"/>
      <c r="BE124" s="264"/>
      <c r="BF124" s="264"/>
      <c r="BG124" s="264"/>
      <c r="BH124" s="264"/>
      <c r="BI124" s="264"/>
      <c r="BJ124" s="264"/>
      <c r="BK124" s="264"/>
      <c r="BL124" s="264"/>
      <c r="BM124" s="264"/>
      <c r="BN124" s="264"/>
      <c r="BO124" s="264"/>
      <c r="BP124" s="264"/>
      <c r="BQ124" s="264"/>
      <c r="BR124" s="264"/>
      <c r="BS124" s="264"/>
    </row>
    <row r="125" spans="1:71" s="223" customFormat="1" x14ac:dyDescent="0.2">
      <c r="A125" s="309"/>
      <c r="B125" s="310"/>
      <c r="C125" s="268"/>
      <c r="D125" s="435"/>
      <c r="E125" s="371" t="s">
        <v>714</v>
      </c>
      <c r="F125" s="372">
        <v>30</v>
      </c>
      <c r="G125" s="436"/>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c r="BJ125" s="269"/>
      <c r="BK125" s="269"/>
      <c r="BL125" s="269"/>
      <c r="BM125" s="269"/>
      <c r="BN125" s="269"/>
      <c r="BO125" s="269"/>
      <c r="BP125" s="269"/>
      <c r="BQ125" s="269"/>
      <c r="BR125" s="269"/>
      <c r="BS125" s="269"/>
    </row>
    <row r="126" spans="1:71" ht="12.75" x14ac:dyDescent="0.2">
      <c r="A126" s="306" t="s">
        <v>577</v>
      </c>
      <c r="B126" s="311">
        <f>$B$122*1000*1000</f>
        <v>5466680.4000000004</v>
      </c>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c r="AA126" s="264"/>
      <c r="AB126" s="264"/>
      <c r="AC126" s="264"/>
      <c r="AD126" s="264"/>
      <c r="AE126" s="264"/>
      <c r="AF126" s="264"/>
      <c r="AG126" s="264"/>
      <c r="AH126" s="264"/>
      <c r="AI126" s="264"/>
      <c r="AJ126" s="264"/>
      <c r="AK126" s="264"/>
      <c r="AL126" s="264"/>
      <c r="AM126" s="264"/>
      <c r="AN126" s="264"/>
      <c r="AO126" s="264"/>
      <c r="AP126" s="264"/>
      <c r="AQ126" s="264"/>
      <c r="AR126" s="264"/>
      <c r="AS126" s="264"/>
      <c r="AT126" s="264"/>
      <c r="AU126" s="264"/>
      <c r="AV126" s="264"/>
      <c r="AW126" s="264"/>
      <c r="AX126" s="264"/>
      <c r="AY126" s="264"/>
      <c r="AZ126" s="264"/>
      <c r="BA126" s="264"/>
      <c r="BB126" s="264"/>
      <c r="BC126" s="264"/>
      <c r="BD126" s="264"/>
      <c r="BE126" s="264"/>
      <c r="BF126" s="264"/>
      <c r="BG126" s="264"/>
      <c r="BH126" s="264"/>
      <c r="BI126" s="264"/>
      <c r="BJ126" s="264"/>
      <c r="BK126" s="264"/>
      <c r="BL126" s="264"/>
      <c r="BM126" s="264"/>
      <c r="BN126" s="264"/>
      <c r="BO126" s="264"/>
      <c r="BP126" s="264"/>
      <c r="BQ126" s="264"/>
      <c r="BR126" s="264"/>
      <c r="BS126" s="264"/>
    </row>
    <row r="127" spans="1:71" ht="12.75" x14ac:dyDescent="0.2">
      <c r="A127" s="306" t="s">
        <v>578</v>
      </c>
      <c r="B127" s="312">
        <v>0.01</v>
      </c>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4"/>
      <c r="AB127" s="264"/>
      <c r="AC127" s="264"/>
      <c r="AD127" s="264"/>
      <c r="AE127" s="264"/>
      <c r="AF127" s="264"/>
      <c r="AG127" s="264"/>
      <c r="AH127" s="264"/>
      <c r="AI127" s="264"/>
      <c r="AJ127" s="264"/>
      <c r="AK127" s="264"/>
      <c r="AL127" s="264"/>
      <c r="AM127" s="264"/>
      <c r="AN127" s="264"/>
      <c r="AO127" s="264"/>
      <c r="AP127" s="264"/>
      <c r="AQ127" s="264"/>
      <c r="AR127" s="264"/>
      <c r="AS127" s="264"/>
      <c r="AT127" s="264"/>
      <c r="AU127" s="264"/>
      <c r="AV127" s="264"/>
      <c r="AW127" s="264"/>
      <c r="AX127" s="264"/>
      <c r="AY127" s="264"/>
      <c r="AZ127" s="264"/>
      <c r="BA127" s="264"/>
      <c r="BB127" s="264"/>
      <c r="BC127" s="264"/>
      <c r="BD127" s="264"/>
      <c r="BE127" s="264"/>
      <c r="BF127" s="264"/>
      <c r="BG127" s="264"/>
      <c r="BH127" s="264"/>
      <c r="BI127" s="264"/>
      <c r="BJ127" s="264"/>
      <c r="BK127" s="264"/>
      <c r="BL127" s="264"/>
      <c r="BM127" s="264"/>
      <c r="BN127" s="264"/>
      <c r="BO127" s="264"/>
      <c r="BP127" s="264"/>
      <c r="BQ127" s="264"/>
      <c r="BR127" s="264"/>
      <c r="BS127" s="264"/>
    </row>
    <row r="128" spans="1:71" ht="12.75" x14ac:dyDescent="0.2">
      <c r="A128" s="266"/>
      <c r="B128" s="270"/>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c r="AA128" s="264"/>
      <c r="AB128" s="264"/>
      <c r="AC128" s="264"/>
      <c r="AD128" s="264"/>
      <c r="AE128" s="264"/>
      <c r="AF128" s="264"/>
      <c r="AG128" s="264"/>
      <c r="AH128" s="264"/>
      <c r="AI128" s="264"/>
      <c r="AJ128" s="264"/>
      <c r="AK128" s="264"/>
      <c r="AL128" s="264"/>
      <c r="AM128" s="264"/>
      <c r="AN128" s="264"/>
      <c r="AO128" s="264"/>
      <c r="AP128" s="264"/>
      <c r="AQ128" s="264"/>
      <c r="AR128" s="264"/>
      <c r="AS128" s="264"/>
      <c r="AT128" s="264"/>
      <c r="AU128" s="264"/>
      <c r="AV128" s="264"/>
      <c r="AW128" s="264"/>
      <c r="AX128" s="264"/>
      <c r="AY128" s="264"/>
      <c r="AZ128" s="264"/>
      <c r="BA128" s="264"/>
      <c r="BB128" s="264"/>
      <c r="BC128" s="264"/>
      <c r="BD128" s="264"/>
      <c r="BE128" s="264"/>
      <c r="BF128" s="264"/>
      <c r="BG128" s="264"/>
      <c r="BH128" s="264"/>
      <c r="BI128" s="264"/>
      <c r="BJ128" s="264"/>
      <c r="BK128" s="264"/>
      <c r="BL128" s="264"/>
      <c r="BM128" s="264"/>
      <c r="BN128" s="264"/>
      <c r="BO128" s="264"/>
      <c r="BP128" s="264"/>
      <c r="BQ128" s="264"/>
      <c r="BR128" s="264"/>
      <c r="BS128" s="264"/>
    </row>
    <row r="129" spans="1:71" ht="12.75" x14ac:dyDescent="0.2">
      <c r="A129" s="306" t="s">
        <v>579</v>
      </c>
      <c r="B129" s="313">
        <v>0.20499999999999999</v>
      </c>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c r="AA129" s="264"/>
      <c r="AB129" s="264"/>
      <c r="AC129" s="264"/>
      <c r="AD129" s="264"/>
      <c r="AE129" s="264"/>
      <c r="AF129" s="264"/>
      <c r="AG129" s="264"/>
      <c r="AH129" s="264"/>
      <c r="AI129" s="264"/>
      <c r="AJ129" s="264"/>
      <c r="AK129" s="264"/>
      <c r="AL129" s="264"/>
      <c r="AM129" s="264"/>
      <c r="AN129" s="264"/>
      <c r="AO129" s="264"/>
      <c r="AP129" s="264"/>
      <c r="AQ129" s="264"/>
      <c r="AR129" s="264"/>
      <c r="AS129" s="264"/>
      <c r="AT129" s="264"/>
      <c r="AU129" s="264"/>
      <c r="AV129" s="264"/>
      <c r="AW129" s="264"/>
      <c r="AX129" s="264"/>
      <c r="AY129" s="264"/>
      <c r="AZ129" s="264"/>
      <c r="BA129" s="264"/>
      <c r="BB129" s="264"/>
      <c r="BC129" s="264"/>
      <c r="BD129" s="264"/>
      <c r="BE129" s="264"/>
      <c r="BF129" s="264"/>
      <c r="BG129" s="264"/>
      <c r="BH129" s="264"/>
      <c r="BI129" s="264"/>
      <c r="BJ129" s="264"/>
      <c r="BK129" s="264"/>
      <c r="BL129" s="264"/>
      <c r="BM129" s="264"/>
      <c r="BN129" s="264"/>
      <c r="BO129" s="264"/>
      <c r="BP129" s="264"/>
      <c r="BQ129" s="264"/>
      <c r="BR129" s="264"/>
      <c r="BS129" s="264"/>
    </row>
    <row r="130" spans="1:71" x14ac:dyDescent="0.2">
      <c r="A130" s="314"/>
      <c r="B130" s="315"/>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row>
    <row r="131" spans="1:71" ht="12.75" x14ac:dyDescent="0.2">
      <c r="A131" s="373" t="s">
        <v>715</v>
      </c>
      <c r="B131" s="374">
        <v>1.4332</v>
      </c>
      <c r="C131" s="269"/>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c r="AA131" s="264"/>
      <c r="AB131" s="264"/>
      <c r="AC131" s="264"/>
      <c r="AD131" s="264"/>
      <c r="AE131" s="264"/>
      <c r="AF131" s="264"/>
      <c r="AG131" s="264"/>
      <c r="AH131" s="264"/>
      <c r="AI131" s="264"/>
      <c r="AJ131" s="264"/>
      <c r="AK131" s="264"/>
      <c r="AL131" s="264"/>
      <c r="AM131" s="264"/>
      <c r="AN131" s="264"/>
      <c r="AO131" s="264"/>
      <c r="AP131" s="264"/>
      <c r="AQ131" s="264"/>
      <c r="AR131" s="264"/>
      <c r="AS131" s="264"/>
      <c r="AT131" s="264"/>
      <c r="AU131" s="264"/>
      <c r="AV131" s="264"/>
      <c r="AW131" s="264"/>
      <c r="AX131" s="264"/>
      <c r="AY131" s="264"/>
      <c r="AZ131" s="264"/>
      <c r="BA131" s="264"/>
      <c r="BB131" s="264"/>
      <c r="BC131" s="264"/>
      <c r="BD131" s="264"/>
      <c r="BE131" s="264"/>
      <c r="BF131" s="264"/>
      <c r="BG131" s="264"/>
      <c r="BH131" s="264"/>
      <c r="BI131" s="264"/>
      <c r="BJ131" s="264"/>
      <c r="BK131" s="264"/>
      <c r="BL131" s="264"/>
      <c r="BM131" s="264"/>
      <c r="BN131" s="264"/>
      <c r="BO131" s="264"/>
      <c r="BP131" s="264"/>
      <c r="BQ131" s="264"/>
      <c r="BR131" s="264"/>
      <c r="BS131" s="264"/>
    </row>
    <row r="132" spans="1:71" ht="12.75" x14ac:dyDescent="0.2">
      <c r="A132" s="264"/>
      <c r="B132" s="264"/>
      <c r="C132" s="264"/>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c r="AA132" s="264"/>
      <c r="AB132" s="264"/>
      <c r="AC132" s="264"/>
      <c r="AD132" s="264"/>
      <c r="AE132" s="264"/>
      <c r="AF132" s="264"/>
      <c r="AG132" s="264"/>
      <c r="AH132" s="264"/>
      <c r="AI132" s="264"/>
      <c r="AJ132" s="264"/>
      <c r="AK132" s="264"/>
      <c r="AL132" s="264"/>
      <c r="AM132" s="264"/>
      <c r="AN132" s="264"/>
      <c r="AO132" s="264"/>
      <c r="AP132" s="264"/>
      <c r="AQ132" s="264"/>
      <c r="AR132" s="264"/>
      <c r="AS132" s="264"/>
      <c r="AT132" s="264"/>
      <c r="AU132" s="264"/>
      <c r="AV132" s="264"/>
      <c r="AW132" s="264"/>
      <c r="AX132" s="264"/>
      <c r="AY132" s="264"/>
      <c r="AZ132" s="264"/>
      <c r="BA132" s="264"/>
      <c r="BB132" s="264"/>
      <c r="BC132" s="264"/>
      <c r="BD132" s="264"/>
      <c r="BE132" s="264"/>
      <c r="BF132" s="264"/>
      <c r="BG132" s="264"/>
      <c r="BH132" s="264"/>
      <c r="BI132" s="264"/>
      <c r="BJ132" s="264"/>
      <c r="BK132" s="264"/>
      <c r="BL132" s="264"/>
      <c r="BM132" s="264"/>
      <c r="BN132" s="264"/>
      <c r="BO132" s="264"/>
      <c r="BP132" s="264"/>
      <c r="BQ132" s="264"/>
      <c r="BR132" s="264"/>
      <c r="BS132" s="264"/>
    </row>
    <row r="133" spans="1:71" ht="12.75" x14ac:dyDescent="0.2">
      <c r="A133" s="266"/>
      <c r="B133" s="26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64"/>
      <c r="Y133" s="264"/>
      <c r="Z133" s="264"/>
      <c r="AA133" s="264"/>
      <c r="AB133" s="264"/>
      <c r="AC133" s="264"/>
      <c r="AD133" s="264"/>
      <c r="AE133" s="264"/>
      <c r="AF133" s="264"/>
      <c r="AG133" s="264"/>
      <c r="AH133" s="264"/>
      <c r="AI133" s="264"/>
      <c r="AJ133" s="264"/>
      <c r="AK133" s="264"/>
      <c r="AL133" s="264"/>
      <c r="AM133" s="264"/>
      <c r="AN133" s="264"/>
      <c r="AO133" s="264"/>
      <c r="AP133" s="264"/>
      <c r="AQ133" s="223"/>
      <c r="AR133" s="223"/>
      <c r="AS133" s="223"/>
      <c r="BH133" s="264"/>
      <c r="BI133" s="264"/>
      <c r="BJ133" s="264"/>
      <c r="BK133" s="264"/>
      <c r="BL133" s="264"/>
      <c r="BM133" s="264"/>
      <c r="BN133" s="264"/>
      <c r="BO133" s="264"/>
      <c r="BP133" s="264"/>
      <c r="BQ133" s="264"/>
      <c r="BR133" s="264"/>
      <c r="BS133" s="264"/>
    </row>
    <row r="134" spans="1:71" x14ac:dyDescent="0.2">
      <c r="A134" s="306" t="s">
        <v>580</v>
      </c>
      <c r="C134" s="269" t="s">
        <v>716</v>
      </c>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23"/>
      <c r="AR134" s="223"/>
      <c r="AS134" s="223"/>
      <c r="BH134" s="269"/>
      <c r="BI134" s="269"/>
      <c r="BJ134" s="269"/>
      <c r="BK134" s="269"/>
      <c r="BL134" s="269"/>
      <c r="BM134" s="269"/>
      <c r="BN134" s="269"/>
      <c r="BO134" s="269"/>
      <c r="BP134" s="269"/>
      <c r="BQ134" s="269"/>
      <c r="BR134" s="269"/>
      <c r="BS134" s="269"/>
    </row>
    <row r="135" spans="1:71" ht="12.75" x14ac:dyDescent="0.2">
      <c r="A135" s="306"/>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6" t="s">
        <v>581</v>
      </c>
      <c r="B136" s="375"/>
      <c r="C136" s="376"/>
      <c r="D136" s="376">
        <v>4.5999999999999999E-2</v>
      </c>
      <c r="E136" s="376">
        <v>4.3999999999999997E-2</v>
      </c>
      <c r="F136" s="376">
        <v>4.2000000000000003E-2</v>
      </c>
      <c r="G136" s="376">
        <f>F136</f>
        <v>4.2000000000000003E-2</v>
      </c>
      <c r="H136" s="376">
        <f>G136</f>
        <v>4.2000000000000003E-2</v>
      </c>
      <c r="I136" s="376">
        <f t="shared" ref="I136:AY136" si="39">H136</f>
        <v>4.2000000000000003E-2</v>
      </c>
      <c r="J136" s="376">
        <f t="shared" si="39"/>
        <v>4.2000000000000003E-2</v>
      </c>
      <c r="K136" s="376">
        <f t="shared" si="39"/>
        <v>4.2000000000000003E-2</v>
      </c>
      <c r="L136" s="376">
        <f t="shared" si="39"/>
        <v>4.2000000000000003E-2</v>
      </c>
      <c r="M136" s="376">
        <f t="shared" si="39"/>
        <v>4.2000000000000003E-2</v>
      </c>
      <c r="N136" s="376">
        <f t="shared" si="39"/>
        <v>4.2000000000000003E-2</v>
      </c>
      <c r="O136" s="376">
        <f t="shared" si="39"/>
        <v>4.2000000000000003E-2</v>
      </c>
      <c r="P136" s="376">
        <f t="shared" si="39"/>
        <v>4.2000000000000003E-2</v>
      </c>
      <c r="Q136" s="376">
        <f t="shared" si="39"/>
        <v>4.2000000000000003E-2</v>
      </c>
      <c r="R136" s="376">
        <f t="shared" si="39"/>
        <v>4.2000000000000003E-2</v>
      </c>
      <c r="S136" s="376">
        <f t="shared" si="39"/>
        <v>4.2000000000000003E-2</v>
      </c>
      <c r="T136" s="376">
        <f t="shared" si="39"/>
        <v>4.2000000000000003E-2</v>
      </c>
      <c r="U136" s="376">
        <f t="shared" si="39"/>
        <v>4.2000000000000003E-2</v>
      </c>
      <c r="V136" s="376">
        <f t="shared" si="39"/>
        <v>4.2000000000000003E-2</v>
      </c>
      <c r="W136" s="376">
        <f t="shared" si="39"/>
        <v>4.2000000000000003E-2</v>
      </c>
      <c r="X136" s="376">
        <f t="shared" si="39"/>
        <v>4.2000000000000003E-2</v>
      </c>
      <c r="Y136" s="376">
        <f t="shared" si="39"/>
        <v>4.2000000000000003E-2</v>
      </c>
      <c r="Z136" s="376">
        <f t="shared" si="39"/>
        <v>4.2000000000000003E-2</v>
      </c>
      <c r="AA136" s="376">
        <f t="shared" si="39"/>
        <v>4.2000000000000003E-2</v>
      </c>
      <c r="AB136" s="376">
        <f t="shared" si="39"/>
        <v>4.2000000000000003E-2</v>
      </c>
      <c r="AC136" s="376">
        <f t="shared" si="39"/>
        <v>4.2000000000000003E-2</v>
      </c>
      <c r="AD136" s="376">
        <f t="shared" si="39"/>
        <v>4.2000000000000003E-2</v>
      </c>
      <c r="AE136" s="376">
        <f t="shared" si="39"/>
        <v>4.2000000000000003E-2</v>
      </c>
      <c r="AF136" s="376">
        <f t="shared" si="39"/>
        <v>4.2000000000000003E-2</v>
      </c>
      <c r="AG136" s="376">
        <f t="shared" si="39"/>
        <v>4.2000000000000003E-2</v>
      </c>
      <c r="AH136" s="376">
        <f t="shared" si="39"/>
        <v>4.2000000000000003E-2</v>
      </c>
      <c r="AI136" s="376">
        <f t="shared" si="39"/>
        <v>4.2000000000000003E-2</v>
      </c>
      <c r="AJ136" s="376">
        <f t="shared" si="39"/>
        <v>4.2000000000000003E-2</v>
      </c>
      <c r="AK136" s="376">
        <f t="shared" si="39"/>
        <v>4.2000000000000003E-2</v>
      </c>
      <c r="AL136" s="376">
        <f t="shared" si="39"/>
        <v>4.2000000000000003E-2</v>
      </c>
      <c r="AM136" s="376">
        <f t="shared" si="39"/>
        <v>4.2000000000000003E-2</v>
      </c>
      <c r="AN136" s="376">
        <f t="shared" si="39"/>
        <v>4.2000000000000003E-2</v>
      </c>
      <c r="AO136" s="376">
        <f t="shared" si="39"/>
        <v>4.2000000000000003E-2</v>
      </c>
      <c r="AP136" s="376">
        <f t="shared" si="39"/>
        <v>4.2000000000000003E-2</v>
      </c>
      <c r="AQ136" s="376">
        <f t="shared" si="39"/>
        <v>4.2000000000000003E-2</v>
      </c>
      <c r="AR136" s="376">
        <f t="shared" si="39"/>
        <v>4.2000000000000003E-2</v>
      </c>
      <c r="AS136" s="376">
        <f t="shared" si="39"/>
        <v>4.2000000000000003E-2</v>
      </c>
      <c r="AT136" s="376">
        <f t="shared" si="39"/>
        <v>4.2000000000000003E-2</v>
      </c>
      <c r="AU136" s="376">
        <f t="shared" si="39"/>
        <v>4.2000000000000003E-2</v>
      </c>
      <c r="AV136" s="376">
        <f t="shared" si="39"/>
        <v>4.2000000000000003E-2</v>
      </c>
      <c r="AW136" s="376">
        <f t="shared" si="39"/>
        <v>4.2000000000000003E-2</v>
      </c>
      <c r="AX136" s="376">
        <f t="shared" si="39"/>
        <v>4.2000000000000003E-2</v>
      </c>
      <c r="AY136" s="376">
        <f t="shared" si="39"/>
        <v>4.2000000000000003E-2</v>
      </c>
    </row>
    <row r="137" spans="1:71" s="223" customFormat="1" ht="15" x14ac:dyDescent="0.2">
      <c r="A137" s="306" t="s">
        <v>582</v>
      </c>
      <c r="B137" s="377"/>
      <c r="C137" s="378">
        <f>(1+B137)*(1+C136)-1</f>
        <v>0</v>
      </c>
      <c r="D137" s="378">
        <f>(1+C137)*(1+D136)-1</f>
        <v>4.6000000000000041E-2</v>
      </c>
      <c r="E137" s="378">
        <f>(1+D137)*(1+E136)-1</f>
        <v>9.2024000000000106E-2</v>
      </c>
      <c r="F137" s="378">
        <f t="shared" ref="F137:AY137" si="40">(1+E137)*(1+F136)-1</f>
        <v>0.13788900800000015</v>
      </c>
      <c r="G137" s="378">
        <f>(1+F137)*(1+G136)-1</f>
        <v>0.18568034633600017</v>
      </c>
      <c r="H137" s="378">
        <f t="shared" si="40"/>
        <v>0.2354789208821122</v>
      </c>
      <c r="I137" s="378">
        <f t="shared" si="40"/>
        <v>0.28736903555916093</v>
      </c>
      <c r="J137" s="378">
        <f t="shared" si="40"/>
        <v>0.34143853505264565</v>
      </c>
      <c r="K137" s="378">
        <f t="shared" si="40"/>
        <v>0.39777895352485682</v>
      </c>
      <c r="L137" s="378">
        <f t="shared" si="40"/>
        <v>0.45648566957290093</v>
      </c>
      <c r="M137" s="378">
        <f t="shared" si="40"/>
        <v>0.51765806769496292</v>
      </c>
      <c r="N137" s="378">
        <f t="shared" si="40"/>
        <v>0.58139970653815132</v>
      </c>
      <c r="O137" s="378">
        <f t="shared" si="40"/>
        <v>0.64781849421275384</v>
      </c>
      <c r="P137" s="378">
        <f t="shared" si="40"/>
        <v>0.71702687096968964</v>
      </c>
      <c r="Q137" s="378">
        <f t="shared" si="40"/>
        <v>0.78914199955041675</v>
      </c>
      <c r="R137" s="378">
        <f t="shared" si="40"/>
        <v>0.86428596353153431</v>
      </c>
      <c r="S137" s="378">
        <f t="shared" si="40"/>
        <v>0.94258597399985877</v>
      </c>
      <c r="T137" s="378">
        <f t="shared" si="40"/>
        <v>1.0241745849078527</v>
      </c>
      <c r="U137" s="378">
        <f t="shared" si="40"/>
        <v>1.1091899174739828</v>
      </c>
      <c r="V137" s="378">
        <f t="shared" si="40"/>
        <v>1.19777589400789</v>
      </c>
      <c r="W137" s="378">
        <f t="shared" si="40"/>
        <v>1.2900824815562215</v>
      </c>
      <c r="X137" s="378">
        <f t="shared" si="40"/>
        <v>1.3862659457815827</v>
      </c>
      <c r="Y137" s="378">
        <f t="shared" si="40"/>
        <v>1.4864891155044093</v>
      </c>
      <c r="Z137" s="378">
        <f t="shared" si="40"/>
        <v>1.5909216583555947</v>
      </c>
      <c r="AA137" s="378">
        <f t="shared" si="40"/>
        <v>1.6997403680065299</v>
      </c>
      <c r="AB137" s="378">
        <f t="shared" si="40"/>
        <v>1.8131294634628041</v>
      </c>
      <c r="AC137" s="378">
        <f t="shared" si="40"/>
        <v>1.9312809009282419</v>
      </c>
      <c r="AD137" s="378">
        <f t="shared" si="40"/>
        <v>2.0543946987672284</v>
      </c>
      <c r="AE137" s="378">
        <f t="shared" si="40"/>
        <v>2.1826792761154521</v>
      </c>
      <c r="AF137" s="378">
        <f t="shared" si="40"/>
        <v>2.3163518057123014</v>
      </c>
      <c r="AG137" s="378">
        <f t="shared" si="40"/>
        <v>2.4556385815522184</v>
      </c>
      <c r="AH137" s="378">
        <f t="shared" si="40"/>
        <v>2.6007754019774119</v>
      </c>
      <c r="AI137" s="378">
        <f t="shared" si="40"/>
        <v>2.7520079688604633</v>
      </c>
      <c r="AJ137" s="378">
        <f t="shared" si="40"/>
        <v>2.909592303552603</v>
      </c>
      <c r="AK137" s="378">
        <f t="shared" si="40"/>
        <v>3.0737951803018122</v>
      </c>
      <c r="AL137" s="378">
        <f t="shared" si="40"/>
        <v>3.2448945778744882</v>
      </c>
      <c r="AM137" s="378">
        <f t="shared" si="40"/>
        <v>3.4231801501452166</v>
      </c>
      <c r="AN137" s="378">
        <f t="shared" si="40"/>
        <v>3.6089537164513157</v>
      </c>
      <c r="AO137" s="378">
        <f t="shared" si="40"/>
        <v>3.8025297725422709</v>
      </c>
      <c r="AP137" s="378">
        <f t="shared" si="40"/>
        <v>4.0042360229890468</v>
      </c>
      <c r="AQ137" s="378">
        <f t="shared" si="40"/>
        <v>4.2144139359545871</v>
      </c>
      <c r="AR137" s="378">
        <f t="shared" si="40"/>
        <v>4.4334193212646804</v>
      </c>
      <c r="AS137" s="378">
        <f t="shared" si="40"/>
        <v>4.6616229327577976</v>
      </c>
      <c r="AT137" s="378">
        <f t="shared" si="40"/>
        <v>4.8994110959336252</v>
      </c>
      <c r="AU137" s="378">
        <f t="shared" si="40"/>
        <v>5.147186361962838</v>
      </c>
      <c r="AV137" s="378">
        <f t="shared" si="40"/>
        <v>5.4053681891652774</v>
      </c>
      <c r="AW137" s="378">
        <f>(1+AV137)*(1+AW136)-1</f>
        <v>5.6743936531102195</v>
      </c>
      <c r="AX137" s="378">
        <f t="shared" si="40"/>
        <v>5.9547181865408492</v>
      </c>
      <c r="AY137" s="378">
        <f t="shared" si="40"/>
        <v>6.2468163503755649</v>
      </c>
    </row>
    <row r="138" spans="1:71" s="223" customFormat="1" x14ac:dyDescent="0.2">
      <c r="A138" s="271"/>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83"/>
    </row>
    <row r="139" spans="1:71" ht="12.75" x14ac:dyDescent="0.2">
      <c r="A139" s="266"/>
      <c r="B139" s="375">
        <v>2016</v>
      </c>
      <c r="C139" s="375">
        <f>B139+1</f>
        <v>2017</v>
      </c>
      <c r="D139" s="375">
        <f t="shared" ref="D139:S140" si="41">C139+1</f>
        <v>2018</v>
      </c>
      <c r="E139" s="375">
        <f t="shared" si="41"/>
        <v>2019</v>
      </c>
      <c r="F139" s="375">
        <f t="shared" si="41"/>
        <v>2020</v>
      </c>
      <c r="G139" s="375">
        <f t="shared" si="41"/>
        <v>2021</v>
      </c>
      <c r="H139" s="375">
        <f t="shared" si="41"/>
        <v>2022</v>
      </c>
      <c r="I139" s="375">
        <f t="shared" si="41"/>
        <v>2023</v>
      </c>
      <c r="J139" s="375">
        <f t="shared" si="41"/>
        <v>2024</v>
      </c>
      <c r="K139" s="375">
        <f t="shared" si="41"/>
        <v>2025</v>
      </c>
      <c r="L139" s="375">
        <f t="shared" si="41"/>
        <v>2026</v>
      </c>
      <c r="M139" s="375">
        <f t="shared" si="41"/>
        <v>2027</v>
      </c>
      <c r="N139" s="375">
        <f t="shared" si="41"/>
        <v>2028</v>
      </c>
      <c r="O139" s="375">
        <f t="shared" si="41"/>
        <v>2029</v>
      </c>
      <c r="P139" s="375">
        <f t="shared" si="41"/>
        <v>2030</v>
      </c>
      <c r="Q139" s="375">
        <f t="shared" si="41"/>
        <v>2031</v>
      </c>
      <c r="R139" s="375">
        <f t="shared" si="41"/>
        <v>2032</v>
      </c>
      <c r="S139" s="375">
        <f t="shared" si="41"/>
        <v>2033</v>
      </c>
      <c r="T139" s="375">
        <f t="shared" ref="T139:AI140" si="42">S139+1</f>
        <v>2034</v>
      </c>
      <c r="U139" s="375">
        <f t="shared" si="42"/>
        <v>2035</v>
      </c>
      <c r="V139" s="375">
        <f t="shared" si="42"/>
        <v>2036</v>
      </c>
      <c r="W139" s="375">
        <f t="shared" si="42"/>
        <v>2037</v>
      </c>
      <c r="X139" s="375">
        <f t="shared" si="42"/>
        <v>2038</v>
      </c>
      <c r="Y139" s="375">
        <f t="shared" si="42"/>
        <v>2039</v>
      </c>
      <c r="Z139" s="375">
        <f t="shared" si="42"/>
        <v>2040</v>
      </c>
      <c r="AA139" s="375">
        <f t="shared" si="42"/>
        <v>2041</v>
      </c>
      <c r="AB139" s="375">
        <f t="shared" si="42"/>
        <v>2042</v>
      </c>
      <c r="AC139" s="375">
        <f t="shared" si="42"/>
        <v>2043</v>
      </c>
      <c r="AD139" s="375">
        <f t="shared" si="42"/>
        <v>2044</v>
      </c>
      <c r="AE139" s="375">
        <f t="shared" si="42"/>
        <v>2045</v>
      </c>
      <c r="AF139" s="375">
        <f t="shared" si="42"/>
        <v>2046</v>
      </c>
      <c r="AG139" s="375">
        <f t="shared" si="42"/>
        <v>2047</v>
      </c>
      <c r="AH139" s="375">
        <f t="shared" si="42"/>
        <v>2048</v>
      </c>
      <c r="AI139" s="375">
        <f t="shared" si="42"/>
        <v>2049</v>
      </c>
      <c r="AJ139" s="375">
        <f t="shared" ref="AJ139:AY140" si="43">AI139+1</f>
        <v>2050</v>
      </c>
      <c r="AK139" s="375">
        <f t="shared" si="43"/>
        <v>2051</v>
      </c>
      <c r="AL139" s="375">
        <f t="shared" si="43"/>
        <v>2052</v>
      </c>
      <c r="AM139" s="375">
        <f t="shared" si="43"/>
        <v>2053</v>
      </c>
      <c r="AN139" s="375">
        <f t="shared" si="43"/>
        <v>2054</v>
      </c>
      <c r="AO139" s="375">
        <f t="shared" si="43"/>
        <v>2055</v>
      </c>
      <c r="AP139" s="375">
        <f t="shared" si="43"/>
        <v>2056</v>
      </c>
      <c r="AQ139" s="375">
        <f t="shared" si="43"/>
        <v>2057</v>
      </c>
      <c r="AR139" s="375">
        <f t="shared" si="43"/>
        <v>2058</v>
      </c>
      <c r="AS139" s="375">
        <f t="shared" si="43"/>
        <v>2059</v>
      </c>
      <c r="AT139" s="375">
        <f t="shared" si="43"/>
        <v>2060</v>
      </c>
      <c r="AU139" s="375">
        <f t="shared" si="43"/>
        <v>2061</v>
      </c>
      <c r="AV139" s="375">
        <f t="shared" si="43"/>
        <v>2062</v>
      </c>
      <c r="AW139" s="375">
        <f t="shared" si="43"/>
        <v>2063</v>
      </c>
      <c r="AX139" s="375">
        <f t="shared" si="43"/>
        <v>2064</v>
      </c>
      <c r="AY139" s="375">
        <f t="shared" si="43"/>
        <v>2065</v>
      </c>
      <c r="AZ139" s="264"/>
      <c r="BA139" s="264"/>
      <c r="BB139" s="264"/>
      <c r="BC139" s="264"/>
      <c r="BD139" s="264"/>
      <c r="BE139" s="264"/>
      <c r="BF139" s="264"/>
      <c r="BG139" s="264"/>
      <c r="BH139" s="264"/>
      <c r="BI139" s="264"/>
      <c r="BJ139" s="264"/>
      <c r="BK139" s="264"/>
      <c r="BL139" s="264"/>
      <c r="BM139" s="264"/>
      <c r="BN139" s="264"/>
      <c r="BO139" s="264"/>
      <c r="BP139" s="264"/>
      <c r="BQ139" s="264"/>
      <c r="BR139" s="264"/>
      <c r="BS139" s="264"/>
    </row>
    <row r="140" spans="1:71" x14ac:dyDescent="0.2">
      <c r="A140" s="266"/>
      <c r="B140" s="379">
        <v>0</v>
      </c>
      <c r="C140" s="379">
        <v>0</v>
      </c>
      <c r="D140" s="379">
        <v>1</v>
      </c>
      <c r="E140" s="379">
        <f>D140+1</f>
        <v>2</v>
      </c>
      <c r="F140" s="379">
        <f t="shared" si="41"/>
        <v>3</v>
      </c>
      <c r="G140" s="379">
        <f t="shared" si="41"/>
        <v>4</v>
      </c>
      <c r="H140" s="379">
        <f t="shared" si="41"/>
        <v>5</v>
      </c>
      <c r="I140" s="379">
        <f t="shared" si="41"/>
        <v>6</v>
      </c>
      <c r="J140" s="379">
        <f t="shared" si="41"/>
        <v>7</v>
      </c>
      <c r="K140" s="379">
        <f t="shared" si="41"/>
        <v>8</v>
      </c>
      <c r="L140" s="379">
        <f t="shared" si="41"/>
        <v>9</v>
      </c>
      <c r="M140" s="379">
        <f t="shared" si="41"/>
        <v>10</v>
      </c>
      <c r="N140" s="379">
        <f t="shared" si="41"/>
        <v>11</v>
      </c>
      <c r="O140" s="379">
        <f t="shared" si="41"/>
        <v>12</v>
      </c>
      <c r="P140" s="379">
        <f t="shared" si="41"/>
        <v>13</v>
      </c>
      <c r="Q140" s="379">
        <f t="shared" si="41"/>
        <v>14</v>
      </c>
      <c r="R140" s="379">
        <f t="shared" si="41"/>
        <v>15</v>
      </c>
      <c r="S140" s="379">
        <f t="shared" si="41"/>
        <v>16</v>
      </c>
      <c r="T140" s="379">
        <f t="shared" si="42"/>
        <v>17</v>
      </c>
      <c r="U140" s="379">
        <f t="shared" si="42"/>
        <v>18</v>
      </c>
      <c r="V140" s="379">
        <f t="shared" si="42"/>
        <v>19</v>
      </c>
      <c r="W140" s="379">
        <f t="shared" si="42"/>
        <v>20</v>
      </c>
      <c r="X140" s="379">
        <f t="shared" si="42"/>
        <v>21</v>
      </c>
      <c r="Y140" s="379">
        <f t="shared" si="42"/>
        <v>22</v>
      </c>
      <c r="Z140" s="379">
        <f t="shared" si="42"/>
        <v>23</v>
      </c>
      <c r="AA140" s="379">
        <f t="shared" si="42"/>
        <v>24</v>
      </c>
      <c r="AB140" s="379">
        <f t="shared" si="42"/>
        <v>25</v>
      </c>
      <c r="AC140" s="379">
        <f t="shared" si="42"/>
        <v>26</v>
      </c>
      <c r="AD140" s="379">
        <f t="shared" si="42"/>
        <v>27</v>
      </c>
      <c r="AE140" s="379">
        <f t="shared" si="42"/>
        <v>28</v>
      </c>
      <c r="AF140" s="379">
        <f t="shared" si="42"/>
        <v>29</v>
      </c>
      <c r="AG140" s="379">
        <f t="shared" si="42"/>
        <v>30</v>
      </c>
      <c r="AH140" s="379">
        <f t="shared" si="42"/>
        <v>31</v>
      </c>
      <c r="AI140" s="379">
        <f t="shared" si="42"/>
        <v>32</v>
      </c>
      <c r="AJ140" s="379">
        <f t="shared" si="43"/>
        <v>33</v>
      </c>
      <c r="AK140" s="379">
        <f t="shared" si="43"/>
        <v>34</v>
      </c>
      <c r="AL140" s="379">
        <f t="shared" si="43"/>
        <v>35</v>
      </c>
      <c r="AM140" s="379">
        <f t="shared" si="43"/>
        <v>36</v>
      </c>
      <c r="AN140" s="379">
        <f t="shared" si="43"/>
        <v>37</v>
      </c>
      <c r="AO140" s="379">
        <f t="shared" si="43"/>
        <v>38</v>
      </c>
      <c r="AP140" s="379">
        <f>AO140+1</f>
        <v>39</v>
      </c>
      <c r="AQ140" s="379">
        <f t="shared" si="43"/>
        <v>40</v>
      </c>
      <c r="AR140" s="379">
        <f t="shared" si="43"/>
        <v>41</v>
      </c>
      <c r="AS140" s="379">
        <f t="shared" si="43"/>
        <v>42</v>
      </c>
      <c r="AT140" s="379">
        <f t="shared" si="43"/>
        <v>43</v>
      </c>
      <c r="AU140" s="379">
        <f t="shared" si="43"/>
        <v>44</v>
      </c>
      <c r="AV140" s="379">
        <f t="shared" si="43"/>
        <v>45</v>
      </c>
      <c r="AW140" s="379">
        <f t="shared" si="43"/>
        <v>46</v>
      </c>
      <c r="AX140" s="379">
        <f t="shared" si="43"/>
        <v>47</v>
      </c>
      <c r="AY140" s="379">
        <f t="shared" si="43"/>
        <v>48</v>
      </c>
      <c r="AZ140" s="264"/>
      <c r="BA140" s="264"/>
      <c r="BB140" s="264"/>
      <c r="BC140" s="264"/>
      <c r="BD140" s="264"/>
      <c r="BE140" s="264"/>
      <c r="BF140" s="264"/>
      <c r="BG140" s="264"/>
      <c r="BH140" s="264"/>
      <c r="BI140" s="264"/>
      <c r="BJ140" s="264"/>
      <c r="BK140" s="264"/>
      <c r="BL140" s="264"/>
      <c r="BM140" s="264"/>
      <c r="BN140" s="264"/>
      <c r="BO140" s="264"/>
      <c r="BP140" s="264"/>
      <c r="BQ140" s="264"/>
      <c r="BR140" s="264"/>
      <c r="BS140" s="264"/>
    </row>
    <row r="141" spans="1:71" ht="15" x14ac:dyDescent="0.2">
      <c r="A141" s="266"/>
      <c r="B141" s="380">
        <f>AVERAGE(A140:B140)</f>
        <v>0</v>
      </c>
      <c r="C141" s="380">
        <f>AVERAGE(B140:C140)</f>
        <v>0</v>
      </c>
      <c r="D141" s="380">
        <f>AVERAGE(C140:D140)</f>
        <v>0.5</v>
      </c>
      <c r="E141" s="380">
        <f>AVERAGE(D140:E140)</f>
        <v>1.5</v>
      </c>
      <c r="F141" s="380">
        <f t="shared" ref="F141:AO141" si="44">AVERAGE(E140:F140)</f>
        <v>2.5</v>
      </c>
      <c r="G141" s="380">
        <f t="shared" si="44"/>
        <v>3.5</v>
      </c>
      <c r="H141" s="380">
        <f t="shared" si="44"/>
        <v>4.5</v>
      </c>
      <c r="I141" s="380">
        <f t="shared" si="44"/>
        <v>5.5</v>
      </c>
      <c r="J141" s="380">
        <f t="shared" si="44"/>
        <v>6.5</v>
      </c>
      <c r="K141" s="380">
        <f t="shared" si="44"/>
        <v>7.5</v>
      </c>
      <c r="L141" s="380">
        <f t="shared" si="44"/>
        <v>8.5</v>
      </c>
      <c r="M141" s="380">
        <f t="shared" si="44"/>
        <v>9.5</v>
      </c>
      <c r="N141" s="380">
        <f t="shared" si="44"/>
        <v>10.5</v>
      </c>
      <c r="O141" s="380">
        <f t="shared" si="44"/>
        <v>11.5</v>
      </c>
      <c r="P141" s="380">
        <f t="shared" si="44"/>
        <v>12.5</v>
      </c>
      <c r="Q141" s="380">
        <f t="shared" si="44"/>
        <v>13.5</v>
      </c>
      <c r="R141" s="380">
        <f t="shared" si="44"/>
        <v>14.5</v>
      </c>
      <c r="S141" s="380">
        <f t="shared" si="44"/>
        <v>15.5</v>
      </c>
      <c r="T141" s="380">
        <f t="shared" si="44"/>
        <v>16.5</v>
      </c>
      <c r="U141" s="380">
        <f t="shared" si="44"/>
        <v>17.5</v>
      </c>
      <c r="V141" s="380">
        <f t="shared" si="44"/>
        <v>18.5</v>
      </c>
      <c r="W141" s="380">
        <f t="shared" si="44"/>
        <v>19.5</v>
      </c>
      <c r="X141" s="380">
        <f t="shared" si="44"/>
        <v>20.5</v>
      </c>
      <c r="Y141" s="380">
        <f t="shared" si="44"/>
        <v>21.5</v>
      </c>
      <c r="Z141" s="380">
        <f t="shared" si="44"/>
        <v>22.5</v>
      </c>
      <c r="AA141" s="380">
        <f t="shared" si="44"/>
        <v>23.5</v>
      </c>
      <c r="AB141" s="380">
        <f t="shared" si="44"/>
        <v>24.5</v>
      </c>
      <c r="AC141" s="380">
        <f t="shared" si="44"/>
        <v>25.5</v>
      </c>
      <c r="AD141" s="380">
        <f t="shared" si="44"/>
        <v>26.5</v>
      </c>
      <c r="AE141" s="380">
        <f t="shared" si="44"/>
        <v>27.5</v>
      </c>
      <c r="AF141" s="380">
        <f t="shared" si="44"/>
        <v>28.5</v>
      </c>
      <c r="AG141" s="380">
        <f t="shared" si="44"/>
        <v>29.5</v>
      </c>
      <c r="AH141" s="380">
        <f t="shared" si="44"/>
        <v>30.5</v>
      </c>
      <c r="AI141" s="380">
        <f t="shared" si="44"/>
        <v>31.5</v>
      </c>
      <c r="AJ141" s="380">
        <f t="shared" si="44"/>
        <v>32.5</v>
      </c>
      <c r="AK141" s="380">
        <f t="shared" si="44"/>
        <v>33.5</v>
      </c>
      <c r="AL141" s="380">
        <f t="shared" si="44"/>
        <v>34.5</v>
      </c>
      <c r="AM141" s="380">
        <f t="shared" si="44"/>
        <v>35.5</v>
      </c>
      <c r="AN141" s="380">
        <f t="shared" si="44"/>
        <v>36.5</v>
      </c>
      <c r="AO141" s="380">
        <f t="shared" si="44"/>
        <v>37.5</v>
      </c>
      <c r="AP141" s="380">
        <f>AVERAGE(AO140:AP140)</f>
        <v>38.5</v>
      </c>
      <c r="AQ141" s="380">
        <f t="shared" ref="AQ141:AY141" si="45">AVERAGE(AP140:AQ140)</f>
        <v>39.5</v>
      </c>
      <c r="AR141" s="380">
        <f t="shared" si="45"/>
        <v>40.5</v>
      </c>
      <c r="AS141" s="380">
        <f t="shared" si="45"/>
        <v>41.5</v>
      </c>
      <c r="AT141" s="380">
        <f t="shared" si="45"/>
        <v>42.5</v>
      </c>
      <c r="AU141" s="380">
        <f t="shared" si="45"/>
        <v>43.5</v>
      </c>
      <c r="AV141" s="380">
        <f t="shared" si="45"/>
        <v>44.5</v>
      </c>
      <c r="AW141" s="380">
        <f t="shared" si="45"/>
        <v>45.5</v>
      </c>
      <c r="AX141" s="380">
        <f t="shared" si="45"/>
        <v>46.5</v>
      </c>
      <c r="AY141" s="380">
        <f t="shared" si="45"/>
        <v>47.5</v>
      </c>
      <c r="AZ141" s="264"/>
      <c r="BA141" s="264"/>
      <c r="BB141" s="264"/>
      <c r="BC141" s="264"/>
      <c r="BD141" s="264"/>
      <c r="BE141" s="264"/>
      <c r="BF141" s="264"/>
      <c r="BG141" s="264"/>
      <c r="BH141" s="264"/>
      <c r="BI141" s="264"/>
      <c r="BJ141" s="264"/>
      <c r="BK141" s="264"/>
      <c r="BL141" s="264"/>
      <c r="BM141" s="264"/>
      <c r="BN141" s="264"/>
      <c r="BO141" s="264"/>
      <c r="BP141" s="264"/>
      <c r="BQ141" s="264"/>
      <c r="BR141" s="264"/>
      <c r="BS141" s="264"/>
    </row>
    <row r="142" spans="1:71" ht="12.75" x14ac:dyDescent="0.2">
      <c r="A142" s="266"/>
      <c r="B142" s="26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64"/>
      <c r="Y142" s="264"/>
      <c r="Z142" s="264"/>
      <c r="AA142" s="264"/>
      <c r="AB142" s="264"/>
      <c r="AC142" s="264"/>
      <c r="AD142" s="264"/>
      <c r="AE142" s="264"/>
      <c r="AF142" s="264"/>
      <c r="AG142" s="264"/>
      <c r="AH142" s="264"/>
      <c r="AI142" s="264"/>
      <c r="AJ142" s="264"/>
      <c r="AK142" s="264"/>
      <c r="AL142" s="264"/>
      <c r="AM142" s="264"/>
      <c r="AN142" s="264"/>
      <c r="AO142" s="264"/>
      <c r="AP142" s="264"/>
      <c r="AR142" s="264"/>
      <c r="AS142" s="264"/>
      <c r="AT142" s="264"/>
      <c r="AU142" s="264"/>
      <c r="AV142" s="264"/>
      <c r="AW142" s="264"/>
      <c r="AX142" s="264"/>
      <c r="AY142" s="264"/>
      <c r="AZ142" s="264"/>
      <c r="BA142" s="264"/>
      <c r="BB142" s="264"/>
      <c r="BC142" s="264"/>
      <c r="BD142" s="264"/>
      <c r="BE142" s="264"/>
      <c r="BF142" s="264"/>
      <c r="BG142" s="264"/>
      <c r="BH142" s="264"/>
      <c r="BI142" s="264"/>
      <c r="BJ142" s="264"/>
      <c r="BK142" s="264"/>
      <c r="BL142" s="264"/>
      <c r="BM142" s="264"/>
      <c r="BN142" s="264"/>
      <c r="BO142" s="264"/>
      <c r="BP142" s="264"/>
      <c r="BQ142" s="264"/>
      <c r="BR142" s="264"/>
      <c r="BS142" s="264"/>
    </row>
    <row r="143" spans="1:71" ht="12.75" x14ac:dyDescent="0.2">
      <c r="A143" s="266"/>
      <c r="B143" s="26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64"/>
      <c r="Y143" s="264"/>
      <c r="Z143" s="264"/>
      <c r="AA143" s="264"/>
      <c r="AB143" s="264"/>
      <c r="AC143" s="264"/>
      <c r="AD143" s="264"/>
      <c r="AE143" s="264"/>
      <c r="AF143" s="264"/>
      <c r="AG143" s="264"/>
      <c r="AH143" s="264"/>
      <c r="AI143" s="264"/>
      <c r="AJ143" s="264"/>
      <c r="AK143" s="264"/>
      <c r="AL143" s="264"/>
      <c r="AM143" s="264"/>
      <c r="AN143" s="264"/>
      <c r="AO143" s="264"/>
      <c r="AP143" s="264"/>
      <c r="AQ143" s="264"/>
      <c r="AR143" s="264"/>
      <c r="AS143" s="264"/>
      <c r="AT143" s="264"/>
      <c r="AU143" s="264"/>
      <c r="AV143" s="264"/>
      <c r="AW143" s="264"/>
      <c r="AX143" s="264"/>
      <c r="AY143" s="264"/>
      <c r="AZ143" s="264"/>
      <c r="BA143" s="264"/>
      <c r="BB143" s="264"/>
      <c r="BC143" s="264"/>
      <c r="BD143" s="264"/>
      <c r="BE143" s="264"/>
      <c r="BF143" s="264"/>
      <c r="BG143" s="264"/>
      <c r="BH143" s="264"/>
      <c r="BI143" s="264"/>
      <c r="BJ143" s="264"/>
      <c r="BK143" s="264"/>
      <c r="BL143" s="264"/>
      <c r="BM143" s="264"/>
      <c r="BN143" s="264"/>
      <c r="BO143" s="264"/>
      <c r="BP143" s="264"/>
      <c r="BQ143" s="264"/>
      <c r="BR143" s="264"/>
      <c r="BS143" s="264"/>
    </row>
    <row r="144" spans="1:71" ht="12.75" x14ac:dyDescent="0.2">
      <c r="A144" s="266"/>
      <c r="B144" s="26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64"/>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row>
    <row r="145" spans="1:71" ht="12.75" x14ac:dyDescent="0.2">
      <c r="A145" s="266"/>
      <c r="B145" s="26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c r="AA145" s="264"/>
      <c r="AB145" s="264"/>
      <c r="AC145" s="264"/>
      <c r="AD145" s="264"/>
      <c r="AE145" s="264"/>
      <c r="AF145" s="264"/>
      <c r="AG145" s="264"/>
      <c r="AH145" s="264"/>
      <c r="AI145" s="264"/>
      <c r="AJ145" s="264"/>
      <c r="AK145" s="264"/>
      <c r="AL145" s="264"/>
      <c r="AM145" s="264"/>
      <c r="AN145" s="264"/>
      <c r="AO145" s="264"/>
      <c r="AP145" s="264"/>
      <c r="AQ145" s="264"/>
      <c r="AR145" s="264"/>
      <c r="AS145" s="264"/>
      <c r="AT145" s="264"/>
      <c r="AU145" s="264"/>
      <c r="AV145" s="264"/>
      <c r="AW145" s="264"/>
      <c r="AX145" s="264"/>
      <c r="AY145" s="264"/>
      <c r="AZ145" s="264"/>
      <c r="BA145" s="264"/>
      <c r="BB145" s="264"/>
      <c r="BC145" s="264"/>
      <c r="BD145" s="264"/>
      <c r="BE145" s="264"/>
      <c r="BF145" s="264"/>
      <c r="BG145" s="264"/>
      <c r="BH145" s="264"/>
      <c r="BI145" s="264"/>
      <c r="BJ145" s="264"/>
      <c r="BK145" s="264"/>
      <c r="BL145" s="264"/>
      <c r="BM145" s="264"/>
      <c r="BN145" s="264"/>
      <c r="BO145" s="264"/>
      <c r="BP145" s="264"/>
      <c r="BQ145" s="264"/>
      <c r="BR145" s="264"/>
      <c r="BS145" s="264"/>
    </row>
    <row r="146" spans="1:71" ht="12.75" x14ac:dyDescent="0.2">
      <c r="A146" s="266"/>
      <c r="B146" s="26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c r="AA146" s="264"/>
      <c r="AB146" s="264"/>
      <c r="AC146" s="264"/>
      <c r="AD146" s="264"/>
      <c r="AE146" s="264"/>
      <c r="AF146" s="264"/>
      <c r="AG146" s="264"/>
      <c r="AH146" s="264"/>
      <c r="AI146" s="264"/>
      <c r="AJ146" s="264"/>
      <c r="AK146" s="264"/>
      <c r="AL146" s="264"/>
      <c r="AM146" s="264"/>
      <c r="AN146" s="264"/>
      <c r="AO146" s="264"/>
      <c r="AP146" s="264"/>
      <c r="AQ146" s="264"/>
      <c r="AR146" s="264"/>
      <c r="AS146" s="264"/>
      <c r="AT146" s="264"/>
      <c r="AU146" s="264"/>
      <c r="AV146" s="264"/>
      <c r="AW146" s="264"/>
      <c r="AX146" s="264"/>
      <c r="AY146" s="264"/>
      <c r="AZ146" s="264"/>
      <c r="BA146" s="264"/>
      <c r="BB146" s="264"/>
      <c r="BC146" s="264"/>
      <c r="BD146" s="264"/>
      <c r="BE146" s="264"/>
      <c r="BF146" s="264"/>
      <c r="BG146" s="264"/>
      <c r="BH146" s="264"/>
      <c r="BI146" s="264"/>
      <c r="BJ146" s="264"/>
      <c r="BK146" s="264"/>
      <c r="BL146" s="264"/>
      <c r="BM146" s="264"/>
      <c r="BN146" s="264"/>
      <c r="BO146" s="264"/>
      <c r="BP146" s="264"/>
      <c r="BQ146" s="264"/>
      <c r="BR146" s="264"/>
      <c r="BS146" s="264"/>
    </row>
    <row r="147" spans="1:71" ht="12.75" x14ac:dyDescent="0.2">
      <c r="A147" s="266"/>
      <c r="B147" s="26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row>
    <row r="148" spans="1:71" ht="12.75" x14ac:dyDescent="0.2">
      <c r="A148" s="266"/>
      <c r="B148" s="26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64"/>
      <c r="Y148" s="264"/>
      <c r="Z148" s="264"/>
      <c r="AA148" s="264"/>
      <c r="AB148" s="264"/>
      <c r="AC148" s="264"/>
      <c r="AD148" s="264"/>
      <c r="AE148" s="264"/>
      <c r="AF148" s="264"/>
      <c r="AG148" s="264"/>
      <c r="AH148" s="264"/>
      <c r="AI148" s="264"/>
      <c r="AJ148" s="264"/>
      <c r="AK148" s="264"/>
      <c r="AL148" s="264"/>
      <c r="AM148" s="264"/>
      <c r="AN148" s="264"/>
      <c r="AO148" s="264"/>
      <c r="AP148" s="264"/>
      <c r="AQ148" s="264"/>
      <c r="AR148" s="264"/>
      <c r="AS148" s="264"/>
      <c r="AT148" s="264"/>
      <c r="AU148" s="264"/>
      <c r="AV148" s="264"/>
      <c r="AW148" s="264"/>
      <c r="AX148" s="264"/>
      <c r="AY148" s="264"/>
      <c r="AZ148" s="264"/>
      <c r="BA148" s="264"/>
      <c r="BB148" s="264"/>
      <c r="BC148" s="264"/>
      <c r="BD148" s="264"/>
      <c r="BE148" s="264"/>
      <c r="BF148" s="264"/>
      <c r="BG148" s="264"/>
      <c r="BH148" s="264"/>
      <c r="BI148" s="264"/>
      <c r="BJ148" s="264"/>
      <c r="BK148" s="264"/>
      <c r="BL148" s="264"/>
      <c r="BM148" s="264"/>
      <c r="BN148" s="264"/>
      <c r="BO148" s="264"/>
      <c r="BP148" s="264"/>
      <c r="BQ148" s="264"/>
      <c r="BR148" s="264"/>
      <c r="BS148" s="264"/>
    </row>
    <row r="149" spans="1:71" ht="12.75" x14ac:dyDescent="0.2">
      <c r="A149" s="266"/>
      <c r="B149" s="26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64"/>
      <c r="Y149" s="264"/>
      <c r="Z149" s="264"/>
      <c r="AA149" s="264"/>
      <c r="AB149" s="264"/>
      <c r="AC149" s="264"/>
      <c r="AD149" s="264"/>
      <c r="AE149" s="264"/>
      <c r="AF149" s="264"/>
      <c r="AG149" s="264"/>
      <c r="AH149" s="264"/>
      <c r="AI149" s="264"/>
      <c r="AJ149" s="264"/>
      <c r="AK149" s="264"/>
      <c r="AL149" s="264"/>
      <c r="AM149" s="264"/>
      <c r="AN149" s="264"/>
      <c r="AO149" s="264"/>
      <c r="AP149" s="264"/>
      <c r="AQ149" s="264"/>
      <c r="AR149" s="264"/>
      <c r="AS149" s="264"/>
      <c r="AT149" s="264"/>
      <c r="AU149" s="264"/>
      <c r="AV149" s="264"/>
      <c r="AW149" s="264"/>
      <c r="AX149" s="264"/>
      <c r="AY149" s="264"/>
      <c r="AZ149" s="264"/>
      <c r="BA149" s="264"/>
      <c r="BB149" s="264"/>
      <c r="BC149" s="264"/>
      <c r="BD149" s="264"/>
      <c r="BE149" s="264"/>
      <c r="BF149" s="264"/>
      <c r="BG149" s="264"/>
      <c r="BH149" s="264"/>
      <c r="BI149" s="264"/>
      <c r="BJ149" s="264"/>
      <c r="BK149" s="264"/>
      <c r="BL149" s="264"/>
      <c r="BM149" s="264"/>
      <c r="BN149" s="264"/>
      <c r="BO149" s="264"/>
      <c r="BP149" s="264"/>
      <c r="BQ149" s="264"/>
      <c r="BR149" s="264"/>
      <c r="BS149" s="264"/>
    </row>
    <row r="150" spans="1:71" ht="12.75" x14ac:dyDescent="0.2">
      <c r="A150" s="266"/>
      <c r="B150" s="26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64"/>
      <c r="Y150" s="264"/>
      <c r="Z150" s="264"/>
      <c r="AA150" s="264"/>
      <c r="AB150" s="264"/>
      <c r="AC150" s="264"/>
      <c r="AD150" s="264"/>
      <c r="AE150" s="264"/>
      <c r="AF150" s="264"/>
      <c r="AG150" s="264"/>
      <c r="AH150" s="264"/>
      <c r="AI150" s="264"/>
      <c r="AJ150" s="264"/>
      <c r="AK150" s="264"/>
      <c r="AL150" s="264"/>
      <c r="AM150" s="264"/>
      <c r="AN150" s="264"/>
      <c r="AO150" s="264"/>
      <c r="AP150" s="264"/>
      <c r="AQ150" s="264"/>
      <c r="AR150" s="264"/>
      <c r="AS150" s="264"/>
      <c r="AT150" s="264"/>
      <c r="AU150" s="264"/>
      <c r="AV150" s="264"/>
      <c r="AW150" s="264"/>
      <c r="AX150" s="264"/>
      <c r="AY150" s="264"/>
      <c r="AZ150" s="264"/>
      <c r="BA150" s="264"/>
      <c r="BB150" s="264"/>
      <c r="BC150" s="264"/>
      <c r="BD150" s="264"/>
      <c r="BE150" s="264"/>
      <c r="BF150" s="264"/>
      <c r="BG150" s="264"/>
      <c r="BH150" s="264"/>
      <c r="BI150" s="264"/>
      <c r="BJ150" s="264"/>
      <c r="BK150" s="264"/>
      <c r="BL150" s="264"/>
      <c r="BM150" s="264"/>
      <c r="BN150" s="264"/>
      <c r="BO150" s="264"/>
      <c r="BP150" s="264"/>
      <c r="BQ150" s="264"/>
      <c r="BR150" s="264"/>
      <c r="BS150" s="264"/>
    </row>
    <row r="151" spans="1:71" ht="12.75" x14ac:dyDescent="0.2">
      <c r="A151" s="266"/>
      <c r="B151" s="26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64"/>
      <c r="Y151" s="264"/>
      <c r="Z151" s="264"/>
      <c r="AA151" s="264"/>
      <c r="AB151" s="264"/>
      <c r="AC151" s="264"/>
      <c r="AD151" s="264"/>
      <c r="AE151" s="264"/>
      <c r="AF151" s="264"/>
      <c r="AG151" s="264"/>
      <c r="AH151" s="264"/>
      <c r="AI151" s="264"/>
      <c r="AJ151" s="264"/>
      <c r="AK151" s="264"/>
      <c r="AL151" s="264"/>
      <c r="AM151" s="264"/>
      <c r="AN151" s="264"/>
      <c r="AO151" s="264"/>
      <c r="AP151" s="264"/>
      <c r="AQ151" s="264"/>
      <c r="AR151" s="264"/>
      <c r="AS151" s="264"/>
      <c r="AT151" s="264"/>
      <c r="AU151" s="264"/>
      <c r="AV151" s="264"/>
      <c r="AW151" s="264"/>
      <c r="AX151" s="264"/>
      <c r="AY151" s="264"/>
      <c r="AZ151" s="264"/>
      <c r="BA151" s="264"/>
      <c r="BB151" s="264"/>
      <c r="BC151" s="264"/>
      <c r="BD151" s="264"/>
      <c r="BE151" s="264"/>
      <c r="BF151" s="264"/>
      <c r="BG151" s="264"/>
      <c r="BH151" s="264"/>
      <c r="BI151" s="264"/>
      <c r="BJ151" s="264"/>
      <c r="BK151" s="264"/>
      <c r="BL151" s="264"/>
      <c r="BM151" s="264"/>
      <c r="BN151" s="264"/>
      <c r="BO151" s="264"/>
      <c r="BP151" s="264"/>
      <c r="BQ151" s="264"/>
      <c r="BR151" s="264"/>
      <c r="BS151" s="264"/>
    </row>
    <row r="152" spans="1:71" ht="12.75" x14ac:dyDescent="0.2">
      <c r="A152" s="266"/>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c r="AA152" s="264"/>
      <c r="AB152" s="264"/>
      <c r="AC152" s="264"/>
      <c r="AD152" s="264"/>
      <c r="AE152" s="264"/>
      <c r="AF152" s="264"/>
      <c r="AG152" s="264"/>
      <c r="AH152" s="264"/>
      <c r="AI152" s="264"/>
      <c r="AJ152" s="264"/>
      <c r="AK152" s="264"/>
      <c r="AL152" s="264"/>
      <c r="AM152" s="264"/>
      <c r="AN152" s="264"/>
      <c r="AO152" s="264"/>
      <c r="AP152" s="264"/>
      <c r="AQ152" s="264"/>
      <c r="AR152" s="264"/>
      <c r="AS152" s="264"/>
      <c r="AT152" s="264"/>
      <c r="AU152" s="264"/>
      <c r="AV152" s="264"/>
      <c r="AW152" s="264"/>
      <c r="AX152" s="264"/>
      <c r="AY152" s="264"/>
      <c r="AZ152" s="264"/>
      <c r="BA152" s="264"/>
      <c r="BB152" s="264"/>
      <c r="BC152" s="264"/>
      <c r="BD152" s="264"/>
      <c r="BE152" s="264"/>
      <c r="BF152" s="264"/>
      <c r="BG152" s="264"/>
      <c r="BH152" s="264"/>
      <c r="BI152" s="264"/>
      <c r="BJ152" s="264"/>
      <c r="BK152" s="264"/>
      <c r="BL152" s="264"/>
      <c r="BM152" s="264"/>
      <c r="BN152" s="264"/>
      <c r="BO152" s="264"/>
      <c r="BP152" s="264"/>
      <c r="BQ152" s="264"/>
      <c r="BR152" s="264"/>
      <c r="BS152" s="264"/>
    </row>
    <row r="153" spans="1:71" ht="12.75" x14ac:dyDescent="0.2">
      <c r="A153" s="266"/>
      <c r="B153" s="26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64"/>
      <c r="Y153" s="264"/>
      <c r="Z153" s="264"/>
      <c r="AA153" s="264"/>
      <c r="AB153" s="264"/>
      <c r="AC153" s="264"/>
      <c r="AD153" s="264"/>
      <c r="AE153" s="264"/>
      <c r="AF153" s="264"/>
      <c r="AG153" s="264"/>
      <c r="AH153" s="264"/>
      <c r="AI153" s="264"/>
      <c r="AJ153" s="264"/>
      <c r="AK153" s="264"/>
      <c r="AL153" s="264"/>
      <c r="AM153" s="264"/>
      <c r="AN153" s="264"/>
      <c r="AO153" s="264"/>
      <c r="AP153" s="264"/>
      <c r="AQ153" s="264"/>
      <c r="AR153" s="264"/>
      <c r="AS153" s="264"/>
      <c r="AT153" s="264"/>
      <c r="AU153" s="264"/>
      <c r="AV153" s="264"/>
      <c r="AW153" s="264"/>
      <c r="AX153" s="264"/>
      <c r="AY153" s="264"/>
      <c r="AZ153" s="264"/>
      <c r="BA153" s="264"/>
      <c r="BB153" s="264"/>
      <c r="BC153" s="264"/>
      <c r="BD153" s="264"/>
      <c r="BE153" s="264"/>
      <c r="BF153" s="264"/>
      <c r="BG153" s="264"/>
      <c r="BH153" s="264"/>
      <c r="BI153" s="264"/>
      <c r="BJ153" s="264"/>
      <c r="BK153" s="264"/>
      <c r="BL153" s="264"/>
      <c r="BM153" s="264"/>
      <c r="BN153" s="264"/>
      <c r="BO153" s="264"/>
      <c r="BP153" s="264"/>
      <c r="BQ153" s="264"/>
      <c r="BR153" s="264"/>
      <c r="BS153" s="264"/>
    </row>
    <row r="154" spans="1:71" ht="12.75" x14ac:dyDescent="0.2">
      <c r="A154" s="266"/>
      <c r="B154" s="26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64"/>
      <c r="Y154" s="264"/>
      <c r="Z154" s="264"/>
      <c r="AA154" s="264"/>
      <c r="AB154" s="264"/>
      <c r="AC154" s="264"/>
      <c r="AD154" s="264"/>
      <c r="AE154" s="264"/>
      <c r="AF154" s="264"/>
      <c r="AG154" s="264"/>
      <c r="AH154" s="264"/>
      <c r="AI154" s="264"/>
      <c r="AJ154" s="264"/>
      <c r="AK154" s="264"/>
      <c r="AL154" s="264"/>
      <c r="AM154" s="264"/>
      <c r="AN154" s="264"/>
      <c r="AO154" s="264"/>
      <c r="AP154" s="264"/>
      <c r="AQ154" s="264"/>
      <c r="AR154" s="264"/>
      <c r="AS154" s="264"/>
      <c r="AT154" s="264"/>
      <c r="AU154" s="264"/>
      <c r="AV154" s="264"/>
      <c r="AW154" s="264"/>
      <c r="AX154" s="264"/>
      <c r="AY154" s="264"/>
      <c r="AZ154" s="264"/>
      <c r="BA154" s="264"/>
      <c r="BB154" s="264"/>
      <c r="BC154" s="264"/>
      <c r="BD154" s="264"/>
      <c r="BE154" s="264"/>
      <c r="BF154" s="264"/>
      <c r="BG154" s="264"/>
      <c r="BH154" s="264"/>
      <c r="BI154" s="264"/>
      <c r="BJ154" s="264"/>
      <c r="BK154" s="264"/>
      <c r="BL154" s="264"/>
      <c r="BM154" s="264"/>
      <c r="BN154" s="264"/>
      <c r="BO154" s="264"/>
      <c r="BP154" s="264"/>
      <c r="BQ154" s="264"/>
      <c r="BR154" s="264"/>
      <c r="BS154" s="264"/>
    </row>
    <row r="155" spans="1:71" ht="12.75" x14ac:dyDescent="0.2">
      <c r="A155" s="266"/>
      <c r="B155" s="26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64"/>
      <c r="Y155" s="264"/>
      <c r="Z155" s="264"/>
      <c r="AA155" s="264"/>
      <c r="AB155" s="264"/>
      <c r="AC155" s="264"/>
      <c r="AD155" s="264"/>
      <c r="AE155" s="264"/>
      <c r="AF155" s="264"/>
      <c r="AG155" s="264"/>
      <c r="AH155" s="264"/>
      <c r="AI155" s="264"/>
      <c r="AJ155" s="264"/>
      <c r="AK155" s="264"/>
      <c r="AL155" s="264"/>
      <c r="AM155" s="264"/>
      <c r="AN155" s="264"/>
      <c r="AO155" s="264"/>
      <c r="AP155" s="264"/>
      <c r="AQ155" s="264"/>
      <c r="AR155" s="264"/>
      <c r="AS155" s="264"/>
      <c r="AT155" s="264"/>
      <c r="AU155" s="264"/>
      <c r="AV155" s="264"/>
      <c r="AW155" s="264"/>
      <c r="AX155" s="264"/>
      <c r="AY155" s="264"/>
      <c r="AZ155" s="264"/>
      <c r="BA155" s="264"/>
      <c r="BB155" s="264"/>
      <c r="BC155" s="264"/>
      <c r="BD155" s="264"/>
      <c r="BE155" s="264"/>
      <c r="BF155" s="264"/>
      <c r="BG155" s="264"/>
      <c r="BH155" s="264"/>
      <c r="BI155" s="264"/>
      <c r="BJ155" s="264"/>
      <c r="BK155" s="264"/>
      <c r="BL155" s="264"/>
      <c r="BM155" s="264"/>
      <c r="BN155" s="264"/>
      <c r="BO155" s="264"/>
      <c r="BP155" s="264"/>
      <c r="BQ155" s="264"/>
      <c r="BR155" s="264"/>
      <c r="BS155" s="264"/>
    </row>
    <row r="156" spans="1:71" ht="12.75" x14ac:dyDescent="0.2">
      <c r="A156" s="265"/>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5"/>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5"/>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5"/>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5"/>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5"/>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5"/>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5"/>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5"/>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5"/>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5"/>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5"/>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5"/>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5"/>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5"/>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5"/>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5"/>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5"/>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5"/>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5"/>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5"/>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5"/>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5"/>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5"/>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5"/>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5"/>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5"/>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5"/>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5"/>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5"/>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5"/>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5"/>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5"/>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5"/>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5"/>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5"/>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5"/>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5"/>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5"/>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5"/>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5"/>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5"/>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5"/>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5"/>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5"/>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5"/>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5"/>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5"/>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5"/>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5"/>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5"/>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5"/>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5"/>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4" zoomScale="60" workbookViewId="0">
      <selection activeCell="J26" sqref="J26"/>
    </sheetView>
  </sheetViews>
  <sheetFormatPr defaultRowHeight="15.75" x14ac:dyDescent="0.25"/>
  <cols>
    <col min="1" max="1" width="9.140625" style="71"/>
    <col min="2" max="2" width="37.7109375" style="71" customWidth="1"/>
    <col min="3" max="6" width="17" style="71" customWidth="1"/>
    <col min="7" max="8" width="17"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84" t="str">
        <f>'2. паспорт  ТП'!A4:S4</f>
        <v>Год раскрытия информации: 2018 год</v>
      </c>
      <c r="B5" s="384"/>
      <c r="C5" s="384"/>
      <c r="D5" s="384"/>
      <c r="E5" s="384"/>
      <c r="F5" s="384"/>
      <c r="G5" s="384"/>
      <c r="H5" s="384"/>
      <c r="I5" s="384"/>
      <c r="J5" s="384"/>
      <c r="K5" s="384"/>
      <c r="L5" s="38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88" t="s">
        <v>9</v>
      </c>
      <c r="B7" s="388"/>
      <c r="C7" s="388"/>
      <c r="D7" s="388"/>
      <c r="E7" s="388"/>
      <c r="F7" s="388"/>
      <c r="G7" s="388"/>
      <c r="H7" s="388"/>
      <c r="I7" s="388"/>
      <c r="J7" s="388"/>
      <c r="K7" s="388"/>
      <c r="L7" s="388"/>
    </row>
    <row r="8" spans="1:44" ht="18.75" x14ac:dyDescent="0.25">
      <c r="A8" s="388"/>
      <c r="B8" s="388"/>
      <c r="C8" s="388"/>
      <c r="D8" s="388"/>
      <c r="E8" s="388"/>
      <c r="F8" s="388"/>
      <c r="G8" s="388"/>
      <c r="H8" s="388"/>
      <c r="I8" s="388"/>
      <c r="J8" s="388"/>
      <c r="K8" s="388"/>
      <c r="L8" s="388"/>
    </row>
    <row r="9" spans="1:44"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row>
    <row r="10" spans="1:44" x14ac:dyDescent="0.25">
      <c r="A10" s="385" t="s">
        <v>8</v>
      </c>
      <c r="B10" s="385"/>
      <c r="C10" s="385"/>
      <c r="D10" s="385"/>
      <c r="E10" s="385"/>
      <c r="F10" s="385"/>
      <c r="G10" s="385"/>
      <c r="H10" s="385"/>
      <c r="I10" s="385"/>
      <c r="J10" s="385"/>
      <c r="K10" s="385"/>
      <c r="L10" s="385"/>
    </row>
    <row r="11" spans="1:44" ht="18.75" x14ac:dyDescent="0.25">
      <c r="A11" s="388"/>
      <c r="B11" s="388"/>
      <c r="C11" s="388"/>
      <c r="D11" s="388"/>
      <c r="E11" s="388"/>
      <c r="F11" s="388"/>
      <c r="G11" s="388"/>
      <c r="H11" s="388"/>
      <c r="I11" s="388"/>
      <c r="J11" s="388"/>
      <c r="K11" s="388"/>
      <c r="L11" s="388"/>
    </row>
    <row r="12" spans="1:44" x14ac:dyDescent="0.25">
      <c r="A12" s="393" t="str">
        <f>'1. паспорт местоположение'!A12:C12</f>
        <v>G_16-0051</v>
      </c>
      <c r="B12" s="393"/>
      <c r="C12" s="393"/>
      <c r="D12" s="393"/>
      <c r="E12" s="393"/>
      <c r="F12" s="393"/>
      <c r="G12" s="393"/>
      <c r="H12" s="393"/>
      <c r="I12" s="393"/>
      <c r="J12" s="393"/>
      <c r="K12" s="393"/>
      <c r="L12" s="393"/>
    </row>
    <row r="13" spans="1:44" x14ac:dyDescent="0.25">
      <c r="A13" s="385" t="s">
        <v>7</v>
      </c>
      <c r="B13" s="385"/>
      <c r="C13" s="385"/>
      <c r="D13" s="385"/>
      <c r="E13" s="385"/>
      <c r="F13" s="385"/>
      <c r="G13" s="385"/>
      <c r="H13" s="385"/>
      <c r="I13" s="385"/>
      <c r="J13" s="385"/>
      <c r="K13" s="385"/>
      <c r="L13" s="385"/>
    </row>
    <row r="14" spans="1:44" ht="18.75" x14ac:dyDescent="0.25">
      <c r="A14" s="397"/>
      <c r="B14" s="397"/>
      <c r="C14" s="397"/>
      <c r="D14" s="397"/>
      <c r="E14" s="397"/>
      <c r="F14" s="397"/>
      <c r="G14" s="397"/>
      <c r="H14" s="397"/>
      <c r="I14" s="397"/>
      <c r="J14" s="397"/>
      <c r="K14" s="397"/>
      <c r="L14" s="397"/>
    </row>
    <row r="15" spans="1:44" x14ac:dyDescent="0.25">
      <c r="A15" s="393" t="str">
        <f>'1. паспорт местоположение'!A15</f>
        <v>Строительство ТП 15/0,4кВ, ЛЭП 15кВ от ВЛ 15-206, реконструкция ВЛ 15-206 (инв. № 5115266) вблизи п. Загородное Багратионовского района</v>
      </c>
      <c r="B15" s="393"/>
      <c r="C15" s="393"/>
      <c r="D15" s="393"/>
      <c r="E15" s="393"/>
      <c r="F15" s="393"/>
      <c r="G15" s="393"/>
      <c r="H15" s="393"/>
      <c r="I15" s="393"/>
      <c r="J15" s="393"/>
      <c r="K15" s="393"/>
      <c r="L15" s="393"/>
    </row>
    <row r="16" spans="1:44" x14ac:dyDescent="0.25">
      <c r="A16" s="385" t="s">
        <v>6</v>
      </c>
      <c r="B16" s="385"/>
      <c r="C16" s="385"/>
      <c r="D16" s="385"/>
      <c r="E16" s="385"/>
      <c r="F16" s="385"/>
      <c r="G16" s="385"/>
      <c r="H16" s="385"/>
      <c r="I16" s="385"/>
      <c r="J16" s="385"/>
      <c r="K16" s="385"/>
      <c r="L16" s="385"/>
    </row>
    <row r="17" spans="1:12" ht="15.75" customHeight="1" x14ac:dyDescent="0.25">
      <c r="L17" s="107"/>
    </row>
    <row r="18" spans="1:12" x14ac:dyDescent="0.25">
      <c r="K18" s="106"/>
    </row>
    <row r="19" spans="1:12" ht="15.75" customHeight="1" x14ac:dyDescent="0.25">
      <c r="A19" s="462" t="s">
        <v>505</v>
      </c>
      <c r="B19" s="462"/>
      <c r="C19" s="462"/>
      <c r="D19" s="462"/>
      <c r="E19" s="462"/>
      <c r="F19" s="462"/>
      <c r="G19" s="462"/>
      <c r="H19" s="462"/>
      <c r="I19" s="462"/>
      <c r="J19" s="462"/>
      <c r="K19" s="462"/>
      <c r="L19" s="462"/>
    </row>
    <row r="20" spans="1:12" x14ac:dyDescent="0.25">
      <c r="A20" s="75"/>
      <c r="B20" s="75"/>
      <c r="C20" s="105"/>
      <c r="D20" s="105"/>
      <c r="E20" s="105"/>
      <c r="F20" s="105"/>
      <c r="G20" s="105"/>
      <c r="H20" s="105"/>
      <c r="I20" s="105"/>
      <c r="J20" s="105"/>
      <c r="K20" s="105"/>
      <c r="L20" s="105"/>
    </row>
    <row r="21" spans="1:12" ht="28.5" customHeight="1" x14ac:dyDescent="0.25">
      <c r="A21" s="452" t="s">
        <v>224</v>
      </c>
      <c r="B21" s="452" t="s">
        <v>223</v>
      </c>
      <c r="C21" s="458" t="s">
        <v>437</v>
      </c>
      <c r="D21" s="458"/>
      <c r="E21" s="458"/>
      <c r="F21" s="458"/>
      <c r="G21" s="458"/>
      <c r="H21" s="458"/>
      <c r="I21" s="453" t="s">
        <v>222</v>
      </c>
      <c r="J21" s="455" t="s">
        <v>439</v>
      </c>
      <c r="K21" s="452" t="s">
        <v>221</v>
      </c>
      <c r="L21" s="454" t="s">
        <v>438</v>
      </c>
    </row>
    <row r="22" spans="1:12" ht="58.5" customHeight="1" x14ac:dyDescent="0.25">
      <c r="A22" s="452"/>
      <c r="B22" s="452"/>
      <c r="C22" s="459" t="s">
        <v>2</v>
      </c>
      <c r="D22" s="459"/>
      <c r="E22" s="460" t="s">
        <v>11</v>
      </c>
      <c r="F22" s="461"/>
      <c r="G22" s="460" t="s">
        <v>706</v>
      </c>
      <c r="H22" s="461"/>
      <c r="I22" s="453"/>
      <c r="J22" s="456"/>
      <c r="K22" s="452"/>
      <c r="L22" s="454"/>
    </row>
    <row r="23" spans="1:12" ht="31.5" x14ac:dyDescent="0.25">
      <c r="A23" s="452"/>
      <c r="B23" s="452"/>
      <c r="C23" s="104" t="s">
        <v>220</v>
      </c>
      <c r="D23" s="104" t="s">
        <v>219</v>
      </c>
      <c r="E23" s="104" t="s">
        <v>220</v>
      </c>
      <c r="F23" s="104" t="s">
        <v>219</v>
      </c>
      <c r="G23" s="104" t="s">
        <v>220</v>
      </c>
      <c r="H23" s="104" t="s">
        <v>219</v>
      </c>
      <c r="I23" s="453"/>
      <c r="J23" s="457"/>
      <c r="K23" s="452"/>
      <c r="L23" s="454"/>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99">
        <v>1</v>
      </c>
      <c r="B25" s="100" t="s">
        <v>218</v>
      </c>
      <c r="C25" s="100"/>
      <c r="D25" s="102"/>
      <c r="E25" s="102"/>
      <c r="F25" s="102"/>
      <c r="G25" s="102"/>
      <c r="H25" s="102"/>
      <c r="I25" s="102"/>
      <c r="J25" s="102"/>
      <c r="K25" s="96"/>
      <c r="L25" s="116"/>
    </row>
    <row r="26" spans="1:12" ht="21.75" customHeight="1" x14ac:dyDescent="0.25">
      <c r="A26" s="99" t="s">
        <v>217</v>
      </c>
      <c r="B26" s="103" t="s">
        <v>444</v>
      </c>
      <c r="C26" s="97">
        <v>0</v>
      </c>
      <c r="D26" s="359">
        <v>0</v>
      </c>
      <c r="E26" s="359"/>
      <c r="F26" s="363">
        <v>42334</v>
      </c>
      <c r="G26" s="359"/>
      <c r="H26" s="359"/>
      <c r="I26" s="359">
        <v>100</v>
      </c>
      <c r="J26" s="359"/>
      <c r="K26" s="96"/>
      <c r="L26" s="96"/>
    </row>
    <row r="27" spans="1:12" s="78" customFormat="1" ht="39" customHeight="1" x14ac:dyDescent="0.25">
      <c r="A27" s="99" t="s">
        <v>216</v>
      </c>
      <c r="B27" s="103" t="s">
        <v>446</v>
      </c>
      <c r="C27" s="97">
        <v>0</v>
      </c>
      <c r="D27" s="359">
        <v>0</v>
      </c>
      <c r="E27" s="364" t="s">
        <v>541</v>
      </c>
      <c r="F27" s="364" t="s">
        <v>541</v>
      </c>
      <c r="G27" s="359"/>
      <c r="H27" s="359"/>
      <c r="I27" s="359"/>
      <c r="J27" s="359"/>
      <c r="K27" s="96"/>
      <c r="L27" s="96"/>
    </row>
    <row r="28" spans="1:12" s="78" customFormat="1" ht="70.5" customHeight="1" x14ac:dyDescent="0.25">
      <c r="A28" s="99" t="s">
        <v>445</v>
      </c>
      <c r="B28" s="103" t="s">
        <v>450</v>
      </c>
      <c r="C28" s="97">
        <v>0</v>
      </c>
      <c r="D28" s="359">
        <v>0</v>
      </c>
      <c r="E28" s="364" t="s">
        <v>541</v>
      </c>
      <c r="F28" s="364" t="s">
        <v>541</v>
      </c>
      <c r="G28" s="359"/>
      <c r="H28" s="359"/>
      <c r="I28" s="359"/>
      <c r="J28" s="359"/>
      <c r="K28" s="96"/>
      <c r="L28" s="96"/>
    </row>
    <row r="29" spans="1:12" s="78" customFormat="1" ht="54" customHeight="1" x14ac:dyDescent="0.25">
      <c r="A29" s="99" t="s">
        <v>215</v>
      </c>
      <c r="B29" s="103" t="s">
        <v>449</v>
      </c>
      <c r="C29" s="97">
        <v>0</v>
      </c>
      <c r="D29" s="359">
        <v>0</v>
      </c>
      <c r="E29" s="364" t="s">
        <v>541</v>
      </c>
      <c r="F29" s="364" t="s">
        <v>541</v>
      </c>
      <c r="G29" s="359"/>
      <c r="H29" s="359"/>
      <c r="I29" s="359"/>
      <c r="J29" s="359"/>
      <c r="K29" s="96"/>
      <c r="L29" s="96"/>
    </row>
    <row r="30" spans="1:12" s="78" customFormat="1" ht="42" customHeight="1" x14ac:dyDescent="0.25">
      <c r="A30" s="99" t="s">
        <v>214</v>
      </c>
      <c r="B30" s="103" t="s">
        <v>451</v>
      </c>
      <c r="C30" s="97">
        <v>0</v>
      </c>
      <c r="D30" s="359">
        <v>0</v>
      </c>
      <c r="E30" s="364" t="s">
        <v>541</v>
      </c>
      <c r="F30" s="364" t="s">
        <v>541</v>
      </c>
      <c r="G30" s="359"/>
      <c r="H30" s="359"/>
      <c r="I30" s="359"/>
      <c r="J30" s="359"/>
      <c r="K30" s="96"/>
      <c r="L30" s="96"/>
    </row>
    <row r="31" spans="1:12" s="78" customFormat="1" ht="37.5" customHeight="1" x14ac:dyDescent="0.25">
      <c r="A31" s="99" t="s">
        <v>213</v>
      </c>
      <c r="B31" s="98" t="s">
        <v>447</v>
      </c>
      <c r="C31" s="97">
        <v>0</v>
      </c>
      <c r="D31" s="359">
        <v>0</v>
      </c>
      <c r="E31" s="363">
        <v>42517</v>
      </c>
      <c r="F31" s="363">
        <v>42517</v>
      </c>
      <c r="G31" s="359"/>
      <c r="H31" s="359"/>
      <c r="I31" s="359">
        <v>100</v>
      </c>
      <c r="J31" s="359"/>
      <c r="K31" s="96"/>
      <c r="L31" s="96"/>
    </row>
    <row r="32" spans="1:12" s="78" customFormat="1" ht="31.5" x14ac:dyDescent="0.25">
      <c r="A32" s="99" t="s">
        <v>211</v>
      </c>
      <c r="B32" s="98" t="s">
        <v>452</v>
      </c>
      <c r="C32" s="97">
        <v>0</v>
      </c>
      <c r="D32" s="359">
        <v>0</v>
      </c>
      <c r="E32" s="363">
        <v>42654</v>
      </c>
      <c r="F32" s="363">
        <v>42654</v>
      </c>
      <c r="G32" s="359"/>
      <c r="H32" s="359"/>
      <c r="I32" s="359">
        <v>100</v>
      </c>
      <c r="J32" s="359"/>
      <c r="K32" s="96"/>
      <c r="L32" s="96"/>
    </row>
    <row r="33" spans="1:12" s="78" customFormat="1" ht="37.5" customHeight="1" x14ac:dyDescent="0.25">
      <c r="A33" s="99" t="s">
        <v>463</v>
      </c>
      <c r="B33" s="98" t="s">
        <v>376</v>
      </c>
      <c r="C33" s="97">
        <v>0</v>
      </c>
      <c r="D33" s="359">
        <v>0</v>
      </c>
      <c r="E33" s="364" t="s">
        <v>541</v>
      </c>
      <c r="F33" s="364" t="s">
        <v>541</v>
      </c>
      <c r="G33" s="359"/>
      <c r="H33" s="359"/>
      <c r="I33" s="359"/>
      <c r="J33" s="359"/>
      <c r="K33" s="96"/>
      <c r="L33" s="96"/>
    </row>
    <row r="34" spans="1:12" s="78" customFormat="1" ht="47.25" customHeight="1" x14ac:dyDescent="0.25">
      <c r="A34" s="99" t="s">
        <v>464</v>
      </c>
      <c r="B34" s="98" t="s">
        <v>456</v>
      </c>
      <c r="C34" s="97">
        <v>0</v>
      </c>
      <c r="D34" s="359">
        <v>0</v>
      </c>
      <c r="E34" s="364" t="s">
        <v>541</v>
      </c>
      <c r="F34" s="364" t="s">
        <v>541</v>
      </c>
      <c r="G34" s="359"/>
      <c r="H34" s="359"/>
      <c r="I34" s="359"/>
      <c r="J34" s="359"/>
      <c r="K34" s="101"/>
      <c r="L34" s="96"/>
    </row>
    <row r="35" spans="1:12" s="78" customFormat="1" ht="49.5" customHeight="1" x14ac:dyDescent="0.25">
      <c r="A35" s="99" t="s">
        <v>465</v>
      </c>
      <c r="B35" s="98" t="s">
        <v>212</v>
      </c>
      <c r="C35" s="97">
        <v>0</v>
      </c>
      <c r="D35" s="359">
        <v>0</v>
      </c>
      <c r="E35" s="363">
        <v>42654</v>
      </c>
      <c r="F35" s="363">
        <v>42654</v>
      </c>
      <c r="G35" s="359"/>
      <c r="H35" s="359"/>
      <c r="I35" s="359">
        <v>100</v>
      </c>
      <c r="J35" s="359"/>
      <c r="K35" s="101"/>
      <c r="L35" s="96"/>
    </row>
    <row r="36" spans="1:12" ht="37.5" customHeight="1" x14ac:dyDescent="0.25">
      <c r="A36" s="99" t="s">
        <v>466</v>
      </c>
      <c r="B36" s="98" t="s">
        <v>448</v>
      </c>
      <c r="C36" s="97">
        <v>0</v>
      </c>
      <c r="D36" s="361">
        <v>0</v>
      </c>
      <c r="E36" s="363">
        <v>42654</v>
      </c>
      <c r="F36" s="363">
        <v>42654</v>
      </c>
      <c r="G36" s="359"/>
      <c r="H36" s="359"/>
      <c r="I36" s="359">
        <v>100</v>
      </c>
      <c r="J36" s="362"/>
      <c r="K36" s="96"/>
      <c r="L36" s="96"/>
    </row>
    <row r="37" spans="1:12" x14ac:dyDescent="0.25">
      <c r="A37" s="99" t="s">
        <v>467</v>
      </c>
      <c r="B37" s="98" t="s">
        <v>210</v>
      </c>
      <c r="C37" s="97">
        <v>0</v>
      </c>
      <c r="D37" s="361">
        <v>0</v>
      </c>
      <c r="E37" s="363">
        <v>42654</v>
      </c>
      <c r="F37" s="363">
        <v>42654</v>
      </c>
      <c r="G37" s="360"/>
      <c r="H37" s="360"/>
      <c r="I37" s="359">
        <v>100</v>
      </c>
      <c r="J37" s="362"/>
      <c r="K37" s="96"/>
      <c r="L37" s="96"/>
    </row>
    <row r="38" spans="1:12" x14ac:dyDescent="0.25">
      <c r="A38" s="99" t="s">
        <v>468</v>
      </c>
      <c r="B38" s="100" t="s">
        <v>209</v>
      </c>
      <c r="C38" s="97"/>
      <c r="D38" s="361"/>
      <c r="E38" s="361"/>
      <c r="F38" s="361"/>
      <c r="G38" s="361"/>
      <c r="H38" s="361"/>
      <c r="I38" s="361"/>
      <c r="J38" s="361"/>
      <c r="K38" s="96"/>
      <c r="L38" s="96"/>
    </row>
    <row r="39" spans="1:12" ht="63" x14ac:dyDescent="0.25">
      <c r="A39" s="99">
        <v>2</v>
      </c>
      <c r="B39" s="98" t="s">
        <v>453</v>
      </c>
      <c r="C39" s="97">
        <v>0</v>
      </c>
      <c r="D39" s="361">
        <v>0</v>
      </c>
      <c r="E39" s="363">
        <v>42517</v>
      </c>
      <c r="F39" s="363">
        <v>42517</v>
      </c>
      <c r="G39" s="359"/>
      <c r="H39" s="359"/>
      <c r="I39" s="359">
        <v>100</v>
      </c>
      <c r="J39" s="361"/>
      <c r="K39" s="96"/>
      <c r="L39" s="96"/>
    </row>
    <row r="40" spans="1:12" ht="33.75" customHeight="1" x14ac:dyDescent="0.25">
      <c r="A40" s="99" t="s">
        <v>208</v>
      </c>
      <c r="B40" s="98" t="s">
        <v>455</v>
      </c>
      <c r="C40" s="97">
        <v>0</v>
      </c>
      <c r="D40" s="361">
        <v>0</v>
      </c>
      <c r="E40" s="363">
        <v>42654</v>
      </c>
      <c r="F40" s="365">
        <v>42735</v>
      </c>
      <c r="G40" s="361"/>
      <c r="H40" s="361"/>
      <c r="I40" s="361">
        <v>100</v>
      </c>
      <c r="J40" s="361"/>
      <c r="K40" s="96"/>
      <c r="L40" s="96"/>
    </row>
    <row r="41" spans="1:12" ht="63" customHeight="1" x14ac:dyDescent="0.25">
      <c r="A41" s="99" t="s">
        <v>207</v>
      </c>
      <c r="B41" s="100" t="s">
        <v>536</v>
      </c>
      <c r="C41" s="97"/>
      <c r="D41" s="361"/>
      <c r="E41" s="361"/>
      <c r="F41" s="361"/>
      <c r="G41" s="361"/>
      <c r="H41" s="361"/>
      <c r="I41" s="361"/>
      <c r="J41" s="361"/>
      <c r="K41" s="96"/>
      <c r="L41" s="96"/>
    </row>
    <row r="42" spans="1:12" ht="58.5" customHeight="1" x14ac:dyDescent="0.25">
      <c r="A42" s="99">
        <v>3</v>
      </c>
      <c r="B42" s="98" t="s">
        <v>454</v>
      </c>
      <c r="C42" s="97">
        <v>0</v>
      </c>
      <c r="D42" s="361">
        <v>0</v>
      </c>
      <c r="E42" s="363">
        <v>42654</v>
      </c>
      <c r="F42" s="365">
        <v>42704</v>
      </c>
      <c r="G42" s="361"/>
      <c r="H42" s="361"/>
      <c r="I42" s="361">
        <v>100</v>
      </c>
      <c r="J42" s="361"/>
      <c r="K42" s="96"/>
      <c r="L42" s="96"/>
    </row>
    <row r="43" spans="1:12" ht="34.5" customHeight="1" x14ac:dyDescent="0.25">
      <c r="A43" s="99" t="s">
        <v>206</v>
      </c>
      <c r="B43" s="98" t="s">
        <v>204</v>
      </c>
      <c r="C43" s="97">
        <v>0</v>
      </c>
      <c r="D43" s="361">
        <v>0</v>
      </c>
      <c r="E43" s="365">
        <v>42704</v>
      </c>
      <c r="F43" s="365">
        <v>42735</v>
      </c>
      <c r="G43" s="361"/>
      <c r="H43" s="361"/>
      <c r="I43" s="361">
        <v>100</v>
      </c>
      <c r="J43" s="361"/>
      <c r="K43" s="96"/>
      <c r="L43" s="96"/>
    </row>
    <row r="44" spans="1:12" ht="24.75" customHeight="1" x14ac:dyDescent="0.25">
      <c r="A44" s="99" t="s">
        <v>205</v>
      </c>
      <c r="B44" s="98" t="s">
        <v>202</v>
      </c>
      <c r="C44" s="97">
        <v>0</v>
      </c>
      <c r="D44" s="361">
        <v>0</v>
      </c>
      <c r="E44" s="365">
        <v>42704</v>
      </c>
      <c r="F44" s="365">
        <v>42735</v>
      </c>
      <c r="G44" s="361"/>
      <c r="H44" s="361"/>
      <c r="I44" s="361">
        <v>100</v>
      </c>
      <c r="J44" s="361"/>
      <c r="K44" s="96"/>
      <c r="L44" s="96"/>
    </row>
    <row r="45" spans="1:12" ht="90.75" customHeight="1" x14ac:dyDescent="0.25">
      <c r="A45" s="99" t="s">
        <v>203</v>
      </c>
      <c r="B45" s="98" t="s">
        <v>459</v>
      </c>
      <c r="C45" s="97">
        <v>0</v>
      </c>
      <c r="D45" s="361">
        <v>0</v>
      </c>
      <c r="E45" s="364" t="s">
        <v>541</v>
      </c>
      <c r="F45" s="364" t="s">
        <v>541</v>
      </c>
      <c r="G45" s="361"/>
      <c r="H45" s="361"/>
      <c r="I45" s="361"/>
      <c r="J45" s="361"/>
      <c r="K45" s="96"/>
      <c r="L45" s="96"/>
    </row>
    <row r="46" spans="1:12" ht="167.25" customHeight="1" x14ac:dyDescent="0.25">
      <c r="A46" s="99" t="s">
        <v>201</v>
      </c>
      <c r="B46" s="98" t="s">
        <v>457</v>
      </c>
      <c r="C46" s="97">
        <v>0</v>
      </c>
      <c r="D46" s="361">
        <v>0</v>
      </c>
      <c r="E46" s="364" t="s">
        <v>541</v>
      </c>
      <c r="F46" s="364" t="s">
        <v>541</v>
      </c>
      <c r="G46" s="361"/>
      <c r="H46" s="361"/>
      <c r="I46" s="361"/>
      <c r="J46" s="361"/>
      <c r="K46" s="96"/>
      <c r="L46" s="96"/>
    </row>
    <row r="47" spans="1:12" ht="30.75" customHeight="1" x14ac:dyDescent="0.25">
      <c r="A47" s="99" t="s">
        <v>199</v>
      </c>
      <c r="B47" s="98" t="s">
        <v>200</v>
      </c>
      <c r="C47" s="97">
        <v>0</v>
      </c>
      <c r="D47" s="361">
        <v>0</v>
      </c>
      <c r="E47" s="365">
        <v>42735</v>
      </c>
      <c r="F47" s="365">
        <v>42735</v>
      </c>
      <c r="G47" s="361"/>
      <c r="H47" s="361"/>
      <c r="I47" s="361">
        <v>100</v>
      </c>
      <c r="J47" s="361"/>
      <c r="K47" s="96"/>
      <c r="L47" s="96"/>
    </row>
    <row r="48" spans="1:12" ht="37.5" customHeight="1" x14ac:dyDescent="0.25">
      <c r="A48" s="99" t="s">
        <v>469</v>
      </c>
      <c r="B48" s="100" t="s">
        <v>198</v>
      </c>
      <c r="C48" s="97"/>
      <c r="D48" s="361"/>
      <c r="E48" s="361"/>
      <c r="F48" s="361"/>
      <c r="G48" s="361"/>
      <c r="H48" s="361"/>
      <c r="I48" s="361"/>
      <c r="J48" s="361"/>
      <c r="K48" s="96"/>
      <c r="L48" s="96"/>
    </row>
    <row r="49" spans="1:12" ht="35.25" customHeight="1" x14ac:dyDescent="0.25">
      <c r="A49" s="99">
        <v>4</v>
      </c>
      <c r="B49" s="98" t="s">
        <v>196</v>
      </c>
      <c r="C49" s="97">
        <v>0</v>
      </c>
      <c r="D49" s="361">
        <v>0</v>
      </c>
      <c r="E49" s="365">
        <v>43101</v>
      </c>
      <c r="F49" s="365">
        <v>43190</v>
      </c>
      <c r="G49" s="361"/>
      <c r="H49" s="361"/>
      <c r="I49" s="361">
        <v>100</v>
      </c>
      <c r="J49" s="361">
        <v>100</v>
      </c>
      <c r="K49" s="96"/>
      <c r="L49" s="96"/>
    </row>
    <row r="50" spans="1:12" ht="86.25" customHeight="1" x14ac:dyDescent="0.25">
      <c r="A50" s="99" t="s">
        <v>197</v>
      </c>
      <c r="B50" s="98" t="s">
        <v>458</v>
      </c>
      <c r="C50" s="97">
        <v>0</v>
      </c>
      <c r="D50" s="361">
        <v>0</v>
      </c>
      <c r="E50" s="365">
        <v>43190</v>
      </c>
      <c r="F50" s="365">
        <v>43190</v>
      </c>
      <c r="G50" s="361"/>
      <c r="H50" s="361"/>
      <c r="I50" s="361">
        <v>100</v>
      </c>
      <c r="J50" s="361">
        <v>100</v>
      </c>
      <c r="K50" s="96"/>
      <c r="L50" s="96"/>
    </row>
    <row r="51" spans="1:12" ht="77.25" customHeight="1" x14ac:dyDescent="0.25">
      <c r="A51" s="99" t="s">
        <v>195</v>
      </c>
      <c r="B51" s="98" t="s">
        <v>460</v>
      </c>
      <c r="C51" s="97">
        <v>0</v>
      </c>
      <c r="D51" s="361">
        <v>0</v>
      </c>
      <c r="E51" s="364" t="s">
        <v>541</v>
      </c>
      <c r="F51" s="364" t="s">
        <v>541</v>
      </c>
      <c r="G51" s="361"/>
      <c r="H51" s="361"/>
      <c r="I51" s="361"/>
      <c r="J51" s="361"/>
      <c r="K51" s="96"/>
      <c r="L51" s="96"/>
    </row>
    <row r="52" spans="1:12" ht="71.25" customHeight="1" x14ac:dyDescent="0.25">
      <c r="A52" s="99" t="s">
        <v>193</v>
      </c>
      <c r="B52" s="98" t="s">
        <v>194</v>
      </c>
      <c r="C52" s="97">
        <v>0</v>
      </c>
      <c r="D52" s="361">
        <v>0</v>
      </c>
      <c r="E52" s="365">
        <v>43006</v>
      </c>
      <c r="F52" s="365">
        <v>43006</v>
      </c>
      <c r="G52" s="361"/>
      <c r="H52" s="361"/>
      <c r="I52" s="361">
        <v>100</v>
      </c>
      <c r="J52" s="361"/>
      <c r="K52" s="96"/>
      <c r="L52" s="96"/>
    </row>
    <row r="53" spans="1:12" ht="48" customHeight="1" x14ac:dyDescent="0.25">
      <c r="A53" s="99" t="s">
        <v>191</v>
      </c>
      <c r="B53" s="160" t="s">
        <v>461</v>
      </c>
      <c r="C53" s="97">
        <v>0</v>
      </c>
      <c r="D53" s="361">
        <v>0</v>
      </c>
      <c r="E53" s="365">
        <v>43190</v>
      </c>
      <c r="F53" s="365">
        <v>43190</v>
      </c>
      <c r="G53" s="361"/>
      <c r="H53" s="361"/>
      <c r="I53" s="361">
        <v>100</v>
      </c>
      <c r="J53" s="361">
        <v>100</v>
      </c>
      <c r="K53" s="96"/>
      <c r="L53" s="96"/>
    </row>
    <row r="54" spans="1:12" ht="46.5" customHeight="1" x14ac:dyDescent="0.25">
      <c r="A54" s="99" t="s">
        <v>462</v>
      </c>
      <c r="B54" s="98" t="s">
        <v>192</v>
      </c>
      <c r="C54" s="97">
        <v>0</v>
      </c>
      <c r="D54" s="361">
        <v>0</v>
      </c>
      <c r="E54" s="364" t="s">
        <v>541</v>
      </c>
      <c r="F54" s="364" t="s">
        <v>541</v>
      </c>
      <c r="G54" s="361"/>
      <c r="H54" s="361"/>
      <c r="I54" s="361"/>
      <c r="J54" s="361"/>
      <c r="K54" s="96"/>
      <c r="L54" s="9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2018-05-07T07:15:00Z</dcterms:modified>
</cp:coreProperties>
</file>