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факт" sheetId="23" r:id="rId10"/>
    <sheet name="6.2. Паспорт фин осв ввод" sheetId="27" state="hidden" r:id="rId11"/>
    <sheet name="7. Паспорт отчет о закупке" sheetId="5" r:id="rId12"/>
    <sheet name="8. Общие сведения" sheetId="26"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23" l="1"/>
  <c r="S30" i="23"/>
  <c r="O24" i="23"/>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D52" i="27"/>
  <c r="D30" i="27"/>
  <c r="D31" i="27"/>
  <c r="D32" i="27"/>
  <c r="D33" i="27"/>
  <c r="D34" i="27"/>
  <c r="K34" i="27"/>
  <c r="K30" i="27"/>
  <c r="K24" i="27"/>
  <c r="J24" i="27"/>
  <c r="H24" i="27"/>
  <c r="G24" i="27"/>
  <c r="D24" i="27"/>
  <c r="P64" i="27"/>
  <c r="L64" i="27"/>
  <c r="J64" i="27"/>
  <c r="I64" i="27"/>
  <c r="H64" i="27"/>
  <c r="G64" i="27"/>
  <c r="C64" i="27"/>
  <c r="P63" i="27"/>
  <c r="L63" i="27"/>
  <c r="J63" i="27"/>
  <c r="K63" i="27"/>
  <c r="I63" i="27"/>
  <c r="H63" i="27"/>
  <c r="G63" i="27"/>
  <c r="C63" i="27"/>
  <c r="P62" i="27"/>
  <c r="L62" i="27"/>
  <c r="J62" i="27"/>
  <c r="I62" i="27"/>
  <c r="H62" i="27"/>
  <c r="G62" i="27"/>
  <c r="C62" i="27"/>
  <c r="P61" i="27"/>
  <c r="L61" i="27"/>
  <c r="J61" i="27"/>
  <c r="K61" i="27"/>
  <c r="I61" i="27"/>
  <c r="H61" i="27"/>
  <c r="G61" i="27"/>
  <c r="C61" i="27"/>
  <c r="D61" i="27"/>
  <c r="E61" i="27"/>
  <c r="F61" i="27"/>
  <c r="P60" i="27"/>
  <c r="L60" i="27"/>
  <c r="J60" i="27"/>
  <c r="I60" i="27"/>
  <c r="H60" i="27"/>
  <c r="G60" i="27"/>
  <c r="C60" i="27"/>
  <c r="P59" i="27"/>
  <c r="L59" i="27"/>
  <c r="J59" i="27"/>
  <c r="K59" i="27"/>
  <c r="I59" i="27"/>
  <c r="H59" i="27"/>
  <c r="G59" i="27"/>
  <c r="C59" i="27"/>
  <c r="P58" i="27"/>
  <c r="L58" i="27"/>
  <c r="J58" i="27"/>
  <c r="I58" i="27"/>
  <c r="H58" i="27"/>
  <c r="G58" i="27"/>
  <c r="C58" i="27"/>
  <c r="P57" i="27"/>
  <c r="L57" i="27"/>
  <c r="J57" i="27"/>
  <c r="K57" i="27"/>
  <c r="I57" i="27"/>
  <c r="H57" i="27"/>
  <c r="G57" i="27"/>
  <c r="C57" i="27"/>
  <c r="D57" i="27"/>
  <c r="E57" i="27"/>
  <c r="F57" i="27"/>
  <c r="P56" i="27"/>
  <c r="L56" i="27"/>
  <c r="J56" i="27"/>
  <c r="I56" i="27"/>
  <c r="H56" i="27"/>
  <c r="G56" i="27"/>
  <c r="C56" i="27"/>
  <c r="P55" i="27"/>
  <c r="L55" i="27"/>
  <c r="J55" i="27"/>
  <c r="K55" i="27"/>
  <c r="I55" i="27"/>
  <c r="H55" i="27"/>
  <c r="G55" i="27"/>
  <c r="C55" i="27"/>
  <c r="P54" i="27"/>
  <c r="L54" i="27"/>
  <c r="J54" i="27"/>
  <c r="I54" i="27"/>
  <c r="H54" i="27"/>
  <c r="G54" i="27"/>
  <c r="C54" i="27"/>
  <c r="P53" i="27"/>
  <c r="L53" i="27"/>
  <c r="J53" i="27"/>
  <c r="K53" i="27"/>
  <c r="I53" i="27"/>
  <c r="H53" i="27"/>
  <c r="G53" i="27"/>
  <c r="C53" i="27"/>
  <c r="D53" i="27"/>
  <c r="E53" i="27"/>
  <c r="F53" i="27"/>
  <c r="P52" i="27"/>
  <c r="L52" i="27"/>
  <c r="J52" i="27"/>
  <c r="I52" i="27"/>
  <c r="H52" i="27"/>
  <c r="G52" i="27"/>
  <c r="C52" i="27"/>
  <c r="P51" i="27"/>
  <c r="L51" i="27"/>
  <c r="J51" i="27"/>
  <c r="K51" i="27"/>
  <c r="I51" i="27"/>
  <c r="H51" i="27"/>
  <c r="G51" i="27"/>
  <c r="C51" i="27"/>
  <c r="P50" i="27"/>
  <c r="L50" i="27"/>
  <c r="J50" i="27"/>
  <c r="I50" i="27"/>
  <c r="H50" i="27"/>
  <c r="G50" i="27"/>
  <c r="C50" i="27"/>
  <c r="P49" i="27"/>
  <c r="L49" i="27"/>
  <c r="J49" i="27"/>
  <c r="K49" i="27"/>
  <c r="I49" i="27"/>
  <c r="H49" i="27"/>
  <c r="G49" i="27"/>
  <c r="C49" i="27"/>
  <c r="P48" i="27"/>
  <c r="L48" i="27"/>
  <c r="AF48" i="27"/>
  <c r="J48" i="27"/>
  <c r="I48" i="27"/>
  <c r="H48" i="27"/>
  <c r="G48" i="27"/>
  <c r="C48" i="27"/>
  <c r="P47" i="27"/>
  <c r="L47" i="27"/>
  <c r="J47" i="27"/>
  <c r="I47" i="27"/>
  <c r="H47" i="27"/>
  <c r="G47" i="27"/>
  <c r="C47" i="27"/>
  <c r="D47" i="27"/>
  <c r="E47" i="27"/>
  <c r="F47" i="27"/>
  <c r="P46" i="27"/>
  <c r="L46" i="27"/>
  <c r="J46" i="27"/>
  <c r="I46" i="27"/>
  <c r="H46" i="27"/>
  <c r="G46" i="27"/>
  <c r="C46" i="27"/>
  <c r="P45" i="27"/>
  <c r="L45" i="27"/>
  <c r="J45" i="27"/>
  <c r="I45" i="27"/>
  <c r="H45" i="27"/>
  <c r="G45" i="27"/>
  <c r="C45" i="27"/>
  <c r="D45" i="27"/>
  <c r="E45" i="27"/>
  <c r="F45" i="27"/>
  <c r="P44" i="27"/>
  <c r="L44" i="27"/>
  <c r="J44" i="27"/>
  <c r="I44" i="27"/>
  <c r="H44" i="27"/>
  <c r="G44" i="27"/>
  <c r="C44" i="27"/>
  <c r="P43" i="27"/>
  <c r="L43" i="27"/>
  <c r="J43" i="27"/>
  <c r="I43" i="27"/>
  <c r="H43" i="27"/>
  <c r="G43" i="27"/>
  <c r="C43" i="27"/>
  <c r="D43" i="27"/>
  <c r="E43" i="27"/>
  <c r="F43" i="27"/>
  <c r="P42" i="27"/>
  <c r="L42" i="27"/>
  <c r="J42" i="27"/>
  <c r="I42" i="27"/>
  <c r="H42" i="27"/>
  <c r="G42" i="27"/>
  <c r="C42" i="27"/>
  <c r="P41" i="27"/>
  <c r="L41" i="27"/>
  <c r="J41" i="27"/>
  <c r="K41" i="27"/>
  <c r="I41" i="27"/>
  <c r="H41" i="27"/>
  <c r="G41" i="27"/>
  <c r="C41" i="27"/>
  <c r="P40" i="27"/>
  <c r="L40" i="27"/>
  <c r="AF40" i="27"/>
  <c r="J40" i="27"/>
  <c r="I40" i="27"/>
  <c r="H40" i="27"/>
  <c r="G40" i="27"/>
  <c r="C40" i="27"/>
  <c r="P39" i="27"/>
  <c r="L39" i="27"/>
  <c r="J39" i="27"/>
  <c r="I39" i="27"/>
  <c r="H39" i="27"/>
  <c r="G39" i="27"/>
  <c r="C39" i="27"/>
  <c r="D39" i="27"/>
  <c r="E39" i="27"/>
  <c r="F39" i="27"/>
  <c r="P38" i="27"/>
  <c r="L38" i="27"/>
  <c r="J38" i="27"/>
  <c r="I38" i="27"/>
  <c r="H38" i="27"/>
  <c r="G38" i="27"/>
  <c r="C38" i="27"/>
  <c r="P37" i="27"/>
  <c r="L37" i="27"/>
  <c r="J37" i="27"/>
  <c r="I37" i="27"/>
  <c r="H37" i="27"/>
  <c r="G37" i="27"/>
  <c r="C37" i="27"/>
  <c r="D37" i="27"/>
  <c r="E37" i="27"/>
  <c r="F37" i="27"/>
  <c r="P36" i="27"/>
  <c r="L36" i="27"/>
  <c r="J36" i="27"/>
  <c r="I36" i="27"/>
  <c r="H36" i="27"/>
  <c r="G36" i="27"/>
  <c r="C36" i="27"/>
  <c r="P35" i="27"/>
  <c r="L35" i="27"/>
  <c r="J35" i="27"/>
  <c r="I35" i="27"/>
  <c r="H35" i="27"/>
  <c r="G35" i="27"/>
  <c r="C35" i="27"/>
  <c r="D35" i="27"/>
  <c r="E35" i="27"/>
  <c r="F35" i="27"/>
  <c r="P34" i="27"/>
  <c r="L34" i="27"/>
  <c r="J34" i="27"/>
  <c r="I34" i="27"/>
  <c r="H34" i="27"/>
  <c r="G34" i="27"/>
  <c r="C34" i="27"/>
  <c r="P33" i="27"/>
  <c r="L33" i="27"/>
  <c r="J33" i="27"/>
  <c r="K33" i="27"/>
  <c r="I33" i="27"/>
  <c r="H33" i="27"/>
  <c r="G33" i="27"/>
  <c r="C33" i="27"/>
  <c r="P32" i="27"/>
  <c r="L32" i="27"/>
  <c r="AF32" i="27"/>
  <c r="J32" i="27"/>
  <c r="I32" i="27"/>
  <c r="H32" i="27"/>
  <c r="G32" i="27"/>
  <c r="C32" i="27"/>
  <c r="P31" i="27"/>
  <c r="L31" i="27"/>
  <c r="J31" i="27"/>
  <c r="I31" i="27"/>
  <c r="H31" i="27"/>
  <c r="G31" i="27"/>
  <c r="C31" i="27"/>
  <c r="F31" i="27"/>
  <c r="P30" i="27"/>
  <c r="L30" i="27"/>
  <c r="J30" i="27"/>
  <c r="I30" i="27"/>
  <c r="H30" i="27"/>
  <c r="G30" i="27"/>
  <c r="C30" i="27"/>
  <c r="P29" i="27"/>
  <c r="L29" i="27"/>
  <c r="J29" i="27"/>
  <c r="I29" i="27"/>
  <c r="H29" i="27"/>
  <c r="G29" i="27"/>
  <c r="C29" i="27"/>
  <c r="D29" i="27"/>
  <c r="E29" i="27"/>
  <c r="F29" i="27"/>
  <c r="P28" i="27"/>
  <c r="L28" i="27"/>
  <c r="J28" i="27"/>
  <c r="I28" i="27"/>
  <c r="I24" i="27"/>
  <c r="H28" i="27"/>
  <c r="G28" i="27"/>
  <c r="C28" i="27"/>
  <c r="P27" i="27"/>
  <c r="L27" i="27"/>
  <c r="J27" i="27"/>
  <c r="I27" i="27"/>
  <c r="H27" i="27"/>
  <c r="G27" i="27"/>
  <c r="C27" i="27"/>
  <c r="D27" i="27"/>
  <c r="E27" i="27"/>
  <c r="F27" i="27"/>
  <c r="P26" i="27"/>
  <c r="L26" i="27"/>
  <c r="J26" i="27"/>
  <c r="I26" i="27"/>
  <c r="H26" i="27"/>
  <c r="G26" i="27"/>
  <c r="C26" i="27"/>
  <c r="P25" i="27"/>
  <c r="L25" i="27"/>
  <c r="J25" i="27"/>
  <c r="I25" i="27"/>
  <c r="H25" i="27"/>
  <c r="G25" i="27"/>
  <c r="C25" i="27"/>
  <c r="P24" i="27"/>
  <c r="L24" i="27"/>
  <c r="AF24" i="27"/>
  <c r="C24" i="27"/>
  <c r="A14" i="27"/>
  <c r="A11" i="27"/>
  <c r="A8" i="27"/>
  <c r="A4" i="27"/>
  <c r="K64" i="27"/>
  <c r="D64" i="27"/>
  <c r="AF63" i="27"/>
  <c r="D63" i="27"/>
  <c r="E63" i="27"/>
  <c r="F63" i="27"/>
  <c r="K62" i="27"/>
  <c r="AF62" i="27"/>
  <c r="D62" i="27"/>
  <c r="AF61" i="27"/>
  <c r="K60" i="27"/>
  <c r="D60" i="27"/>
  <c r="AF59" i="27"/>
  <c r="D59" i="27"/>
  <c r="E59" i="27"/>
  <c r="F59" i="27"/>
  <c r="K58" i="27"/>
  <c r="AF58" i="27"/>
  <c r="D58" i="27"/>
  <c r="AF57" i="27"/>
  <c r="K56" i="27"/>
  <c r="D56" i="27"/>
  <c r="AF55" i="27"/>
  <c r="D55" i="27"/>
  <c r="E55" i="27"/>
  <c r="F55" i="27"/>
  <c r="K54" i="27"/>
  <c r="AF54" i="27"/>
  <c r="D54" i="27"/>
  <c r="AF53" i="27"/>
  <c r="K52" i="27"/>
  <c r="AF51" i="27"/>
  <c r="D51" i="27"/>
  <c r="E51" i="27"/>
  <c r="F51" i="27"/>
  <c r="K50" i="27"/>
  <c r="AF50" i="27"/>
  <c r="D50" i="27"/>
  <c r="D49" i="27"/>
  <c r="E49" i="27"/>
  <c r="F49" i="27"/>
  <c r="K48" i="27"/>
  <c r="D48" i="27"/>
  <c r="K47" i="27"/>
  <c r="K46" i="27"/>
  <c r="D46" i="27"/>
  <c r="K45" i="27"/>
  <c r="AF44" i="27"/>
  <c r="K44" i="27"/>
  <c r="E44" i="27"/>
  <c r="F44" i="27"/>
  <c r="D44" i="27"/>
  <c r="K43" i="27"/>
  <c r="K42" i="27"/>
  <c r="D42" i="27"/>
  <c r="D41" i="27"/>
  <c r="E41" i="27"/>
  <c r="F41" i="27"/>
  <c r="K40" i="27"/>
  <c r="D40" i="27"/>
  <c r="K39" i="27"/>
  <c r="K38" i="27"/>
  <c r="D38" i="27"/>
  <c r="K37" i="27"/>
  <c r="AF36" i="27"/>
  <c r="K36" i="27"/>
  <c r="E36" i="27"/>
  <c r="F36" i="27"/>
  <c r="D36" i="27"/>
  <c r="K35" i="27"/>
  <c r="F33" i="27"/>
  <c r="K32" i="27"/>
  <c r="K31" i="27"/>
  <c r="C51" i="7"/>
  <c r="K29" i="27"/>
  <c r="AF28" i="27"/>
  <c r="D28" i="27"/>
  <c r="D26" i="27"/>
  <c r="D25" i="27"/>
  <c r="E25" i="27"/>
  <c r="F25" i="27"/>
  <c r="AC24" i="27"/>
  <c r="AB24" i="27"/>
  <c r="Y24" i="27"/>
  <c r="X24" i="27"/>
  <c r="U24" i="27"/>
  <c r="T24" i="27"/>
  <c r="S24" i="27"/>
  <c r="R24" i="27"/>
  <c r="Q24" i="27"/>
  <c r="O24" i="27"/>
  <c r="N24" i="27"/>
  <c r="M24" i="27"/>
  <c r="E26" i="27"/>
  <c r="F26" i="27"/>
  <c r="F34" i="27"/>
  <c r="E42" i="27"/>
  <c r="F42" i="27"/>
  <c r="F30" i="27"/>
  <c r="F32" i="27"/>
  <c r="E38" i="27"/>
  <c r="F38" i="27"/>
  <c r="E40" i="27"/>
  <c r="F40" i="27"/>
  <c r="E46" i="27"/>
  <c r="F46" i="27"/>
  <c r="E48" i="27"/>
  <c r="F48" i="27"/>
  <c r="E52" i="27"/>
  <c r="F52" i="27"/>
  <c r="E56" i="27"/>
  <c r="F56" i="27"/>
  <c r="E60" i="27"/>
  <c r="F60" i="27"/>
  <c r="E64" i="27"/>
  <c r="F64"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C50" i="7"/>
  <c r="AF29" i="27"/>
  <c r="AF37" i="27"/>
  <c r="AF45" i="27"/>
  <c r="AF52" i="27"/>
  <c r="AF56" i="27"/>
  <c r="AF60" i="27"/>
  <c r="AF64" i="27"/>
  <c r="N30" i="23"/>
  <c r="N24" i="23"/>
  <c r="J24" i="23"/>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A24" i="23"/>
  <c r="Z24" i="23"/>
  <c r="F28" i="27"/>
  <c r="F24" i="27"/>
  <c r="E24" i="27"/>
  <c r="K31" i="5"/>
  <c r="G31" i="5"/>
  <c r="D31" i="5"/>
  <c r="D26" i="5"/>
  <c r="E57" i="23"/>
  <c r="E50" i="23"/>
  <c r="E42" i="23"/>
  <c r="C23" i="6"/>
  <c r="C40" i="7"/>
  <c r="J23" i="12"/>
  <c r="H23" i="12"/>
  <c r="A9" i="7"/>
  <c r="P56" i="23"/>
  <c r="P54" i="23"/>
  <c r="AB54" i="23"/>
  <c r="F54" i="23"/>
  <c r="P52" i="23"/>
  <c r="F27" i="23"/>
  <c r="F28" i="23"/>
  <c r="F51" i="23"/>
  <c r="F58" i="23"/>
  <c r="F59" i="23"/>
  <c r="F62" i="23"/>
  <c r="F63" i="23"/>
  <c r="P32" i="23"/>
  <c r="AB32" i="23"/>
  <c r="F32" i="23"/>
  <c r="P33" i="23"/>
  <c r="AB33" i="23"/>
  <c r="F33" i="23"/>
  <c r="P34" i="23"/>
  <c r="AB34" i="23"/>
  <c r="F34" i="23"/>
  <c r="P31" i="23"/>
  <c r="Y24" i="23"/>
  <c r="X24" i="23"/>
  <c r="W24" i="23"/>
  <c r="V24" i="23"/>
  <c r="U24" i="23"/>
  <c r="T24" i="23"/>
  <c r="S24" i="23"/>
  <c r="R24" i="23"/>
  <c r="AC24" i="23" s="1"/>
  <c r="Q24" i="23"/>
  <c r="P24" i="23"/>
  <c r="M24" i="23"/>
  <c r="L24" i="23"/>
  <c r="AB24" i="23"/>
  <c r="K24" i="23"/>
  <c r="I24" i="23"/>
  <c r="H24" i="23"/>
  <c r="G24" i="23"/>
  <c r="AB25" i="23"/>
  <c r="F25" i="23"/>
  <c r="AB26" i="23"/>
  <c r="F26" i="23"/>
  <c r="AB27" i="23"/>
  <c r="AB28" i="23"/>
  <c r="AB29" i="23"/>
  <c r="F29" i="23"/>
  <c r="C52" i="23"/>
  <c r="AB30" i="23"/>
  <c r="F30" i="23"/>
  <c r="AB31" i="23"/>
  <c r="F31" i="23"/>
  <c r="AB35" i="23"/>
  <c r="F35" i="23"/>
  <c r="AB36" i="23"/>
  <c r="F36" i="23"/>
  <c r="AB37" i="23"/>
  <c r="F37" i="23"/>
  <c r="AB38" i="23"/>
  <c r="F38" i="23"/>
  <c r="AB39" i="23"/>
  <c r="F39" i="23"/>
  <c r="AB40" i="23"/>
  <c r="F40" i="23"/>
  <c r="AB41" i="23"/>
  <c r="F41" i="23"/>
  <c r="AB42" i="23"/>
  <c r="F42" i="23"/>
  <c r="AB43" i="23"/>
  <c r="F43" i="23"/>
  <c r="AB44" i="23"/>
  <c r="F44" i="23"/>
  <c r="AB45" i="23"/>
  <c r="F45" i="23"/>
  <c r="AB46" i="23"/>
  <c r="F46" i="23"/>
  <c r="AB47" i="23"/>
  <c r="F47" i="23"/>
  <c r="AB48" i="23"/>
  <c r="F48" i="23"/>
  <c r="AB49" i="23"/>
  <c r="F49" i="23"/>
  <c r="AB50" i="23"/>
  <c r="F50" i="23"/>
  <c r="AB51" i="23"/>
  <c r="AB52" i="23"/>
  <c r="F52" i="23"/>
  <c r="AB53" i="23"/>
  <c r="F53" i="23"/>
  <c r="AB55" i="23"/>
  <c r="F55" i="23"/>
  <c r="AB56" i="23"/>
  <c r="F56" i="23"/>
  <c r="AB57" i="23"/>
  <c r="F57" i="23"/>
  <c r="AB58" i="23"/>
  <c r="AB59" i="23"/>
  <c r="AB60" i="23"/>
  <c r="F60" i="23"/>
  <c r="AB61" i="23"/>
  <c r="F61" i="23"/>
  <c r="AB62" i="23"/>
  <c r="AB63" i="23"/>
  <c r="AB64" i="23"/>
  <c r="F64" i="23"/>
  <c r="C48" i="7"/>
  <c r="F24" i="23"/>
  <c r="C49" i="7"/>
  <c r="A15" i="26"/>
  <c r="A12" i="26"/>
  <c r="A9" i="26"/>
  <c r="B83" i="26"/>
  <c r="B82" i="26"/>
  <c r="B81" i="26"/>
  <c r="B80" i="26"/>
  <c r="B68" i="26"/>
  <c r="B60" i="26"/>
  <c r="B58" i="26"/>
  <c r="B55" i="26"/>
  <c r="B47" i="26"/>
  <c r="B41" i="26"/>
  <c r="B30" i="26"/>
  <c r="B34" i="26"/>
  <c r="B32" i="26"/>
  <c r="B72" i="26"/>
  <c r="B21" i="26"/>
  <c r="B38" i="26"/>
  <c r="B43" i="26"/>
  <c r="B51" i="26"/>
  <c r="B64" i="26"/>
  <c r="B111" i="24"/>
  <c r="A14" i="23"/>
  <c r="A11" i="23"/>
  <c r="A8" i="23"/>
  <c r="A15" i="24"/>
  <c r="A12" i="24"/>
  <c r="A9" i="24"/>
  <c r="B140" i="24"/>
  <c r="C140" i="24"/>
  <c r="D140" i="24"/>
  <c r="C139" i="24"/>
  <c r="D139" i="24"/>
  <c r="E139" i="24"/>
  <c r="F139" i="24"/>
  <c r="G139" i="24"/>
  <c r="H139" i="24"/>
  <c r="I139" i="24"/>
  <c r="J139" i="24"/>
  <c r="K139" i="24"/>
  <c r="L139" i="24"/>
  <c r="M139" i="24"/>
  <c r="N139" i="24"/>
  <c r="O139" i="24"/>
  <c r="P139" i="24"/>
  <c r="Q139" i="24"/>
  <c r="R139" i="24"/>
  <c r="S139" i="24"/>
  <c r="T139" i="24"/>
  <c r="U139" i="24"/>
  <c r="V139" i="24"/>
  <c r="W139" i="24"/>
  <c r="X139" i="24"/>
  <c r="Y139" i="24"/>
  <c r="Z139" i="24"/>
  <c r="AA139" i="24"/>
  <c r="AB139" i="24"/>
  <c r="AC139" i="24"/>
  <c r="AD139" i="24"/>
  <c r="AE139" i="24"/>
  <c r="AF139" i="24"/>
  <c r="AG139" i="24"/>
  <c r="AH139" i="24"/>
  <c r="AI139" i="24"/>
  <c r="AJ139" i="24"/>
  <c r="AK139" i="24"/>
  <c r="AL139" i="24"/>
  <c r="AM139" i="24"/>
  <c r="AN139" i="24"/>
  <c r="AO139" i="24"/>
  <c r="AP139" i="24"/>
  <c r="AQ139" i="24"/>
  <c r="AR139" i="24"/>
  <c r="AS139" i="24"/>
  <c r="AT139" i="24"/>
  <c r="AU139" i="24"/>
  <c r="AV139" i="24"/>
  <c r="AW139" i="24"/>
  <c r="AX139" i="24"/>
  <c r="AY139" i="24"/>
  <c r="C137" i="24"/>
  <c r="D137" i="24"/>
  <c r="B49" i="24"/>
  <c r="E136" i="24"/>
  <c r="F136" i="24"/>
  <c r="G136" i="24"/>
  <c r="H136" i="24"/>
  <c r="I136" i="24"/>
  <c r="J136" i="24"/>
  <c r="C135" i="24"/>
  <c r="D135" i="24"/>
  <c r="E135" i="24"/>
  <c r="F135" i="24"/>
  <c r="G135" i="24"/>
  <c r="H135" i="24"/>
  <c r="I135" i="24"/>
  <c r="J135" i="24"/>
  <c r="K135" i="24"/>
  <c r="L135" i="24"/>
  <c r="M135" i="24"/>
  <c r="N135" i="24"/>
  <c r="O135" i="24"/>
  <c r="P135" i="24"/>
  <c r="Q135" i="24"/>
  <c r="R135" i="24"/>
  <c r="S135" i="24"/>
  <c r="T135" i="24"/>
  <c r="U135" i="24"/>
  <c r="V135" i="24"/>
  <c r="W135" i="24"/>
  <c r="X135" i="24"/>
  <c r="Y135" i="24"/>
  <c r="Z135" i="24"/>
  <c r="AA135" i="24"/>
  <c r="AB135" i="24"/>
  <c r="AC135" i="24"/>
  <c r="AD135" i="24"/>
  <c r="AE135" i="24"/>
  <c r="AF135" i="24"/>
  <c r="AG135" i="24"/>
  <c r="AH135" i="24"/>
  <c r="AI135" i="24"/>
  <c r="AJ135" i="24"/>
  <c r="AK135" i="24"/>
  <c r="AL135" i="24"/>
  <c r="AM135" i="24"/>
  <c r="AN135" i="24"/>
  <c r="AO135" i="24"/>
  <c r="AP135" i="24"/>
  <c r="AQ135" i="24"/>
  <c r="AR135" i="24"/>
  <c r="AS135" i="24"/>
  <c r="AT135" i="24"/>
  <c r="AU135" i="24"/>
  <c r="AV135" i="24"/>
  <c r="AW135" i="24"/>
  <c r="AX135" i="24"/>
  <c r="AY135" i="24"/>
  <c r="B126" i="24"/>
  <c r="G119" i="24"/>
  <c r="G118" i="24"/>
  <c r="G120" i="24"/>
  <c r="D118" i="24"/>
  <c r="B118" i="24"/>
  <c r="B112" i="24"/>
  <c r="E107" i="24"/>
  <c r="F107" i="24"/>
  <c r="G107" i="24"/>
  <c r="H107" i="24"/>
  <c r="I107" i="24"/>
  <c r="J107" i="24"/>
  <c r="K107" i="24"/>
  <c r="L107" i="24"/>
  <c r="M107" i="24"/>
  <c r="N107" i="24"/>
  <c r="O107" i="24"/>
  <c r="P107" i="24"/>
  <c r="Q107" i="24"/>
  <c r="R107" i="24"/>
  <c r="S107" i="24"/>
  <c r="T107" i="24"/>
  <c r="U107" i="24"/>
  <c r="V107" i="24"/>
  <c r="W107" i="24"/>
  <c r="X107" i="24"/>
  <c r="Y107" i="24"/>
  <c r="Z107" i="24"/>
  <c r="AA107" i="24"/>
  <c r="AB107" i="24"/>
  <c r="AC107" i="24"/>
  <c r="AD107" i="24"/>
  <c r="AE107" i="24"/>
  <c r="AF107" i="24"/>
  <c r="AG107" i="24"/>
  <c r="AH107" i="24"/>
  <c r="AI107" i="24"/>
  <c r="AJ107" i="24"/>
  <c r="AK107" i="24"/>
  <c r="AL107" i="24"/>
  <c r="AM107" i="24"/>
  <c r="AN107" i="24"/>
  <c r="AO107" i="24"/>
  <c r="AP107" i="24"/>
  <c r="D107" i="24"/>
  <c r="J91" i="24"/>
  <c r="K91" i="24"/>
  <c r="L91" i="24"/>
  <c r="M91" i="24"/>
  <c r="N91" i="24"/>
  <c r="O91" i="24"/>
  <c r="P91" i="24"/>
  <c r="Q91" i="24"/>
  <c r="R91" i="24"/>
  <c r="S91" i="24"/>
  <c r="T91" i="24"/>
  <c r="U91" i="24"/>
  <c r="V91" i="24"/>
  <c r="W91" i="24"/>
  <c r="X91" i="24"/>
  <c r="Y91" i="24"/>
  <c r="Z91" i="24"/>
  <c r="AA91" i="24"/>
  <c r="AB91" i="24"/>
  <c r="AC91" i="24"/>
  <c r="AD91" i="24"/>
  <c r="AE91" i="24"/>
  <c r="AF91" i="24"/>
  <c r="AG91" i="24"/>
  <c r="AH91" i="24"/>
  <c r="AI91" i="24"/>
  <c r="AJ91" i="24"/>
  <c r="AK91" i="24"/>
  <c r="AL91" i="24"/>
  <c r="AM91" i="24"/>
  <c r="AN91" i="24"/>
  <c r="AO91" i="24"/>
  <c r="AP91" i="24"/>
  <c r="F91" i="24"/>
  <c r="G91" i="24"/>
  <c r="H91" i="24"/>
  <c r="I91" i="24"/>
  <c r="D91" i="24"/>
  <c r="E91" i="24"/>
  <c r="C91" i="24"/>
  <c r="B81" i="24"/>
  <c r="B76" i="24"/>
  <c r="B74" i="24"/>
  <c r="A62" i="24"/>
  <c r="B60" i="24"/>
  <c r="C58" i="24"/>
  <c r="C74" i="24"/>
  <c r="B52" i="24"/>
  <c r="C48" i="24"/>
  <c r="B48" i="24"/>
  <c r="B47" i="24"/>
  <c r="B45" i="24"/>
  <c r="B44" i="24"/>
  <c r="B27" i="24"/>
  <c r="A7" i="24"/>
  <c r="B46" i="24"/>
  <c r="D48" i="24"/>
  <c r="E48" i="24"/>
  <c r="B50" i="24"/>
  <c r="B59" i="24"/>
  <c r="B80" i="24"/>
  <c r="B25" i="24"/>
  <c r="F48" i="24"/>
  <c r="C141" i="24"/>
  <c r="B54" i="24"/>
  <c r="B55" i="24"/>
  <c r="B56" i="24"/>
  <c r="B69" i="24"/>
  <c r="B77" i="24"/>
  <c r="B29" i="24"/>
  <c r="I118" i="24"/>
  <c r="I120" i="24"/>
  <c r="C109" i="24"/>
  <c r="AQ81" i="24"/>
  <c r="K136" i="24"/>
  <c r="H48" i="24"/>
  <c r="E140" i="24"/>
  <c r="G48" i="24"/>
  <c r="D58" i="24"/>
  <c r="C52" i="24"/>
  <c r="C47" i="24"/>
  <c r="E137" i="24"/>
  <c r="D141" i="24"/>
  <c r="B73" i="24"/>
  <c r="B85" i="24"/>
  <c r="B99" i="24"/>
  <c r="C53" i="24"/>
  <c r="B79" i="24"/>
  <c r="B82" i="24"/>
  <c r="B66" i="24"/>
  <c r="B68" i="24"/>
  <c r="B75" i="24"/>
  <c r="C67" i="24"/>
  <c r="D109" i="24"/>
  <c r="C108" i="24"/>
  <c r="F140" i="24"/>
  <c r="L136" i="24"/>
  <c r="I48" i="24"/>
  <c r="F137" i="24"/>
  <c r="C49" i="24"/>
  <c r="D74" i="24"/>
  <c r="E58" i="24"/>
  <c r="D52" i="24"/>
  <c r="D47" i="24"/>
  <c r="C55" i="24"/>
  <c r="E141" i="24"/>
  <c r="C73" i="24"/>
  <c r="C85" i="24"/>
  <c r="C99" i="24"/>
  <c r="B70" i="24"/>
  <c r="D67" i="24"/>
  <c r="C76" i="24"/>
  <c r="F76" i="24"/>
  <c r="C50" i="24"/>
  <c r="C59" i="24"/>
  <c r="C80" i="24"/>
  <c r="D108" i="24"/>
  <c r="E109" i="24"/>
  <c r="C82" i="24"/>
  <c r="C56" i="24"/>
  <c r="C69" i="24"/>
  <c r="C77" i="24"/>
  <c r="G140" i="24"/>
  <c r="D53" i="24"/>
  <c r="F58" i="24"/>
  <c r="E52" i="24"/>
  <c r="E47" i="24"/>
  <c r="E74" i="24"/>
  <c r="C61" i="24"/>
  <c r="C60" i="24"/>
  <c r="B71" i="24"/>
  <c r="B72" i="24"/>
  <c r="G137" i="24"/>
  <c r="D49" i="24"/>
  <c r="D61" i="24"/>
  <c r="D60" i="24"/>
  <c r="M136" i="24"/>
  <c r="J48" i="24"/>
  <c r="F141" i="24"/>
  <c r="D73" i="24"/>
  <c r="D85" i="24"/>
  <c r="D99" i="24"/>
  <c r="C66" i="24"/>
  <c r="C68" i="24"/>
  <c r="D76" i="24"/>
  <c r="E67" i="24"/>
  <c r="D50" i="24"/>
  <c r="D59" i="24"/>
  <c r="D66" i="24"/>
  <c r="D68" i="24"/>
  <c r="F109" i="24"/>
  <c r="E108" i="24"/>
  <c r="H137" i="24"/>
  <c r="E49" i="24"/>
  <c r="E50" i="24"/>
  <c r="E59" i="24"/>
  <c r="H140" i="24"/>
  <c r="H141" i="24"/>
  <c r="F73" i="24"/>
  <c r="F85" i="24"/>
  <c r="F99" i="24"/>
  <c r="C75" i="24"/>
  <c r="C70" i="24"/>
  <c r="N136" i="24"/>
  <c r="K48" i="24"/>
  <c r="B78" i="24"/>
  <c r="B83" i="24"/>
  <c r="E61" i="24"/>
  <c r="E60" i="24"/>
  <c r="F74" i="24"/>
  <c r="G58" i="24"/>
  <c r="F52" i="24"/>
  <c r="F47" i="24"/>
  <c r="D55" i="24"/>
  <c r="G141" i="24"/>
  <c r="E73" i="24"/>
  <c r="E85" i="24"/>
  <c r="E99" i="24"/>
  <c r="C79" i="24"/>
  <c r="D79" i="24"/>
  <c r="D80" i="24"/>
  <c r="F67" i="24"/>
  <c r="G67" i="24"/>
  <c r="H67" i="24"/>
  <c r="E76" i="24"/>
  <c r="F108" i="24"/>
  <c r="G109" i="24"/>
  <c r="D56" i="24"/>
  <c r="D69" i="24"/>
  <c r="D77" i="24"/>
  <c r="D82" i="24"/>
  <c r="H58" i="24"/>
  <c r="G52" i="24"/>
  <c r="G47" i="24"/>
  <c r="G74" i="24"/>
  <c r="D75" i="24"/>
  <c r="C71" i="24"/>
  <c r="C72" i="24"/>
  <c r="I137" i="24"/>
  <c r="F49" i="24"/>
  <c r="F50" i="24"/>
  <c r="F59" i="24"/>
  <c r="E53" i="24"/>
  <c r="B86" i="24"/>
  <c r="B84" i="24"/>
  <c r="B89" i="24"/>
  <c r="B88" i="24"/>
  <c r="O136" i="24"/>
  <c r="L48" i="24"/>
  <c r="I140" i="24"/>
  <c r="E80" i="24"/>
  <c r="E66" i="24"/>
  <c r="E68" i="24"/>
  <c r="E79" i="24"/>
  <c r="G76" i="24"/>
  <c r="G108" i="24"/>
  <c r="H109" i="24"/>
  <c r="J141" i="24"/>
  <c r="H73" i="24"/>
  <c r="H85" i="24"/>
  <c r="H99" i="24"/>
  <c r="J140" i="24"/>
  <c r="P136" i="24"/>
  <c r="M48" i="24"/>
  <c r="E55" i="24"/>
  <c r="F53" i="24"/>
  <c r="F80" i="24"/>
  <c r="F61" i="24"/>
  <c r="F60" i="24"/>
  <c r="F66" i="24"/>
  <c r="F68" i="24"/>
  <c r="E75" i="24"/>
  <c r="I141" i="24"/>
  <c r="G73" i="24"/>
  <c r="G85" i="24"/>
  <c r="G99" i="24"/>
  <c r="B87" i="24"/>
  <c r="B90" i="24"/>
  <c r="G49" i="24"/>
  <c r="J137" i="24"/>
  <c r="H76" i="24"/>
  <c r="I67" i="24"/>
  <c r="C78" i="24"/>
  <c r="C83" i="24"/>
  <c r="D70" i="24"/>
  <c r="G61" i="24"/>
  <c r="G60" i="24"/>
  <c r="H74" i="24"/>
  <c r="I58" i="24"/>
  <c r="H52" i="24"/>
  <c r="H47" i="24"/>
  <c r="F79" i="24"/>
  <c r="G50" i="24"/>
  <c r="G59" i="24"/>
  <c r="G80" i="24"/>
  <c r="H108" i="24"/>
  <c r="I109" i="24"/>
  <c r="J58" i="24"/>
  <c r="I52" i="24"/>
  <c r="I47" i="24"/>
  <c r="I74" i="24"/>
  <c r="F75" i="24"/>
  <c r="F55" i="24"/>
  <c r="N48" i="24"/>
  <c r="Q136" i="24"/>
  <c r="D71" i="24"/>
  <c r="D72" i="24"/>
  <c r="C86" i="24"/>
  <c r="C88" i="24"/>
  <c r="C84" i="24"/>
  <c r="C89" i="24"/>
  <c r="J67" i="24"/>
  <c r="I76" i="24"/>
  <c r="K137" i="24"/>
  <c r="H49" i="24"/>
  <c r="H50" i="24"/>
  <c r="H59" i="24"/>
  <c r="E82" i="24"/>
  <c r="E56" i="24"/>
  <c r="E69" i="24"/>
  <c r="K140" i="24"/>
  <c r="K141" i="24"/>
  <c r="I73" i="24"/>
  <c r="I85" i="24"/>
  <c r="I99" i="24"/>
  <c r="G79" i="24"/>
  <c r="G66" i="24"/>
  <c r="G68" i="24"/>
  <c r="G75" i="24"/>
  <c r="J109" i="24"/>
  <c r="I108" i="24"/>
  <c r="E77" i="24"/>
  <c r="E70" i="24"/>
  <c r="H80" i="24"/>
  <c r="C87" i="24"/>
  <c r="C90" i="24"/>
  <c r="R136" i="24"/>
  <c r="O48" i="24"/>
  <c r="F82" i="24"/>
  <c r="F56" i="24"/>
  <c r="F69" i="24"/>
  <c r="H61" i="24"/>
  <c r="H60" i="24"/>
  <c r="H66" i="24"/>
  <c r="H68" i="24"/>
  <c r="L140" i="24"/>
  <c r="L137" i="24"/>
  <c r="I49" i="24"/>
  <c r="I50" i="24"/>
  <c r="I59" i="24"/>
  <c r="J76" i="24"/>
  <c r="K67" i="24"/>
  <c r="D78" i="24"/>
  <c r="D83" i="24"/>
  <c r="G53" i="24"/>
  <c r="J74" i="24"/>
  <c r="K58" i="24"/>
  <c r="J52" i="24"/>
  <c r="J47" i="24"/>
  <c r="I61" i="24"/>
  <c r="I60" i="24"/>
  <c r="K109" i="24"/>
  <c r="J108" i="24"/>
  <c r="H75" i="24"/>
  <c r="L58" i="24"/>
  <c r="K52" i="24"/>
  <c r="K47" i="24"/>
  <c r="K74" i="24"/>
  <c r="M137" i="24"/>
  <c r="J49" i="24"/>
  <c r="M140" i="24"/>
  <c r="M141" i="24"/>
  <c r="K73" i="24"/>
  <c r="K85" i="24"/>
  <c r="K99" i="24"/>
  <c r="H79" i="24"/>
  <c r="I79" i="24"/>
  <c r="F77" i="24"/>
  <c r="F70" i="24"/>
  <c r="E71" i="24"/>
  <c r="G55" i="24"/>
  <c r="D86" i="24"/>
  <c r="D84" i="24"/>
  <c r="D89" i="24"/>
  <c r="D88" i="24"/>
  <c r="L67" i="24"/>
  <c r="K76" i="24"/>
  <c r="I80" i="24"/>
  <c r="I66" i="24"/>
  <c r="I68" i="24"/>
  <c r="L141" i="24"/>
  <c r="J73" i="24"/>
  <c r="J85" i="24"/>
  <c r="J99" i="24"/>
  <c r="S136" i="24"/>
  <c r="P48" i="24"/>
  <c r="J50" i="24"/>
  <c r="J59" i="24"/>
  <c r="L109" i="24"/>
  <c r="K108" i="24"/>
  <c r="T136" i="24"/>
  <c r="Q48" i="24"/>
  <c r="I75" i="24"/>
  <c r="D87" i="24"/>
  <c r="D90" i="24"/>
  <c r="G82" i="24"/>
  <c r="G56" i="24"/>
  <c r="G69" i="24"/>
  <c r="E78" i="24"/>
  <c r="E83" i="24"/>
  <c r="F71" i="24"/>
  <c r="J80" i="24"/>
  <c r="J61" i="24"/>
  <c r="J60" i="24"/>
  <c r="J66" i="24"/>
  <c r="J68" i="24"/>
  <c r="L76" i="24"/>
  <c r="M67" i="24"/>
  <c r="H53" i="24"/>
  <c r="E72" i="24"/>
  <c r="N140" i="24"/>
  <c r="N137" i="24"/>
  <c r="K49" i="24"/>
  <c r="K50" i="24"/>
  <c r="K59" i="24"/>
  <c r="L74" i="24"/>
  <c r="M58" i="24"/>
  <c r="L52" i="24"/>
  <c r="L47" i="24"/>
  <c r="L108" i="24"/>
  <c r="M109" i="24"/>
  <c r="J75" i="24"/>
  <c r="K80" i="24"/>
  <c r="O140" i="24"/>
  <c r="H55" i="24"/>
  <c r="I53" i="24"/>
  <c r="N67" i="24"/>
  <c r="M76" i="24"/>
  <c r="J79" i="24"/>
  <c r="F78" i="24"/>
  <c r="F83" i="24"/>
  <c r="F86" i="24"/>
  <c r="G77" i="24"/>
  <c r="G70" i="24"/>
  <c r="U136" i="24"/>
  <c r="R48" i="24"/>
  <c r="N58" i="24"/>
  <c r="M52" i="24"/>
  <c r="M47" i="24"/>
  <c r="M74" i="24"/>
  <c r="K61" i="24"/>
  <c r="K60" i="24"/>
  <c r="K66" i="24"/>
  <c r="K68" i="24"/>
  <c r="O137" i="24"/>
  <c r="L49" i="24"/>
  <c r="N141" i="24"/>
  <c r="L73" i="24"/>
  <c r="L85" i="24"/>
  <c r="L99" i="24"/>
  <c r="F72" i="24"/>
  <c r="E86" i="24"/>
  <c r="E88" i="24"/>
  <c r="F88" i="24"/>
  <c r="E84" i="24"/>
  <c r="E89" i="24"/>
  <c r="L50" i="24"/>
  <c r="L59" i="24"/>
  <c r="N109" i="24"/>
  <c r="M108" i="24"/>
  <c r="K75" i="24"/>
  <c r="E87" i="24"/>
  <c r="E90" i="24"/>
  <c r="F87" i="24"/>
  <c r="L80" i="24"/>
  <c r="N74" i="24"/>
  <c r="O58" i="24"/>
  <c r="N52" i="24"/>
  <c r="N47" i="24"/>
  <c r="N76" i="24"/>
  <c r="O67" i="24"/>
  <c r="I55" i="24"/>
  <c r="J53" i="24"/>
  <c r="P140" i="24"/>
  <c r="F84" i="24"/>
  <c r="F89" i="24"/>
  <c r="P137" i="24"/>
  <c r="M49" i="24"/>
  <c r="M50" i="24"/>
  <c r="M59" i="24"/>
  <c r="L61" i="24"/>
  <c r="L60" i="24"/>
  <c r="V136" i="24"/>
  <c r="S48" i="24"/>
  <c r="G71" i="24"/>
  <c r="G78" i="24"/>
  <c r="G83" i="24"/>
  <c r="G88" i="24"/>
  <c r="H56" i="24"/>
  <c r="H69" i="24"/>
  <c r="H82" i="24"/>
  <c r="O141" i="24"/>
  <c r="M73" i="24"/>
  <c r="M85" i="24"/>
  <c r="M99" i="24"/>
  <c r="K79" i="24"/>
  <c r="G72" i="24"/>
  <c r="L66" i="24"/>
  <c r="L68" i="24"/>
  <c r="F90" i="24"/>
  <c r="N108" i="24"/>
  <c r="O109" i="24"/>
  <c r="L75" i="24"/>
  <c r="Q137" i="24"/>
  <c r="N49" i="24"/>
  <c r="N50" i="24"/>
  <c r="N59" i="24"/>
  <c r="Q140" i="24"/>
  <c r="J55" i="24"/>
  <c r="K53" i="24"/>
  <c r="P67" i="24"/>
  <c r="O76" i="24"/>
  <c r="G86" i="24"/>
  <c r="L79" i="24"/>
  <c r="H77" i="24"/>
  <c r="H70" i="24"/>
  <c r="W136" i="24"/>
  <c r="T48" i="24"/>
  <c r="M80" i="24"/>
  <c r="G84" i="24"/>
  <c r="G89" i="24"/>
  <c r="P141" i="24"/>
  <c r="N73" i="24"/>
  <c r="N85" i="24"/>
  <c r="N99" i="24"/>
  <c r="I82" i="24"/>
  <c r="I56" i="24"/>
  <c r="I69" i="24"/>
  <c r="N61" i="24"/>
  <c r="N60" i="24"/>
  <c r="P58" i="24"/>
  <c r="O52" i="24"/>
  <c r="O47" i="24"/>
  <c r="O74" i="24"/>
  <c r="M61" i="24"/>
  <c r="M60" i="24"/>
  <c r="M66" i="24"/>
  <c r="M68" i="24"/>
  <c r="O108" i="24"/>
  <c r="P109" i="24"/>
  <c r="M75" i="24"/>
  <c r="P74" i="24"/>
  <c r="Q58" i="24"/>
  <c r="P52" i="24"/>
  <c r="P47" i="24"/>
  <c r="I77" i="24"/>
  <c r="I70" i="24"/>
  <c r="H71" i="24"/>
  <c r="H78" i="24"/>
  <c r="H83" i="24"/>
  <c r="G87" i="24"/>
  <c r="G90" i="24"/>
  <c r="P76" i="24"/>
  <c r="Q67" i="24"/>
  <c r="K55" i="24"/>
  <c r="L53" i="24"/>
  <c r="R140" i="24"/>
  <c r="O49" i="24"/>
  <c r="O61" i="24"/>
  <c r="O60" i="24"/>
  <c r="R137" i="24"/>
  <c r="M79" i="24"/>
  <c r="N79" i="24"/>
  <c r="X136" i="24"/>
  <c r="U48" i="24"/>
  <c r="J82" i="24"/>
  <c r="J56" i="24"/>
  <c r="J69" i="24"/>
  <c r="Q141" i="24"/>
  <c r="O73" i="24"/>
  <c r="O85" i="24"/>
  <c r="O99" i="24"/>
  <c r="N80" i="24"/>
  <c r="N66" i="24"/>
  <c r="N68" i="24"/>
  <c r="O50" i="24"/>
  <c r="O59" i="24"/>
  <c r="O66" i="24"/>
  <c r="O68" i="24"/>
  <c r="P108" i="24"/>
  <c r="Q109" i="24"/>
  <c r="N75" i="24"/>
  <c r="J77" i="24"/>
  <c r="J70" i="24"/>
  <c r="H86" i="24"/>
  <c r="H87" i="24"/>
  <c r="H90" i="24"/>
  <c r="H88" i="24"/>
  <c r="H84" i="24"/>
  <c r="H89" i="24"/>
  <c r="V48" i="24"/>
  <c r="Y136" i="24"/>
  <c r="S137" i="24"/>
  <c r="P49" i="24"/>
  <c r="S140" i="24"/>
  <c r="S141" i="24"/>
  <c r="Q73" i="24"/>
  <c r="Q85" i="24"/>
  <c r="Q99" i="24"/>
  <c r="L55" i="24"/>
  <c r="R67" i="24"/>
  <c r="Q76" i="24"/>
  <c r="I71" i="24"/>
  <c r="I78" i="24"/>
  <c r="I83" i="24"/>
  <c r="R58" i="24"/>
  <c r="Q52" i="24"/>
  <c r="Q47" i="24"/>
  <c r="Q74" i="24"/>
  <c r="O80" i="24"/>
  <c r="O79" i="24"/>
  <c r="R141" i="24"/>
  <c r="P73" i="24"/>
  <c r="P85" i="24"/>
  <c r="P99" i="24"/>
  <c r="K82" i="24"/>
  <c r="K56" i="24"/>
  <c r="K69" i="24"/>
  <c r="H72" i="24"/>
  <c r="P50" i="24"/>
  <c r="P59" i="24"/>
  <c r="Q108" i="24"/>
  <c r="R109" i="24"/>
  <c r="I72" i="24"/>
  <c r="O75" i="24"/>
  <c r="R74" i="24"/>
  <c r="S58" i="24"/>
  <c r="R52" i="24"/>
  <c r="R47" i="24"/>
  <c r="L56" i="24"/>
  <c r="L69" i="24"/>
  <c r="L82" i="24"/>
  <c r="P80" i="24"/>
  <c r="Z136" i="24"/>
  <c r="W48" i="24"/>
  <c r="I86" i="24"/>
  <c r="I87" i="24"/>
  <c r="I90" i="24"/>
  <c r="I88" i="24"/>
  <c r="I84" i="24"/>
  <c r="I89" i="24"/>
  <c r="K77" i="24"/>
  <c r="K70" i="24"/>
  <c r="P61" i="24"/>
  <c r="P60" i="24"/>
  <c r="P66" i="24"/>
  <c r="P68" i="24"/>
  <c r="R76" i="24"/>
  <c r="S67" i="24"/>
  <c r="M53" i="24"/>
  <c r="T140" i="24"/>
  <c r="T137" i="24"/>
  <c r="Q49" i="24"/>
  <c r="J71" i="24"/>
  <c r="J78" i="24"/>
  <c r="J83" i="24"/>
  <c r="P79" i="24"/>
  <c r="Q50" i="24"/>
  <c r="Q59" i="24"/>
  <c r="Q80" i="24"/>
  <c r="R108" i="24"/>
  <c r="S109" i="24"/>
  <c r="P75" i="24"/>
  <c r="J86" i="24"/>
  <c r="J87" i="24"/>
  <c r="J90" i="24"/>
  <c r="J88" i="24"/>
  <c r="J84" i="24"/>
  <c r="J89" i="24"/>
  <c r="U140" i="24"/>
  <c r="M55" i="24"/>
  <c r="K71" i="24"/>
  <c r="K78" i="24"/>
  <c r="T58" i="24"/>
  <c r="S52" i="24"/>
  <c r="S47" i="24"/>
  <c r="S74" i="24"/>
  <c r="Q61" i="24"/>
  <c r="Q60" i="24"/>
  <c r="Q66" i="24"/>
  <c r="Q68" i="24"/>
  <c r="J72" i="24"/>
  <c r="U137" i="24"/>
  <c r="R49" i="24"/>
  <c r="R50" i="24"/>
  <c r="R59" i="24"/>
  <c r="T141" i="24"/>
  <c r="R73" i="24"/>
  <c r="R85" i="24"/>
  <c r="R99" i="24"/>
  <c r="T67" i="24"/>
  <c r="S76" i="24"/>
  <c r="K83" i="24"/>
  <c r="AA136" i="24"/>
  <c r="X48" i="24"/>
  <c r="L77" i="24"/>
  <c r="L70" i="24"/>
  <c r="R61" i="24"/>
  <c r="R60" i="24"/>
  <c r="R66" i="24"/>
  <c r="R68" i="24"/>
  <c r="T109" i="24"/>
  <c r="S108" i="24"/>
  <c r="L71" i="24"/>
  <c r="L78" i="24"/>
  <c r="L83" i="24"/>
  <c r="K86" i="24"/>
  <c r="K87" i="24"/>
  <c r="K90" i="24"/>
  <c r="K88" i="24"/>
  <c r="K84" i="24"/>
  <c r="K89" i="24"/>
  <c r="T76" i="24"/>
  <c r="U67" i="24"/>
  <c r="V137" i="24"/>
  <c r="S49" i="24"/>
  <c r="M82" i="24"/>
  <c r="M56" i="24"/>
  <c r="M69" i="24"/>
  <c r="V140" i="24"/>
  <c r="Q75" i="24"/>
  <c r="AB136" i="24"/>
  <c r="Y48" i="24"/>
  <c r="R80" i="24"/>
  <c r="T74" i="24"/>
  <c r="U58" i="24"/>
  <c r="T52" i="24"/>
  <c r="T47" i="24"/>
  <c r="K72" i="24"/>
  <c r="N53" i="24"/>
  <c r="U141" i="24"/>
  <c r="S73" i="24"/>
  <c r="S85" i="24"/>
  <c r="S99" i="24"/>
  <c r="Q79" i="24"/>
  <c r="R79" i="24"/>
  <c r="S50" i="24"/>
  <c r="S59" i="24"/>
  <c r="L72" i="24"/>
  <c r="U109" i="24"/>
  <c r="T108" i="24"/>
  <c r="AC136" i="24"/>
  <c r="Z48" i="24"/>
  <c r="W140" i="24"/>
  <c r="M77" i="24"/>
  <c r="M70" i="24"/>
  <c r="S80" i="24"/>
  <c r="V67" i="24"/>
  <c r="U76" i="24"/>
  <c r="N55" i="24"/>
  <c r="V58" i="24"/>
  <c r="U52" i="24"/>
  <c r="U47" i="24"/>
  <c r="U74" i="24"/>
  <c r="S61" i="24"/>
  <c r="S60" i="24"/>
  <c r="S66" i="24"/>
  <c r="S68" i="24"/>
  <c r="R75" i="24"/>
  <c r="L86" i="24"/>
  <c r="L87" i="24"/>
  <c r="L84" i="24"/>
  <c r="L89" i="24"/>
  <c r="G28" i="24"/>
  <c r="C105" i="24"/>
  <c r="L88" i="24"/>
  <c r="B105" i="24"/>
  <c r="V141" i="24"/>
  <c r="T73" i="24"/>
  <c r="T85" i="24"/>
  <c r="T99" i="24"/>
  <c r="W137" i="24"/>
  <c r="T49" i="24"/>
  <c r="T50" i="24"/>
  <c r="T59" i="24"/>
  <c r="V109" i="24"/>
  <c r="U108" i="24"/>
  <c r="S75" i="24"/>
  <c r="T80" i="24"/>
  <c r="V74" i="24"/>
  <c r="W58" i="24"/>
  <c r="V52" i="24"/>
  <c r="V47" i="24"/>
  <c r="N82" i="24"/>
  <c r="N56" i="24"/>
  <c r="N69" i="24"/>
  <c r="S79" i="24"/>
  <c r="X140" i="24"/>
  <c r="AD136" i="24"/>
  <c r="AA48" i="24"/>
  <c r="X137" i="24"/>
  <c r="U49" i="24"/>
  <c r="U50" i="24"/>
  <c r="U59" i="24"/>
  <c r="L90" i="24"/>
  <c r="G29" i="24"/>
  <c r="D105" i="24"/>
  <c r="G30" i="24"/>
  <c r="A105" i="24"/>
  <c r="T61" i="24"/>
  <c r="T60" i="24"/>
  <c r="T66" i="24"/>
  <c r="T68" i="24"/>
  <c r="O53" i="24"/>
  <c r="V76" i="24"/>
  <c r="W67" i="24"/>
  <c r="M71" i="24"/>
  <c r="M78" i="24"/>
  <c r="M83" i="24"/>
  <c r="W141" i="24"/>
  <c r="U73" i="24"/>
  <c r="U85" i="24"/>
  <c r="U99" i="24"/>
  <c r="T79" i="24"/>
  <c r="W109" i="24"/>
  <c r="V108" i="24"/>
  <c r="M72" i="24"/>
  <c r="T75" i="24"/>
  <c r="X67" i="24"/>
  <c r="W76" i="24"/>
  <c r="O55" i="24"/>
  <c r="U80" i="24"/>
  <c r="Y140" i="24"/>
  <c r="Y141" i="24"/>
  <c r="W73" i="24"/>
  <c r="W85" i="24"/>
  <c r="W99" i="24"/>
  <c r="M86" i="24"/>
  <c r="M87" i="24"/>
  <c r="M90" i="24"/>
  <c r="M84" i="24"/>
  <c r="M89" i="24"/>
  <c r="M88" i="24"/>
  <c r="N77" i="24"/>
  <c r="N70" i="24"/>
  <c r="X58" i="24"/>
  <c r="W52" i="24"/>
  <c r="W47" i="24"/>
  <c r="W74" i="24"/>
  <c r="U61" i="24"/>
  <c r="U60" i="24"/>
  <c r="U66" i="24"/>
  <c r="U68" i="24"/>
  <c r="Y137" i="24"/>
  <c r="V49" i="24"/>
  <c r="V50" i="24"/>
  <c r="V59" i="24"/>
  <c r="AE136" i="24"/>
  <c r="AB48" i="24"/>
  <c r="X141" i="24"/>
  <c r="V73" i="24"/>
  <c r="V85" i="24"/>
  <c r="V99" i="24"/>
  <c r="U79" i="24"/>
  <c r="W108" i="24"/>
  <c r="X109" i="24"/>
  <c r="U75" i="24"/>
  <c r="V80" i="24"/>
  <c r="V61" i="24"/>
  <c r="V60" i="24"/>
  <c r="V66" i="24"/>
  <c r="V68" i="24"/>
  <c r="O82" i="24"/>
  <c r="O56" i="24"/>
  <c r="O69" i="24"/>
  <c r="X76" i="24"/>
  <c r="Y67" i="24"/>
  <c r="AF136" i="24"/>
  <c r="AC48" i="24"/>
  <c r="W49" i="24"/>
  <c r="Z137" i="24"/>
  <c r="W61" i="24"/>
  <c r="W60" i="24"/>
  <c r="X74" i="24"/>
  <c r="Y58" i="24"/>
  <c r="X52" i="24"/>
  <c r="X47" i="24"/>
  <c r="N71" i="24"/>
  <c r="N78" i="24"/>
  <c r="N83" i="24"/>
  <c r="Z140" i="24"/>
  <c r="P53" i="24"/>
  <c r="W50" i="24"/>
  <c r="W59" i="24"/>
  <c r="V79" i="24"/>
  <c r="W79" i="24"/>
  <c r="Y109" i="24"/>
  <c r="X108" i="24"/>
  <c r="N86" i="24"/>
  <c r="N87" i="24"/>
  <c r="N90" i="24"/>
  <c r="N88" i="24"/>
  <c r="N84" i="24"/>
  <c r="N89" i="24"/>
  <c r="V75" i="24"/>
  <c r="AA140" i="24"/>
  <c r="AA141" i="24"/>
  <c r="Y73" i="24"/>
  <c r="Y85" i="24"/>
  <c r="Y99" i="24"/>
  <c r="Z58" i="24"/>
  <c r="Y52" i="24"/>
  <c r="Y47" i="24"/>
  <c r="Y74" i="24"/>
  <c r="W80" i="24"/>
  <c r="W66" i="24"/>
  <c r="W68" i="24"/>
  <c r="AD48" i="24"/>
  <c r="AG136" i="24"/>
  <c r="P55" i="24"/>
  <c r="Q53" i="24"/>
  <c r="Z141" i="24"/>
  <c r="X73" i="24"/>
  <c r="X85" i="24"/>
  <c r="X99" i="24"/>
  <c r="N72" i="24"/>
  <c r="AA137" i="24"/>
  <c r="X49" i="24"/>
  <c r="Z67" i="24"/>
  <c r="Y76" i="24"/>
  <c r="O77" i="24"/>
  <c r="O70" i="24"/>
  <c r="X50" i="24"/>
  <c r="X59" i="24"/>
  <c r="Z109" i="24"/>
  <c r="Y108" i="24"/>
  <c r="O71" i="24"/>
  <c r="O78" i="24"/>
  <c r="O83" i="24"/>
  <c r="X80" i="24"/>
  <c r="Q55" i="24"/>
  <c r="R53" i="24"/>
  <c r="AH136" i="24"/>
  <c r="AE48" i="24"/>
  <c r="Z74" i="24"/>
  <c r="AA58" i="24"/>
  <c r="Z52" i="24"/>
  <c r="Z47" i="24"/>
  <c r="Z76" i="24"/>
  <c r="AA67" i="24"/>
  <c r="AB137" i="24"/>
  <c r="Y49" i="24"/>
  <c r="Y50" i="24"/>
  <c r="Y59" i="24"/>
  <c r="P56" i="24"/>
  <c r="P69" i="24"/>
  <c r="P82" i="24"/>
  <c r="W75" i="24"/>
  <c r="X61" i="24"/>
  <c r="X60" i="24"/>
  <c r="X66" i="24"/>
  <c r="X68" i="24"/>
  <c r="AB140" i="24"/>
  <c r="AB141" i="24"/>
  <c r="Z73" i="24"/>
  <c r="Z85" i="24"/>
  <c r="Z99" i="24"/>
  <c r="X79" i="24"/>
  <c r="Z108" i="24"/>
  <c r="AA109" i="24"/>
  <c r="X75" i="24"/>
  <c r="Y80" i="24"/>
  <c r="AB67" i="24"/>
  <c r="AA76" i="24"/>
  <c r="AQ67" i="24"/>
  <c r="O86" i="24"/>
  <c r="O87" i="24"/>
  <c r="O90" i="24"/>
  <c r="O84" i="24"/>
  <c r="O89" i="24"/>
  <c r="O88" i="24"/>
  <c r="R55" i="24"/>
  <c r="S53" i="24"/>
  <c r="AC140" i="24"/>
  <c r="P77" i="24"/>
  <c r="P70" i="24"/>
  <c r="AC137" i="24"/>
  <c r="Z49" i="24"/>
  <c r="AB58" i="24"/>
  <c r="AA52" i="24"/>
  <c r="AA47" i="24"/>
  <c r="AA74" i="24"/>
  <c r="Y61" i="24"/>
  <c r="Y60" i="24"/>
  <c r="Y66" i="24"/>
  <c r="Y68" i="24"/>
  <c r="AI136" i="24"/>
  <c r="AF48" i="24"/>
  <c r="Q82" i="24"/>
  <c r="Q56" i="24"/>
  <c r="Q69" i="24"/>
  <c r="O72" i="24"/>
  <c r="Z50" i="24"/>
  <c r="Z59" i="24"/>
  <c r="AA108" i="24"/>
  <c r="AB109" i="24"/>
  <c r="Y75" i="24"/>
  <c r="Q77" i="24"/>
  <c r="Q70" i="24"/>
  <c r="AB74" i="24"/>
  <c r="AC58" i="24"/>
  <c r="AB52" i="24"/>
  <c r="AB47" i="24"/>
  <c r="Z80" i="24"/>
  <c r="P71" i="24"/>
  <c r="P78" i="24"/>
  <c r="P83" i="24"/>
  <c r="AD140" i="24"/>
  <c r="AD141" i="24"/>
  <c r="AB73" i="24"/>
  <c r="AB85" i="24"/>
  <c r="AB99" i="24"/>
  <c r="S55" i="24"/>
  <c r="AB76" i="24"/>
  <c r="AC67" i="24"/>
  <c r="AJ136" i="24"/>
  <c r="AG48" i="24"/>
  <c r="Z61" i="24"/>
  <c r="Z60" i="24"/>
  <c r="Z66" i="24"/>
  <c r="Z68" i="24"/>
  <c r="AD137" i="24"/>
  <c r="AA49" i="24"/>
  <c r="AC141" i="24"/>
  <c r="AA73" i="24"/>
  <c r="AA85" i="24"/>
  <c r="AA99" i="24"/>
  <c r="R82" i="24"/>
  <c r="R56" i="24"/>
  <c r="R69" i="24"/>
  <c r="Y79" i="24"/>
  <c r="P72" i="24"/>
  <c r="AA50" i="24"/>
  <c r="AA59" i="24"/>
  <c r="AC109" i="24"/>
  <c r="AB108" i="24"/>
  <c r="Z75" i="24"/>
  <c r="AA80" i="24"/>
  <c r="AK136" i="24"/>
  <c r="AH48" i="24"/>
  <c r="S82" i="24"/>
  <c r="S56" i="24"/>
  <c r="S69" i="24"/>
  <c r="AD58" i="24"/>
  <c r="AC52" i="24"/>
  <c r="AC47" i="24"/>
  <c r="AC74" i="24"/>
  <c r="AA61" i="24"/>
  <c r="AA60" i="24"/>
  <c r="R77" i="24"/>
  <c r="R70" i="24"/>
  <c r="P86" i="24"/>
  <c r="P87" i="24"/>
  <c r="P90" i="24"/>
  <c r="P84" i="24"/>
  <c r="P89" i="24"/>
  <c r="P88" i="24"/>
  <c r="AE137" i="24"/>
  <c r="AB49" i="24"/>
  <c r="AD67" i="24"/>
  <c r="AC76" i="24"/>
  <c r="T53" i="24"/>
  <c r="AE140" i="24"/>
  <c r="Z79" i="24"/>
  <c r="AA79" i="24"/>
  <c r="Q71" i="24"/>
  <c r="Q78" i="24"/>
  <c r="Q83" i="24"/>
  <c r="Q72" i="24"/>
  <c r="AB50" i="24"/>
  <c r="AB59" i="24"/>
  <c r="AB80" i="24"/>
  <c r="AA66" i="24"/>
  <c r="AA68" i="24"/>
  <c r="AA75" i="24"/>
  <c r="AC108" i="24"/>
  <c r="AD109" i="24"/>
  <c r="AF140" i="24"/>
  <c r="AF141" i="24"/>
  <c r="AD73" i="24"/>
  <c r="AD85" i="24"/>
  <c r="AD99" i="24"/>
  <c r="Q86" i="24"/>
  <c r="Q87" i="24"/>
  <c r="Q90" i="24"/>
  <c r="Q84" i="24"/>
  <c r="Q89" i="24"/>
  <c r="Q88" i="24"/>
  <c r="AB61" i="24"/>
  <c r="AB60" i="24"/>
  <c r="AB66" i="24"/>
  <c r="AB68" i="24"/>
  <c r="S77" i="24"/>
  <c r="S70" i="24"/>
  <c r="AE141" i="24"/>
  <c r="AC73" i="24"/>
  <c r="AC85" i="24"/>
  <c r="AC99" i="24"/>
  <c r="T55" i="24"/>
  <c r="U53" i="24"/>
  <c r="AD76" i="24"/>
  <c r="AE67" i="24"/>
  <c r="AF137" i="24"/>
  <c r="AC49" i="24"/>
  <c r="AC61" i="24"/>
  <c r="AC60" i="24"/>
  <c r="R71" i="24"/>
  <c r="R78" i="24"/>
  <c r="R83" i="24"/>
  <c r="AD74" i="24"/>
  <c r="AE58" i="24"/>
  <c r="AD52" i="24"/>
  <c r="AD47" i="24"/>
  <c r="AL136" i="24"/>
  <c r="AI48" i="24"/>
  <c r="R72" i="24"/>
  <c r="AB79" i="24"/>
  <c r="AC79" i="24"/>
  <c r="AC50" i="24"/>
  <c r="AC59" i="24"/>
  <c r="AC66" i="24"/>
  <c r="AC68" i="24"/>
  <c r="AE109" i="24"/>
  <c r="AD108" i="24"/>
  <c r="AB75" i="24"/>
  <c r="R86" i="24"/>
  <c r="R87" i="24"/>
  <c r="R90" i="24"/>
  <c r="R84" i="24"/>
  <c r="R89" i="24"/>
  <c r="R88" i="24"/>
  <c r="AF58" i="24"/>
  <c r="AE52" i="24"/>
  <c r="AE47" i="24"/>
  <c r="AE74" i="24"/>
  <c r="AG137" i="24"/>
  <c r="AD49" i="24"/>
  <c r="AD50" i="24"/>
  <c r="AD59" i="24"/>
  <c r="U55" i="24"/>
  <c r="AM136" i="24"/>
  <c r="AJ48" i="24"/>
  <c r="AC80" i="24"/>
  <c r="AF67" i="24"/>
  <c r="AE76" i="24"/>
  <c r="T56" i="24"/>
  <c r="T69" i="24"/>
  <c r="T82" i="24"/>
  <c r="S71" i="24"/>
  <c r="S78" i="24"/>
  <c r="S83" i="24"/>
  <c r="AG140" i="24"/>
  <c r="AF109" i="24"/>
  <c r="AE108" i="24"/>
  <c r="S86" i="24"/>
  <c r="S87" i="24"/>
  <c r="S90" i="24"/>
  <c r="S88" i="24"/>
  <c r="S84" i="24"/>
  <c r="S89" i="24"/>
  <c r="AH141" i="24"/>
  <c r="AF73" i="24"/>
  <c r="AF85" i="24"/>
  <c r="AF99" i="24"/>
  <c r="AH140" i="24"/>
  <c r="T77" i="24"/>
  <c r="T70" i="24"/>
  <c r="AF76" i="24"/>
  <c r="AG67" i="24"/>
  <c r="AR67" i="24"/>
  <c r="AC75" i="24"/>
  <c r="U82" i="24"/>
  <c r="U56" i="24"/>
  <c r="U69" i="24"/>
  <c r="AH137" i="24"/>
  <c r="AE49" i="24"/>
  <c r="AF74" i="24"/>
  <c r="AG58" i="24"/>
  <c r="AF52" i="24"/>
  <c r="AF47" i="24"/>
  <c r="AG141" i="24"/>
  <c r="AE73" i="24"/>
  <c r="AE85" i="24"/>
  <c r="AE99" i="24"/>
  <c r="S72" i="24"/>
  <c r="AN136" i="24"/>
  <c r="AK48" i="24"/>
  <c r="V53" i="24"/>
  <c r="AD80" i="24"/>
  <c r="AD61" i="24"/>
  <c r="AD60" i="24"/>
  <c r="AD66" i="24"/>
  <c r="AD68" i="24"/>
  <c r="AE50" i="24"/>
  <c r="AE59" i="24"/>
  <c r="AD79" i="24"/>
  <c r="AF108" i="24"/>
  <c r="AG109" i="24"/>
  <c r="AD75" i="24"/>
  <c r="AE80" i="24"/>
  <c r="U77" i="24"/>
  <c r="U70" i="24"/>
  <c r="V55" i="24"/>
  <c r="W53" i="24"/>
  <c r="AL48" i="24"/>
  <c r="AO136" i="24"/>
  <c r="AH58" i="24"/>
  <c r="AG52" i="24"/>
  <c r="AG47" i="24"/>
  <c r="AG74" i="24"/>
  <c r="AE61" i="24"/>
  <c r="AE60" i="24"/>
  <c r="AE66" i="24"/>
  <c r="AE68" i="24"/>
  <c r="AI137" i="24"/>
  <c r="AF49" i="24"/>
  <c r="AH67" i="24"/>
  <c r="AG76" i="24"/>
  <c r="T71" i="24"/>
  <c r="T78" i="24"/>
  <c r="T83" i="24"/>
  <c r="AI140" i="24"/>
  <c r="AI141" i="24"/>
  <c r="AG73" i="24"/>
  <c r="AG85" i="24"/>
  <c r="AG99" i="24"/>
  <c r="AF50" i="24"/>
  <c r="AF59" i="24"/>
  <c r="AG108" i="24"/>
  <c r="AH109" i="24"/>
  <c r="AE75" i="24"/>
  <c r="T86" i="24"/>
  <c r="T87" i="24"/>
  <c r="T90" i="24"/>
  <c r="T84" i="24"/>
  <c r="T89" i="24"/>
  <c r="T88" i="24"/>
  <c r="W55" i="24"/>
  <c r="X53" i="24"/>
  <c r="AJ137" i="24"/>
  <c r="AG49" i="24"/>
  <c r="AG50" i="24"/>
  <c r="AG59" i="24"/>
  <c r="AF61" i="24"/>
  <c r="AF60" i="24"/>
  <c r="AJ140" i="24"/>
  <c r="T72" i="24"/>
  <c r="AH76" i="24"/>
  <c r="AI67" i="24"/>
  <c r="AF80" i="24"/>
  <c r="AH74" i="24"/>
  <c r="AI58" i="24"/>
  <c r="AH52" i="24"/>
  <c r="AH47" i="24"/>
  <c r="AP136" i="24"/>
  <c r="AM48" i="24"/>
  <c r="V82" i="24"/>
  <c r="V56" i="24"/>
  <c r="V69" i="24"/>
  <c r="U71" i="24"/>
  <c r="U78" i="24"/>
  <c r="U83" i="24"/>
  <c r="AE79" i="24"/>
  <c r="AF66" i="24"/>
  <c r="AF68" i="24"/>
  <c r="AF75" i="24"/>
  <c r="AH108" i="24"/>
  <c r="AI109" i="24"/>
  <c r="AF79" i="24"/>
  <c r="U86" i="24"/>
  <c r="U87" i="24"/>
  <c r="U90" i="24"/>
  <c r="U88" i="24"/>
  <c r="U84" i="24"/>
  <c r="U89" i="24"/>
  <c r="AQ136" i="24"/>
  <c r="AN48" i="24"/>
  <c r="AK140" i="24"/>
  <c r="AG80" i="24"/>
  <c r="X55" i="24"/>
  <c r="U72" i="24"/>
  <c r="V77" i="24"/>
  <c r="V70" i="24"/>
  <c r="AH61" i="24"/>
  <c r="AH60" i="24"/>
  <c r="AJ58" i="24"/>
  <c r="AI52" i="24"/>
  <c r="AI47" i="24"/>
  <c r="AI74" i="24"/>
  <c r="AG61" i="24"/>
  <c r="AG60" i="24"/>
  <c r="AG66" i="24"/>
  <c r="AG68" i="24"/>
  <c r="AJ67" i="24"/>
  <c r="AI76" i="24"/>
  <c r="AJ141" i="24"/>
  <c r="AH73" i="24"/>
  <c r="AH85" i="24"/>
  <c r="AH99" i="24"/>
  <c r="AK137" i="24"/>
  <c r="AH49" i="24"/>
  <c r="AH50" i="24"/>
  <c r="AH59" i="24"/>
  <c r="W82" i="24"/>
  <c r="W56" i="24"/>
  <c r="W69" i="24"/>
  <c r="AG79" i="24"/>
  <c r="AH79" i="24"/>
  <c r="AJ109" i="24"/>
  <c r="AI108" i="24"/>
  <c r="AG75" i="24"/>
  <c r="AL137" i="24"/>
  <c r="AI49" i="24"/>
  <c r="AI61" i="24"/>
  <c r="AI60" i="24"/>
  <c r="AJ76" i="24"/>
  <c r="AK67" i="24"/>
  <c r="X56" i="24"/>
  <c r="X69" i="24"/>
  <c r="X82" i="24"/>
  <c r="AL140" i="24"/>
  <c r="AL141" i="24"/>
  <c r="AJ73" i="24"/>
  <c r="AJ85" i="24"/>
  <c r="AJ99" i="24"/>
  <c r="AR136" i="24"/>
  <c r="AO48" i="24"/>
  <c r="W77" i="24"/>
  <c r="W70" i="24"/>
  <c r="AH80" i="24"/>
  <c r="AH66" i="24"/>
  <c r="AH68" i="24"/>
  <c r="AJ74" i="24"/>
  <c r="AK58" i="24"/>
  <c r="AJ52" i="24"/>
  <c r="AJ47" i="24"/>
  <c r="V71" i="24"/>
  <c r="V78" i="24"/>
  <c r="V83" i="24"/>
  <c r="Y53" i="24"/>
  <c r="AK141" i="24"/>
  <c r="AI73" i="24"/>
  <c r="AI85" i="24"/>
  <c r="AI99" i="24"/>
  <c r="AI50" i="24"/>
  <c r="AI59" i="24"/>
  <c r="AJ108" i="24"/>
  <c r="AK109" i="24"/>
  <c r="V86" i="24"/>
  <c r="V87" i="24"/>
  <c r="V90" i="24"/>
  <c r="V88" i="24"/>
  <c r="V84" i="24"/>
  <c r="V89" i="24"/>
  <c r="AS136" i="24"/>
  <c r="AT136" i="24"/>
  <c r="AU136" i="24"/>
  <c r="AV136" i="24"/>
  <c r="AW136" i="24"/>
  <c r="AX136" i="24"/>
  <c r="AY136" i="24"/>
  <c r="AP48" i="24"/>
  <c r="X77" i="24"/>
  <c r="X70" i="24"/>
  <c r="AL67" i="24"/>
  <c r="AK76" i="24"/>
  <c r="AI80" i="24"/>
  <c r="AI66" i="24"/>
  <c r="AI68" i="24"/>
  <c r="AI79" i="24"/>
  <c r="AL58" i="24"/>
  <c r="AK52" i="24"/>
  <c r="AK47" i="24"/>
  <c r="AK74" i="24"/>
  <c r="Y55" i="24"/>
  <c r="V72" i="24"/>
  <c r="AH75" i="24"/>
  <c r="W71" i="24"/>
  <c r="W78" i="24"/>
  <c r="W83" i="24"/>
  <c r="AM140" i="24"/>
  <c r="AM141" i="24"/>
  <c r="AK73" i="24"/>
  <c r="AK85" i="24"/>
  <c r="AK99" i="24"/>
  <c r="AM137" i="24"/>
  <c r="AJ49" i="24"/>
  <c r="AJ50" i="24"/>
  <c r="AJ59" i="24"/>
  <c r="W72" i="24"/>
  <c r="AK108" i="24"/>
  <c r="AL109" i="24"/>
  <c r="AJ80" i="24"/>
  <c r="Y82" i="24"/>
  <c r="Y56" i="24"/>
  <c r="Y69" i="24"/>
  <c r="W86" i="24"/>
  <c r="W87" i="24"/>
  <c r="W90" i="24"/>
  <c r="W84" i="24"/>
  <c r="W89" i="24"/>
  <c r="W88" i="24"/>
  <c r="AL74" i="24"/>
  <c r="AM58" i="24"/>
  <c r="AL52" i="24"/>
  <c r="AL47" i="24"/>
  <c r="AL76" i="24"/>
  <c r="AM67" i="24"/>
  <c r="AN137" i="24"/>
  <c r="AK49" i="24"/>
  <c r="AN140" i="24"/>
  <c r="Z53" i="24"/>
  <c r="AJ61" i="24"/>
  <c r="AJ60" i="24"/>
  <c r="AJ66" i="24"/>
  <c r="AJ68" i="24"/>
  <c r="AI75" i="24"/>
  <c r="X71" i="24"/>
  <c r="X78" i="24"/>
  <c r="X83" i="24"/>
  <c r="AK50" i="24"/>
  <c r="AK59" i="24"/>
  <c r="AK80" i="24"/>
  <c r="AL108" i="24"/>
  <c r="AM109" i="24"/>
  <c r="X86" i="24"/>
  <c r="X87" i="24"/>
  <c r="X90" i="24"/>
  <c r="X84" i="24"/>
  <c r="X89" i="24"/>
  <c r="X88" i="24"/>
  <c r="AJ75" i="24"/>
  <c r="AO140" i="24"/>
  <c r="AO141" i="24"/>
  <c r="AM73" i="24"/>
  <c r="AM85" i="24"/>
  <c r="AM99" i="24"/>
  <c r="X72" i="24"/>
  <c r="Z55" i="24"/>
  <c r="AA53" i="24"/>
  <c r="AN141" i="24"/>
  <c r="AL73" i="24"/>
  <c r="AL85" i="24"/>
  <c r="AL99" i="24"/>
  <c r="AO137" i="24"/>
  <c r="AL49" i="24"/>
  <c r="AN67" i="24"/>
  <c r="AM76" i="24"/>
  <c r="AN58" i="24"/>
  <c r="AM52" i="24"/>
  <c r="AM47" i="24"/>
  <c r="AM74" i="24"/>
  <c r="AK61" i="24"/>
  <c r="AK60" i="24"/>
  <c r="AK66" i="24"/>
  <c r="AK68" i="24"/>
  <c r="Y77" i="24"/>
  <c r="Y70" i="24"/>
  <c r="AJ79" i="24"/>
  <c r="AL50" i="24"/>
  <c r="AL59" i="24"/>
  <c r="AL61" i="24"/>
  <c r="AL60" i="24"/>
  <c r="AM108" i="24"/>
  <c r="AN109" i="24"/>
  <c r="AN76" i="24"/>
  <c r="AO67" i="24"/>
  <c r="AP137" i="24"/>
  <c r="AM49" i="24"/>
  <c r="AA55" i="24"/>
  <c r="AB53" i="24"/>
  <c r="AK75" i="24"/>
  <c r="Y71" i="24"/>
  <c r="Y78" i="24"/>
  <c r="Y83" i="24"/>
  <c r="AM61" i="24"/>
  <c r="AM60" i="24"/>
  <c r="AN74" i="24"/>
  <c r="AO58" i="24"/>
  <c r="AN52" i="24"/>
  <c r="AN47" i="24"/>
  <c r="AL80" i="24"/>
  <c r="AL66" i="24"/>
  <c r="AL68" i="24"/>
  <c r="Z82" i="24"/>
  <c r="Z56" i="24"/>
  <c r="Z69" i="24"/>
  <c r="AK79" i="24"/>
  <c r="AP140" i="24"/>
  <c r="AL79" i="24"/>
  <c r="AM50" i="24"/>
  <c r="AM59" i="24"/>
  <c r="AN108" i="24"/>
  <c r="AO109" i="24"/>
  <c r="Y86" i="24"/>
  <c r="Y87" i="24"/>
  <c r="Y90" i="24"/>
  <c r="Y84" i="24"/>
  <c r="Y89" i="24"/>
  <c r="Y88" i="24"/>
  <c r="AL75" i="24"/>
  <c r="AP58" i="24"/>
  <c r="AO52" i="24"/>
  <c r="AO47" i="24"/>
  <c r="AO74" i="24"/>
  <c r="AA82" i="24"/>
  <c r="AA56" i="24"/>
  <c r="AA69" i="24"/>
  <c r="AQ137" i="24"/>
  <c r="AN49" i="24"/>
  <c r="AQ140" i="24"/>
  <c r="AQ141" i="24"/>
  <c r="AO73" i="24"/>
  <c r="AO85" i="24"/>
  <c r="AO99" i="24"/>
  <c r="AP141" i="24"/>
  <c r="AN73" i="24"/>
  <c r="AN85" i="24"/>
  <c r="AN99" i="24"/>
  <c r="Z77" i="24"/>
  <c r="Z70" i="24"/>
  <c r="Y72" i="24"/>
  <c r="AB55" i="24"/>
  <c r="AM80" i="24"/>
  <c r="AM66" i="24"/>
  <c r="AM68" i="24"/>
  <c r="AM79" i="24"/>
  <c r="AP67" i="24"/>
  <c r="AO76" i="24"/>
  <c r="AN50" i="24"/>
  <c r="AN59" i="24"/>
  <c r="AP109" i="24"/>
  <c r="AP108" i="24"/>
  <c r="AO108" i="24"/>
  <c r="AP76" i="24"/>
  <c r="AS67" i="24"/>
  <c r="AM75" i="24"/>
  <c r="AB56" i="24"/>
  <c r="AB69" i="24"/>
  <c r="AB82" i="24"/>
  <c r="AN80" i="24"/>
  <c r="AA77" i="24"/>
  <c r="AA70" i="24"/>
  <c r="AP74" i="24"/>
  <c r="AP52" i="24"/>
  <c r="AP47" i="24"/>
  <c r="AC53" i="24"/>
  <c r="Z71" i="24"/>
  <c r="Z78" i="24"/>
  <c r="Z83" i="24"/>
  <c r="AR140" i="24"/>
  <c r="AR137" i="24"/>
  <c r="AO49" i="24"/>
  <c r="AO50" i="24"/>
  <c r="AO59" i="24"/>
  <c r="AN61" i="24"/>
  <c r="AN60" i="24"/>
  <c r="AN66" i="24"/>
  <c r="AN68" i="24"/>
  <c r="AN75" i="24"/>
  <c r="Z86" i="24"/>
  <c r="Z87" i="24"/>
  <c r="Z90" i="24"/>
  <c r="Z84" i="24"/>
  <c r="Z89" i="24"/>
  <c r="Z88" i="24"/>
  <c r="AC55" i="24"/>
  <c r="AD53" i="24"/>
  <c r="AA71" i="24"/>
  <c r="AA78" i="24"/>
  <c r="AA83" i="24"/>
  <c r="AN79" i="24"/>
  <c r="AO80" i="24"/>
  <c r="AS140" i="24"/>
  <c r="AS137" i="24"/>
  <c r="AT137" i="24"/>
  <c r="AU137" i="24"/>
  <c r="AV137" i="24"/>
  <c r="AW137" i="24"/>
  <c r="AX137" i="24"/>
  <c r="AY137" i="24"/>
  <c r="AP49" i="24"/>
  <c r="AP50" i="24"/>
  <c r="AP59" i="24"/>
  <c r="AR141" i="24"/>
  <c r="AP73" i="24"/>
  <c r="AP85" i="24"/>
  <c r="AP99" i="24"/>
  <c r="AQ99" i="24"/>
  <c r="A100" i="24"/>
  <c r="Z72" i="24"/>
  <c r="AO61" i="24"/>
  <c r="AO60" i="24"/>
  <c r="AO66" i="24"/>
  <c r="AO68" i="24"/>
  <c r="AB77" i="24"/>
  <c r="AB70" i="24"/>
  <c r="AO75" i="24"/>
  <c r="AA86" i="24"/>
  <c r="AA87" i="24"/>
  <c r="AA90" i="24"/>
  <c r="AA84" i="24"/>
  <c r="AA89" i="24"/>
  <c r="AA88" i="24"/>
  <c r="AT140" i="24"/>
  <c r="AT141" i="24"/>
  <c r="AD55" i="24"/>
  <c r="AE53" i="24"/>
  <c r="AB71" i="24"/>
  <c r="AB78" i="24"/>
  <c r="AB83" i="24"/>
  <c r="AP80" i="24"/>
  <c r="AS141" i="24"/>
  <c r="AO79" i="24"/>
  <c r="AA72" i="24"/>
  <c r="AP61" i="24"/>
  <c r="AP60" i="24"/>
  <c r="AP66" i="24"/>
  <c r="AP68" i="24"/>
  <c r="AC82" i="24"/>
  <c r="AC56" i="24"/>
  <c r="AC69" i="24"/>
  <c r="AB72" i="24"/>
  <c r="AB86" i="24"/>
  <c r="AB87" i="24"/>
  <c r="AB90" i="24"/>
  <c r="AB84" i="24"/>
  <c r="AB89" i="24"/>
  <c r="AB88" i="24"/>
  <c r="AP75" i="24"/>
  <c r="AD82" i="24"/>
  <c r="AD56" i="24"/>
  <c r="AD69" i="24"/>
  <c r="AU140" i="24"/>
  <c r="AC77" i="24"/>
  <c r="AC70" i="24"/>
  <c r="AP79" i="24"/>
  <c r="AE55" i="24"/>
  <c r="AF53" i="24"/>
  <c r="AF55" i="24"/>
  <c r="AV141" i="24"/>
  <c r="AV140" i="24"/>
  <c r="AE82" i="24"/>
  <c r="AE56" i="24"/>
  <c r="AE69" i="24"/>
  <c r="AC71" i="24"/>
  <c r="AC78" i="24"/>
  <c r="AC83" i="24"/>
  <c r="AU141" i="24"/>
  <c r="AD77" i="24"/>
  <c r="AD70" i="24"/>
  <c r="AC72" i="24"/>
  <c r="AC86" i="24"/>
  <c r="AC87" i="24"/>
  <c r="AC90" i="24"/>
  <c r="AC88" i="24"/>
  <c r="AC84" i="24"/>
  <c r="AC89" i="24"/>
  <c r="AE77" i="24"/>
  <c r="AE70" i="24"/>
  <c r="AF56" i="24"/>
  <c r="AF69" i="24"/>
  <c r="AF82" i="24"/>
  <c r="AD71" i="24"/>
  <c r="AD78" i="24"/>
  <c r="AD83" i="24"/>
  <c r="AW140" i="24"/>
  <c r="AW141" i="24"/>
  <c r="AG53" i="24"/>
  <c r="AD86" i="24"/>
  <c r="AD87" i="24"/>
  <c r="AD90" i="24"/>
  <c r="AD88" i="24"/>
  <c r="AD84" i="24"/>
  <c r="AD89" i="24"/>
  <c r="AE71" i="24"/>
  <c r="AE78" i="24"/>
  <c r="AE83" i="24"/>
  <c r="AG55" i="24"/>
  <c r="AX141" i="24"/>
  <c r="AX140" i="24"/>
  <c r="AD72" i="24"/>
  <c r="AF77" i="24"/>
  <c r="AF70" i="24"/>
  <c r="AE86" i="24"/>
  <c r="AE87" i="24"/>
  <c r="AE90" i="24"/>
  <c r="AE88" i="24"/>
  <c r="AE84" i="24"/>
  <c r="AE89" i="24"/>
  <c r="AF71" i="24"/>
  <c r="AF78" i="24"/>
  <c r="AF83" i="24"/>
  <c r="AG82" i="24"/>
  <c r="AG56" i="24"/>
  <c r="AG69" i="24"/>
  <c r="AY140" i="24"/>
  <c r="AY141" i="24"/>
  <c r="AH53" i="24"/>
  <c r="AE72" i="24"/>
  <c r="AF72" i="24"/>
  <c r="AF86" i="24"/>
  <c r="AF87" i="24"/>
  <c r="AF90" i="24"/>
  <c r="AF88" i="24"/>
  <c r="AF84" i="24"/>
  <c r="AF89" i="24"/>
  <c r="AH55" i="24"/>
  <c r="AI53" i="24"/>
  <c r="AG77" i="24"/>
  <c r="AG70" i="24"/>
  <c r="AI55" i="24"/>
  <c r="AJ53" i="24"/>
  <c r="AG71" i="24"/>
  <c r="AG78" i="24"/>
  <c r="AG83" i="24"/>
  <c r="AH82" i="24"/>
  <c r="AH56" i="24"/>
  <c r="AH69" i="24"/>
  <c r="AG72" i="24"/>
  <c r="AH77" i="24"/>
  <c r="AH70" i="24"/>
  <c r="AJ55" i="24"/>
  <c r="AK53" i="24"/>
  <c r="AG86" i="24"/>
  <c r="AG87" i="24"/>
  <c r="AG90" i="24"/>
  <c r="AG88" i="24"/>
  <c r="AG84" i="24"/>
  <c r="AG89" i="24"/>
  <c r="AI82" i="24"/>
  <c r="AI56" i="24"/>
  <c r="AI69" i="24"/>
  <c r="AI77" i="24"/>
  <c r="AI70" i="24"/>
  <c r="AK55" i="24"/>
  <c r="AJ56" i="24"/>
  <c r="AJ69" i="24"/>
  <c r="AJ82" i="24"/>
  <c r="AH71" i="24"/>
  <c r="AH78" i="24"/>
  <c r="AH83" i="24"/>
  <c r="AH86" i="24"/>
  <c r="AH87" i="24"/>
  <c r="AH90" i="24"/>
  <c r="AH84" i="24"/>
  <c r="AH89" i="24"/>
  <c r="AH88" i="24"/>
  <c r="AK82" i="24"/>
  <c r="AK56" i="24"/>
  <c r="AK69" i="24"/>
  <c r="AH72" i="24"/>
  <c r="AJ77" i="24"/>
  <c r="AJ70" i="24"/>
  <c r="AL53" i="24"/>
  <c r="AI71" i="24"/>
  <c r="AI78" i="24"/>
  <c r="AI83" i="24"/>
  <c r="AI86" i="24"/>
  <c r="AI87" i="24"/>
  <c r="AI90" i="24"/>
  <c r="AI84" i="24"/>
  <c r="AI89" i="24"/>
  <c r="AI88" i="24"/>
  <c r="AJ71" i="24"/>
  <c r="AJ78" i="24"/>
  <c r="AJ83" i="24"/>
  <c r="AK77" i="24"/>
  <c r="AK70" i="24"/>
  <c r="AI72" i="24"/>
  <c r="AL55" i="24"/>
  <c r="AM53" i="24"/>
  <c r="AJ86" i="24"/>
  <c r="AJ87" i="24"/>
  <c r="AJ90" i="24"/>
  <c r="AJ84" i="24"/>
  <c r="AJ89" i="24"/>
  <c r="AJ88" i="24"/>
  <c r="AM55" i="24"/>
  <c r="AN53" i="24"/>
  <c r="AK71" i="24"/>
  <c r="AK78" i="24"/>
  <c r="AK83" i="24"/>
  <c r="AL82" i="24"/>
  <c r="AL56" i="24"/>
  <c r="AL69" i="24"/>
  <c r="AJ72" i="24"/>
  <c r="AK72" i="24"/>
  <c r="AK86" i="24"/>
  <c r="AK87" i="24"/>
  <c r="AK90" i="24"/>
  <c r="AK84" i="24"/>
  <c r="AK89" i="24"/>
  <c r="AK88" i="24"/>
  <c r="AM82" i="24"/>
  <c r="AM56" i="24"/>
  <c r="AM69" i="24"/>
  <c r="AL77" i="24"/>
  <c r="AL70" i="24"/>
  <c r="AN55" i="24"/>
  <c r="AO53" i="24"/>
  <c r="AO55" i="24"/>
  <c r="AP53" i="24"/>
  <c r="AP55" i="24"/>
  <c r="AN56" i="24"/>
  <c r="AN69" i="24"/>
  <c r="AN82" i="24"/>
  <c r="AL71" i="24"/>
  <c r="AL78" i="24"/>
  <c r="AL83" i="24"/>
  <c r="AM77" i="24"/>
  <c r="AM70" i="24"/>
  <c r="AL72" i="24"/>
  <c r="AL86" i="24"/>
  <c r="AL87" i="24"/>
  <c r="AL90" i="24"/>
  <c r="AL84" i="24"/>
  <c r="AL89" i="24"/>
  <c r="AL88" i="24"/>
  <c r="AN77" i="24"/>
  <c r="AN70" i="24"/>
  <c r="AP82" i="24"/>
  <c r="AP56" i="24"/>
  <c r="AP69" i="24"/>
  <c r="AM71" i="24"/>
  <c r="AM78" i="24"/>
  <c r="AM83" i="24"/>
  <c r="AO82" i="24"/>
  <c r="AO56" i="24"/>
  <c r="AO69" i="24"/>
  <c r="AM72" i="24"/>
  <c r="AO77" i="24"/>
  <c r="AO70" i="24"/>
  <c r="AP77" i="24"/>
  <c r="AP70" i="24"/>
  <c r="AN71" i="24"/>
  <c r="AN78" i="24"/>
  <c r="AM86" i="24"/>
  <c r="AM87" i="24"/>
  <c r="AM90" i="24"/>
  <c r="AM88" i="24"/>
  <c r="AM84" i="24"/>
  <c r="AM89" i="24"/>
  <c r="AN83" i="24"/>
  <c r="AN86" i="24"/>
  <c r="AN87" i="24"/>
  <c r="AN90" i="24"/>
  <c r="AN84" i="24"/>
  <c r="AN89" i="24"/>
  <c r="AN88" i="24"/>
  <c r="AP71" i="24"/>
  <c r="AP72" i="24"/>
  <c r="AO71" i="24"/>
  <c r="AO78" i="24"/>
  <c r="AO83" i="24"/>
  <c r="AN72" i="24"/>
  <c r="AO86" i="24"/>
  <c r="AO87" i="24"/>
  <c r="AO90" i="24"/>
  <c r="AO88" i="24"/>
  <c r="AO84" i="24"/>
  <c r="AO89" i="24"/>
  <c r="AO72" i="24"/>
  <c r="AP78" i="24"/>
  <c r="AP83" i="24"/>
  <c r="AP86" i="24"/>
  <c r="AP87" i="24"/>
  <c r="AP84" i="24"/>
  <c r="AP89" i="24"/>
  <c r="AP88" i="24"/>
  <c r="A101" i="24"/>
  <c r="B102" i="24"/>
  <c r="AP90" i="24"/>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S23" i="12"/>
  <c r="A14" i="17"/>
  <c r="A11" i="17"/>
  <c r="A8" i="17"/>
  <c r="A4" i="17"/>
  <c r="A15" i="10"/>
  <c r="A12" i="10"/>
  <c r="A9" i="10"/>
  <c r="A5" i="10"/>
  <c r="A5" i="24"/>
  <c r="A15" i="16"/>
  <c r="A12" i="16"/>
  <c r="A9" i="16"/>
  <c r="A5" i="16"/>
  <c r="A15" i="5"/>
  <c r="A12" i="5"/>
  <c r="A9" i="5"/>
  <c r="A5" i="5"/>
  <c r="A5" i="26"/>
  <c r="A15" i="6"/>
  <c r="A12" i="6"/>
  <c r="A9" i="6"/>
  <c r="A5" i="6"/>
  <c r="E15" i="14"/>
  <c r="E12" i="14"/>
  <c r="E9" i="14"/>
  <c r="A5" i="14"/>
  <c r="A6" i="13"/>
  <c r="A4" i="12"/>
  <c r="A16" i="13"/>
  <c r="A13" i="13"/>
  <c r="A10" i="13"/>
  <c r="A14" i="12"/>
  <c r="A11" i="12"/>
  <c r="A8" i="12"/>
  <c r="A4"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<sst xmlns="http://schemas.openxmlformats.org/spreadsheetml/2006/main" count="1518" uniqueCount="681">
  <si>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</si>
  <si>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</si>
  <si>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</si>
  <si>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</si>
  <si>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</si>
  <si>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</si>
  <si>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</si>
  <si>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</si>
  <si>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</si>
  <si>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</si>
  <si>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</si>
  <si>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</si>
  <si>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</si>
  <si>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</si>
  <si>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</si>
  <si>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</si>
  <si>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</si>
  <si>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</si>
  <si>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</si>
  <si>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</si>
  <si>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</si>
  <si>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</si>
  <si>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</si>
  <si>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</si>
  <si>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</si>
  <si>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</si>
  <si>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</si>
  <si>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</si>
  <si>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</si>
  <si>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</si>
  <si>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</si>
  <si>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</si>
  <si>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</si>
  <si>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</si>
  <si>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</si>
  <si>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</si>
  <si>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</si>
  <si>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</si>
  <si>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</si>
  <si>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</si>
  <si>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</si>
  <si>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</si>
  <si>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</si>
  <si>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</si>
  <si>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</si>
  <si>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</si>
  <si>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</si>
  <si>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</si>
  <si>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</si>
  <si>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</si>
  <si>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</si>
  <si>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</si>
  <si>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</si>
  <si>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</si>
  <si>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</si>
  <si>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</si>
  <si>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</si>
  <si>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</si>
  <si>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</si>
  <si>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</si>
  <si>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</si>
  <si>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</si>
  <si>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</si>
  <si>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</si>
  <si>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</si>
  <si>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</si>
  <si>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</si>
  <si>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</si>
  <si>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</si>
  <si>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</si>
  <si>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</si>
  <si>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</si>
  <si>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</si>
  <si>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</si>
  <si>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</si>
  <si>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</si>
  <si>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</si>
  <si>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</si>
  <si>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</si>
  <si>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</si>
  <si>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</si>
  <si>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</si>
  <si>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</si>
  <si>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</si>
  <si>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</si>
  <si>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</si>
  <si>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</si>
  <si>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</si>
  <si>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</si>
  <si>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</si>
  <si>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</si>
  <si>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</si>
  <si>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</si>
  <si>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</si>
  <si>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</si>
  <si>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</si>
  <si>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</si>
  <si>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</si>
  <si>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</si>
  <si>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</si>
  <si>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</si>
  <si>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</si>
  <si>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</si>
  <si>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</si>
  <si>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</si>
  <si>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</si>
  <si>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</si>
  <si>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</si>
  <si>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</si>
  <si>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</si>
  <si>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</si>
  <si>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</si>
  <si>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</si>
  <si>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</si>
  <si>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</si>
  <si>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</si>
  <si>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</si>
  <si>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</si>
  <si>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</si>
  <si>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</si>
  <si>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</si>
  <si>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</si>
  <si>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</si>
  <si>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</si>
  <si>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</si>
  <si>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</si>
  <si>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</si>
  <si>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</si>
  <si>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</si>
  <si>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</si>
  <si>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</si>
  <si>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</si>
  <si>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</si>
  <si>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</si>
  <si>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</si>
  <si>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</si>
  <si>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</si>
  <si>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</si>
  <si>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</si>
  <si>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</si>
  <si>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</si>
  <si>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</si>
  <si>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</si>
  <si>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</si>
  <si>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</si>
  <si>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</si>
  <si>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</si>
  <si>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</si>
  <si>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</si>
  <si>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</si>
  <si>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</si>
  <si>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</si>
  <si>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</si>
  <si>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</si>
  <si>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</si>
  <si>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</si>
  <si>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</si>
  <si>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</si>
  <si>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</si>
  <si>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</si>
  <si>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</si>
  <si>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</si>
  <si>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</si>
  <si>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</si>
  <si>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</si>
  <si>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</si>
  <si>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</si>
  <si>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</si>
  <si>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</si>
  <si>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</si>
  <si>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</si>
  <si>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</si>
  <si>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</si>
  <si>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</si>
  <si>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</si>
  <si>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</si>
  <si>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</si>
  <si>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</si>
  <si>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</si>
  <si>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</si>
  <si>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</si>
  <si>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</si>
  <si>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</si>
  <si>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</si>
  <si>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</si>
  <si>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</si>
  <si>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</si>
  <si>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</si>
  <si>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</si>
  <si>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</si>
  <si>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</si>
  <si>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</si>
  <si>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</si>
  <si>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</si>
  <si>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</si>
  <si>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</si>
  <si>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</si>
  <si>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</si>
  <si>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</si>
  <si>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</si>
  <si>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</si>
  <si>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</si>
  <si>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</si>
  <si>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</si>
  <si>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</si>
  <si>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</si>
  <si>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</si>
  <si>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</si>
  <si>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</si>
  <si>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</si>
  <si>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</si>
  <si>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</si>
  <si>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</si>
  <si>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</si>
  <si>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</si>
  <si>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</si>
  <si>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</si>
  <si>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</si>
  <si>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</si>
  <si>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</si>
  <si>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</si>
  <si>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</si>
  <si>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</si>
  <si>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</si>
  <si>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</si>
  <si>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</si>
  <si>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</si>
  <si>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</si>
  <si>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</si>
  <si>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</si>
  <si>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</si>
  <si>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</si>
  <si>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</si>
  <si>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</si>
  <si>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</si>
  <si>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</si>
  <si>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</si>
  <si>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</si>
  <si>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</si>
  <si>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</si>
  <si>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</si>
  <si>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</si>
  <si>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</si>
  <si>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</si>
  <si>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</si>
  <si>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</si>
  <si>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</si>
  <si>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</si>
  <si>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</si>
  <si>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</si>
  <si>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</si>
  <si>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</si>
  <si>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</si>
  <si>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</si>
  <si>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</si>
  <si>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</si>
  <si>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</si>
  <si>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</si>
  <si>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</si>
  <si>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</si>
  <si>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</si>
  <si>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</si>
  <si>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</si>
  <si>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</si>
  <si>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</si>
  <si>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</si>
  <si>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</si>
  <si>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</si>
  <si>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</si>
  <si>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</si>
  <si>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</si>
  <si>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</si>
  <si>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</si>
  <si>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</si>
  <si>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</si>
  <si>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</si>
  <si>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</si>
  <si>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</si>
  <si>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</si>
  <si>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</si>
  <si>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</si>
  <si>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</si>
  <si>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</si>
  <si>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</si>
  <si>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</si>
  <si>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</si>
  <si>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</si>
  <si>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</si>
  <si>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</si>
  <si>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</si>
  <si>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</si>
  <si>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</si>
  <si>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</si>
  <si>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</si>
  <si>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</si>
  <si>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</si>
  <si>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</si>
  <si>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</si>
  <si>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</si>
  <si>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</si>
  <si>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</si>
  <si>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</si>
  <si>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</si>
  <si>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</si>
  <si>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</si>
  <si>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</si>
  <si>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</si>
  <si>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</si>
  <si>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</si>
  <si>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</si>
  <si>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</si>
  <si>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</si>
  <si>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</si>
  <si>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</si>
  <si>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</si>
  <si>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</si>
  <si>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</si>
  <si>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</si>
  <si>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</si>
  <si>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</si>
  <si>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</si>
  <si>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</si>
  <si>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</si>
  <si>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</si>
  <si>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</si>
  <si>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</si>
  <si>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</si>
  <si>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</si>
  <si>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</si>
  <si>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</si>
  <si>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</si>
  <si>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</si>
  <si>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</si>
  <si>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</si>
  <si>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</si>
  <si>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</si>
  <si>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</si>
  <si>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</si>
  <si>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</si>
  <si>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</si>
  <si>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</si>
  <si>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</si>
  <si>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</si>
  <si>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</si>
  <si>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</si>
  <si>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</si>
  <si>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</si>
  <si>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</si>
  <si>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</si>
  <si>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</si>
  <si>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</si>
  <si>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</si>
  <si>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</si>
  <si>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</si>
  <si>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</si>
  <si>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</si>
  <si>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</si>
  <si>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</si>
  <si>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</si>
  <si>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</si>
  <si>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</si>
  <si>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</si>
  <si>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</si>
  <si>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</si>
  <si>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</si>
  <si>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</si>
  <si>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</si>
  <si>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</si>
  <si>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</si>
  <si>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</si>
  <si>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</si>
  <si>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</si>
  <si>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</si>
  <si>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</si>
  <si>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</si>
  <si>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</si>
  <si>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</si>
  <si>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</si>
  <si>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</si>
  <si>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</si>
  <si>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</si>
  <si>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</si>
  <si>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</si>
  <si>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</si>
  <si>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</si>
  <si>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</si>
  <si>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</si>
  <si>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</si>
  <si>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</si>
  <si>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</si>
  <si>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</si>
  <si>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</si>
  <si>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</si>
  <si>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</si>
  <si>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</si>
  <si>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</si>
  <si>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</si>
  <si>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</si>
  <si>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</si>
  <si>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</si>
  <si>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</si>
  <si>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</si>
  <si>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</si>
  <si>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</si>
  <si>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</si>
  <si>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</si>
  <si>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</si>
  <si>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</si>
  <si>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</si>
  <si>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</si>
  <si>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</si>
  <si>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</si>
  <si>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</si>
  <si>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</si>
  <si>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</si>
  <si>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</si>
  <si>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</si>
  <si>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</si>
  <si>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</si>
  <si>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</si>
  <si>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</si>
  <si>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</si>
  <si>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</si>
  <si>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</si>
  <si>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</si>
  <si>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</si>
  <si>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</si>
  <si>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</si>
  <si>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</si>
  <si>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</si>
  <si>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</si>
  <si>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</si>
  <si>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</si>
  <si>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</si>
  <si>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</si>
  <si>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</si>
  <si>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</si>
  <si>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</si>
  <si>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</si>
  <si>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</si>
  <si>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</si>
  <si>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</si>
  <si>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</si>
  <si>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</si>
  <si>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</si>
  <si>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</si>
  <si>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</si>
  <si>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</si>
  <si>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</si>
  <si>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</si>
  <si>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</si>
  <si>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</si>
  <si>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</si>
  <si>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</si>
  <si>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</si>
  <si>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</si>
  <si>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</si>
  <si>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</si>
  <si>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</si>
  <si>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</si>
  <si>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</si>
  <si>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</si>
  <si>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</si>
  <si>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</si>
  <si>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</si>
  <si>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</si>
  <si>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</si>
  <si>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</si>
  <si>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</si>
  <si>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</si>
  <si>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</si>
  <si>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</si>
  <si>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</si>
  <si>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</si>
  <si>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</si>
  <si>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</si>
  <si>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</si>
  <si>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</si>
  <si>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</si>
  <si>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</si>
  <si>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</si>
  <si>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</si>
  <si>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</si>
  <si>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</si>
  <si>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</si>
  <si>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</si>
  <si>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</si>
  <si>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</si>
  <si>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</si>
  <si>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</si>
  <si>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</si>
  <si>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</si>
  <si>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</si>
  <si>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</si>
  <si>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</si>
  <si>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</si>
  <si>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</si>
  <si>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</si>
  <si>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</si>
  <si>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</si>
  <si>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</si>
  <si>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</si>
  <si>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</si>
  <si>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</si>
  <si>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</si>
  <si>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</si>
  <si>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</si>
  <si>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</si>
  <si>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</si>
  <si>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</si>
  <si>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</si>
  <si>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</si>
  <si>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</si>
  <si>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</si>
  <si>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</si>
  <si>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</si>
  <si>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</si>
  <si>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</si>
  <si>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</si>
  <si>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</si>
  <si>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</si>
  <si>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</si>
  <si>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</si>
  <si>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</si>
  <si>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</si>
  <si>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</si>
  <si>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</si>
  <si>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</si>
  <si>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</si>
  <si>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</si>
  <si>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</si>
  <si>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</si>
  <si>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</si>
  <si>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</si>
  <si>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</si>
  <si>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</si>
  <si>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КТПн 10/0.4 кВ, КЛ 10 кВ от РПн (ул.Лучистая) до КТПн по ул.Горького-Панина в г.Калининграде</t>
  </si>
  <si>
    <t>В КС...</t>
  </si>
  <si>
    <t>г. Калининград, ул. Горького - Панина</t>
  </si>
  <si>
    <t>административные здания с помещениями для культурно-бытового обслуживания жителей</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</si>
  <si>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</si>
  <si>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</si>
  <si>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</si>
  <si>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</si>
  <si>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</si>
  <si>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</si>
  <si>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</si>
  <si>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</si>
  <si>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</si>
  <si>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Калининградская область</t>
  </si>
  <si>
    <t>г. Калининград</t>
  </si>
  <si>
    <t>Не требуется</t>
  </si>
  <si>
    <t>Да</t>
  </si>
  <si>
    <t>договоры на технологическое присоединение</t>
  </si>
  <si>
    <t>2014 г.</t>
  </si>
  <si>
    <t>2019 г.</t>
  </si>
  <si>
    <t>КЛ</t>
  </si>
  <si>
    <t>2018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</si>
  <si>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</si>
  <si>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</si>
  <si>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</si>
  <si>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</si>
  <si>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</si>
  <si>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</si>
  <si>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</si>
  <si>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</si>
  <si>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</si>
  <si>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</si>
  <si>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</si>
  <si>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</si>
  <si>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</si>
  <si>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</si>
  <si>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</si>
  <si>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</si>
  <si>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</si>
  <si>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</si>
  <si>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</si>
  <si>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</si>
  <si>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</si>
  <si>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</si>
  <si>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</si>
  <si>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</si>
  <si>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</si>
  <si>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</si>
  <si>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</si>
  <si>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</si>
  <si>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</si>
  <si>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</si>
  <si>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</si>
  <si>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</si>
  <si>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</si>
  <si>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</si>
  <si>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</si>
  <si>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</si>
  <si>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</si>
  <si>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</si>
  <si>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</si>
  <si>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</si>
  <si>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</si>
  <si>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</si>
  <si>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</si>
  <si>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</si>
  <si>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</si>
  <si>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Р-Проект           договор  № 58  от  12/02/2014-   в ценах 2014 года с НДС, млн. руб.</t>
  </si>
  <si>
    <t>НИЖНИЕ КОНТАКТНЫЕ СТОЙКИ ПН НА I-ой СЕКЦИИ РУ-0,4 кВ ТПновой (п.10.1 )</t>
  </si>
  <si>
    <t>F_prj_111001_3355</t>
  </si>
  <si>
    <t>Технологическое присоединение энергопринимающих устройств потребителей свыше 150 кВт</t>
  </si>
  <si>
    <t>нд</t>
  </si>
  <si>
    <t>не требуется</t>
  </si>
  <si>
    <t>нет</t>
  </si>
  <si>
    <t>КТП новая</t>
  </si>
  <si>
    <t>ТМГ 1000кВА 10/0.4 кВ</t>
  </si>
  <si>
    <t>Т-1</t>
  </si>
  <si>
    <t>2017-2018</t>
  </si>
  <si>
    <t>Т-2</t>
  </si>
  <si>
    <t>Т-3</t>
  </si>
  <si>
    <t>Т-4</t>
  </si>
  <si>
    <t>в траншее</t>
  </si>
  <si>
    <t xml:space="preserve">от РП Лучистая до КТПн </t>
  </si>
  <si>
    <t xml:space="preserve">КЛ 10 кВ от РП Лучистая до КТПн </t>
  </si>
  <si>
    <t xml:space="preserve">Факт </t>
  </si>
  <si>
    <t>Строительство КТПн 10/0.4 кВ с трансформаторами 4х1000 кВА, КЛ 10 кВ от РПн (ул.Лучистая) до КТПн протяженностью 0,491 км по ул.Горького-Панина в г.Калининграде</t>
  </si>
  <si>
    <t>4 МВА (4 МВА) / 0,491 км  (0,491 км)</t>
  </si>
  <si>
    <t>ПСД</t>
  </si>
  <si>
    <t>Сметная стоимость проекта в ценах 4 кв. 2014 года с НДС, млн. руб.</t>
  </si>
  <si>
    <t>0.491 км</t>
  </si>
  <si>
    <t>отсутствуют</t>
  </si>
  <si>
    <t>по состоянию на 01.01.2017</t>
  </si>
  <si>
    <t>выбрать строки и скрыть столбец</t>
  </si>
  <si>
    <t>480/05/13 от 21.08.2013</t>
  </si>
  <si>
    <t>0.4 кВ</t>
  </si>
  <si>
    <t>10.1.На границе земельного участка заявителя , в доступном для эксплуатационно-технического 
 обслуживания персоналомфилиала ОАО "Янтарьэнерго" "Городские электрические сети" 
 месте,построить трансформаторную подстанцию (или установк ой КТП в бетонном корпусе) с 
 трансформаторами 10/0,4 кВ (схема соединения обмоток Д/Yн-11) (тип ТП,оборудования, 
количество и мощность трансформаторов определить на стадии разработки проектной 
документации (количество трансформаторов предварительно - 4Х630кВА 10/0,4кВ).
10.2.Выполнить наладку и, в случае необходимости, доукомплектацию резервной ячейки 10 кВ на 1 секции ЗРУ-10 кВ ПС 110/10 кВ О-11 Ленинградская.
10.3. От ЗРУ-10 кВ О-11 (п.10.2) по одной из секций РУ-10кВ ТПновой (п.10.1) проложить КЛ 10 кВ (ориентировочно 200 м) сечением 500 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t>
  </si>
  <si>
    <t>Увеличение объема услуг по договорам технологического присоединения</t>
  </si>
  <si>
    <t>ТП 3,893 млн.руб./кВА
КЛ 4,465 млн.руб./км</t>
  </si>
  <si>
    <t>2017</t>
  </si>
  <si>
    <t xml:space="preserve">480/05/13 д/с № 1 от 25.12.2014; 480/05/13 д/с № 2 от 24.04.2015; 480/05/13 д/с № 3 от 19.04.2017 </t>
  </si>
  <si>
    <r>
      <t>другое</t>
    </r>
    <r>
      <rPr>
        <vertAlign val="superscript"/>
        <sz val="12"/>
        <rFont val="Times New Roman"/>
        <family val="1"/>
        <charset val="204"/>
      </rPr>
      <t>3)</t>
    </r>
    <r>
      <rPr>
        <sz val="12"/>
        <rFont val="Times New Roman"/>
        <family val="1"/>
        <charset val="204"/>
      </rPr>
      <t>, шт.</t>
    </r>
  </si>
  <si>
    <t>ОЭнТ-Центр  договор  № 4586  от  30/01/17-   в ценах 2017 года с НДС, млн. руб.</t>
  </si>
  <si>
    <t>АО "Янтарьэнерго"/ДКС</t>
  </si>
  <si>
    <t>МТРиО</t>
  </si>
  <si>
    <t>Поставка оборудования - БКТП 10/0,4 кВ по титулу  Строительство КТПн 10/0.4 кВ, КЛ 10 кВ от РПн (ул.Лучистая) до КТПн по ул.Горького-Панина в г.Калининграде</t>
  </si>
  <si>
    <t>ЗП ОКП РС</t>
  </si>
  <si>
    <t>"ОЭнТ-Центр" ООО</t>
  </si>
  <si>
    <t>749006</t>
  </si>
  <si>
    <t>b2b-mrsk.ru</t>
  </si>
  <si>
    <t>30.01.2017</t>
  </si>
  <si>
    <t>ИП Калмыков А.И.</t>
  </si>
  <si>
    <t>"Янтарьэнергосервис" ОАО</t>
  </si>
  <si>
    <t>"ИНВЭНТ-Электро" ООО</t>
  </si>
  <si>
    <t>"Модуль" ООО</t>
  </si>
  <si>
    <t>СМР</t>
  </si>
  <si>
    <t>Выполнение строительно-монтажных работ  Строительство КТПн 10/0.4 кВ, КЛ 10 кВ от РПн (ул.Лучистая) до КТПн по ул.Горького-Панина в г.Калининграде</t>
  </si>
  <si>
    <t>ОЗП</t>
  </si>
  <si>
    <t>ОЗП ЕП</t>
  </si>
  <si>
    <t>"Атлант-Строй" ООО</t>
  </si>
  <si>
    <t>730253</t>
  </si>
  <si>
    <t>Закупочная комиссия</t>
  </si>
  <si>
    <t>09.01.2017</t>
  </si>
  <si>
    <t>730253-И</t>
  </si>
  <si>
    <t>Оборудование ОЭнТ-Центр  договор  № 4586  от  30.01.17</t>
  </si>
  <si>
    <t>ПИР Р-Проект договор  № 58  от  12.02.14</t>
  </si>
  <si>
    <t>4.0 МВА</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</si>
  <si>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</si>
  <si>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</si>
  <si>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</si>
  <si>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</si>
  <si>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</si>
  <si>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</si>
  <si>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</si>
  <si>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</si>
  <si>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</si>
  <si>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</si>
  <si>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</si>
  <si>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</si>
  <si>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</si>
  <si>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</si>
  <si>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</si>
  <si>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</si>
  <si>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ПСД, утв. Распоряжением 967/25 от 28.09.2016 </t>
  </si>
  <si>
    <t>строительство</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</si>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</sst>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name val="Arial Cyr"/>
      <charset val="204"/>
    </font>
    <font>
      <b/>
      <u/>
      <sz val="14"/>
      <name val="Times New Roman"/>
      <family val="1"/>
      <charset val="204"/>
    </font>
    <font>
      <b/>
      <u/>
      <sz val="11"/>
      <color theme="1"/>
      <name val="Times New Roman"/>
      <family val="1"/>
      <charset val="204"/>
    </font>
    <font>
      <vertAlign val="superscript"/>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164" fontId="11" fillId="0" borderId="1" xfId="0" applyNumberFormat="1" applyFont="1" applyFill="1" applyBorder="1" applyAlignment="1">
      <alignment horizont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6" xfId="67" applyFont="1" applyFill="1" applyBorder="1" applyAlignment="1">
      <alignment vertical="center" wrapText="1"/>
    </xf>
    <xf numFmtId="3" fontId="80" fillId="0" borderId="47" xfId="67" applyNumberFormat="1" applyFont="1" applyFill="1" applyBorder="1" applyAlignment="1">
      <alignment vertical="center"/>
    </xf>
    <xf numFmtId="3" fontId="81" fillId="0" borderId="47" xfId="67" applyNumberFormat="1" applyFont="1" applyFill="1" applyBorder="1" applyAlignment="1">
      <alignment vertical="center"/>
    </xf>
    <xf numFmtId="3" fontId="80" fillId="0" borderId="48" xfId="67" applyNumberFormat="1" applyFont="1" applyFill="1" applyBorder="1" applyAlignment="1">
      <alignment vertical="center"/>
    </xf>
    <xf numFmtId="0" fontId="62" fillId="0" borderId="46" xfId="62" applyFont="1" applyFill="1" applyBorder="1"/>
    <xf numFmtId="0" fontId="82" fillId="0" borderId="46"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40" fillId="28" borderId="30" xfId="2" applyFont="1" applyFill="1" applyBorder="1" applyAlignment="1">
      <alignment horizontal="justify" vertical="top" wrapText="1"/>
    </xf>
    <xf numFmtId="0" fontId="11" fillId="28" borderId="0" xfId="2" applyFill="1"/>
    <xf numFmtId="174"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0" fillId="0" borderId="30" xfId="2" applyNumberFormat="1" applyFont="1" applyFill="1" applyBorder="1" applyAlignment="1">
      <alignment horizontal="justify" vertical="top" wrapText="1"/>
    </xf>
    <xf numFmtId="174" fontId="40" fillId="28" borderId="30" xfId="2" applyNumberFormat="1" applyFont="1" applyFill="1" applyBorder="1" applyAlignment="1">
      <alignment horizontal="justify" vertical="top" wrapText="1"/>
    </xf>
    <xf numFmtId="14" fontId="3" fillId="0" borderId="0" xfId="1" applyNumberFormat="1" applyBorder="1"/>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0" fillId="0" borderId="31" xfId="2" applyFont="1" applyFill="1" applyBorder="1" applyAlignment="1">
      <alignment horizontal="left" vertical="top" wrapText="1"/>
    </xf>
    <xf numFmtId="0" fontId="49" fillId="0" borderId="0" xfId="2" applyFont="1" applyFill="1" applyAlignment="1">
      <alignment horizontal="center"/>
    </xf>
    <xf numFmtId="49" fontId="11" fillId="0" borderId="1" xfId="62" applyNumberFormat="1" applyFont="1" applyBorder="1" applyAlignment="1">
      <alignment horizontal="center" vertical="center" wrapText="1"/>
    </xf>
    <xf numFmtId="0" fontId="7"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Font="1" applyBorder="1" applyAlignment="1">
      <alignment horizontal="lef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39" fillId="0" borderId="1" xfId="2" applyNumberFormat="1" applyFont="1" applyBorder="1" applyAlignment="1">
      <alignment horizontal="center" vertical="center"/>
    </xf>
    <xf numFmtId="175" fontId="39" fillId="0" borderId="1" xfId="45" applyNumberFormat="1" applyFont="1" applyFill="1" applyBorder="1" applyAlignment="1">
      <alignment horizontal="center" vertical="center" wrapText="1"/>
    </xf>
    <xf numFmtId="175" fontId="7" fillId="0" borderId="1" xfId="45"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4" fontId="84" fillId="0" borderId="1" xfId="0" applyNumberFormat="1" applyFont="1" applyBorder="1" applyAlignment="1">
      <alignment horizontal="center" vertical="center" wrapText="1"/>
    </xf>
    <xf numFmtId="2" fontId="7" fillId="0" borderId="1" xfId="1" applyNumberFormat="1" applyFont="1" applyBorder="1" applyAlignment="1">
      <alignment horizontal="left" vertical="center" wrapText="1"/>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0" fontId="12" fillId="24" borderId="0" xfId="1" applyFont="1" applyFill="1" applyBorder="1" applyAlignment="1">
      <alignment horizontal="left"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3" fillId="0" borderId="1" xfId="1" applyBorder="1" applyAlignment="1">
      <alignment vertical="center"/>
    </xf>
    <xf numFmtId="0" fontId="11" fillId="0" borderId="1" xfId="45" applyFont="1" applyFill="1" applyBorder="1" applyAlignment="1">
      <alignment horizontal="left" vertical="center" wrapText="1"/>
    </xf>
    <xf numFmtId="0" fontId="40" fillId="29" borderId="30" xfId="2" applyFont="1" applyFill="1" applyBorder="1" applyAlignment="1">
      <alignment horizontal="justify" vertical="top" wrapText="1"/>
    </xf>
    <xf numFmtId="174" fontId="40" fillId="29" borderId="30" xfId="2" applyNumberFormat="1" applyFont="1" applyFill="1" applyBorder="1" applyAlignment="1">
      <alignment horizontal="justify" vertical="top" wrapText="1"/>
    </xf>
    <xf numFmtId="176" fontId="40" fillId="0"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6"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6053000"/>
        <c:axId val="666053392"/>
      </c:lineChart>
      <c:catAx>
        <c:axId val="666053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6053392"/>
        <c:crosses val="autoZero"/>
        <c:auto val="1"/>
        <c:lblAlgn val="ctr"/>
        <c:lblOffset val="100"/>
        <c:noMultiLvlLbl val="0"/>
      </c:catAx>
      <c:valAx>
        <c:axId val="666053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60530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4" zoomScaleSheetLayoutView="100" workbookViewId="0">
      <selection activeCell="C22" sqref="C22"/>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2" t="s">
        <v>68</v>
      </c>
      <c r="E1" s="391" t="s">
        <v>628</v>
      </c>
      <c r="F1" s="16"/>
      <c r="G1" s="16"/>
    </row>
    <row r="2" spans="1:22" s="12" customFormat="1" ht="18.75" customHeight="1" x14ac:dyDescent="0.3">
      <c r="A2" s="18"/>
      <c r="C2" s="15" t="s">
        <v>10</v>
      </c>
      <c r="E2" s="391"/>
      <c r="F2" s="16"/>
      <c r="G2" s="16"/>
    </row>
    <row r="3" spans="1:22" s="12" customFormat="1" ht="18.75" x14ac:dyDescent="0.3">
      <c r="A3" s="17"/>
      <c r="C3" s="15" t="s">
        <v>67</v>
      </c>
      <c r="E3" s="391"/>
      <c r="F3" s="16"/>
      <c r="G3" s="16"/>
    </row>
    <row r="4" spans="1:22" s="12" customFormat="1" ht="18.75" x14ac:dyDescent="0.3">
      <c r="A4" s="17"/>
      <c r="E4" s="391"/>
      <c r="F4" s="16"/>
      <c r="G4" s="16"/>
      <c r="H4" s="15"/>
    </row>
    <row r="5" spans="1:22" s="12" customFormat="1" ht="15.75" x14ac:dyDescent="0.25">
      <c r="A5" s="395" t="s">
        <v>664</v>
      </c>
      <c r="B5" s="395"/>
      <c r="C5" s="395"/>
      <c r="D5" s="166"/>
      <c r="E5" s="391"/>
      <c r="F5" s="166"/>
      <c r="G5" s="166"/>
      <c r="H5" s="166"/>
      <c r="I5" s="166"/>
      <c r="J5" s="166"/>
    </row>
    <row r="6" spans="1:22" s="12" customFormat="1" ht="18.75" x14ac:dyDescent="0.3">
      <c r="A6" s="17"/>
      <c r="E6" s="391"/>
      <c r="F6" s="16"/>
      <c r="G6" s="16"/>
      <c r="H6" s="15"/>
    </row>
    <row r="7" spans="1:22" s="12" customFormat="1" ht="18.75" x14ac:dyDescent="0.2">
      <c r="A7" s="399" t="s">
        <v>9</v>
      </c>
      <c r="B7" s="399"/>
      <c r="C7" s="399"/>
      <c r="D7" s="13"/>
      <c r="E7" s="391"/>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91"/>
      <c r="F8" s="14"/>
      <c r="G8" s="14"/>
      <c r="H8" s="14"/>
      <c r="I8" s="13"/>
      <c r="J8" s="13"/>
      <c r="K8" s="13"/>
      <c r="L8" s="13"/>
      <c r="M8" s="13"/>
      <c r="N8" s="13"/>
      <c r="O8" s="13"/>
      <c r="P8" s="13"/>
      <c r="Q8" s="13"/>
      <c r="R8" s="13"/>
      <c r="S8" s="13"/>
      <c r="T8" s="13"/>
      <c r="U8" s="13"/>
      <c r="V8" s="13"/>
    </row>
    <row r="9" spans="1:22" s="12" customFormat="1" ht="18.75" x14ac:dyDescent="0.2">
      <c r="A9" s="400" t="str">
        <f>'[2]1. паспорт местоположение'!A9:C9</f>
        <v>Акционерное общество "Янтарьэнерго" ДЗО  ПАО "Россети"</v>
      </c>
      <c r="B9" s="400"/>
      <c r="C9" s="400"/>
      <c r="D9" s="8"/>
      <c r="E9" s="391"/>
      <c r="F9" s="8"/>
      <c r="G9" s="8"/>
      <c r="H9" s="8"/>
      <c r="I9" s="13"/>
      <c r="J9" s="13"/>
      <c r="K9" s="13"/>
      <c r="L9" s="13"/>
      <c r="M9" s="13"/>
      <c r="N9" s="13"/>
      <c r="O9" s="13"/>
      <c r="P9" s="13"/>
      <c r="Q9" s="13"/>
      <c r="R9" s="13"/>
      <c r="S9" s="13"/>
      <c r="T9" s="13"/>
      <c r="U9" s="13"/>
      <c r="V9" s="13"/>
    </row>
    <row r="10" spans="1:22" s="12" customFormat="1" ht="18.75" x14ac:dyDescent="0.2">
      <c r="A10" s="396" t="s">
        <v>8</v>
      </c>
      <c r="B10" s="396"/>
      <c r="C10" s="396"/>
      <c r="D10" s="6"/>
      <c r="E10" s="391"/>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91"/>
      <c r="F11" s="14"/>
      <c r="G11" s="14"/>
      <c r="H11" s="14"/>
      <c r="I11" s="13"/>
      <c r="J11" s="13"/>
      <c r="K11" s="13"/>
      <c r="L11" s="13"/>
      <c r="M11" s="13"/>
      <c r="N11" s="13"/>
      <c r="O11" s="13"/>
      <c r="P11" s="13"/>
      <c r="Q11" s="13"/>
      <c r="R11" s="13"/>
      <c r="S11" s="13"/>
      <c r="T11" s="13"/>
      <c r="U11" s="13"/>
      <c r="V11" s="13"/>
    </row>
    <row r="12" spans="1:22" s="12" customFormat="1" ht="18.75" x14ac:dyDescent="0.2">
      <c r="A12" s="398" t="s">
        <v>605</v>
      </c>
      <c r="B12" s="398"/>
      <c r="C12" s="398"/>
      <c r="D12" s="8"/>
      <c r="E12" s="391"/>
      <c r="F12" s="8"/>
      <c r="G12" s="8"/>
      <c r="H12" s="8"/>
      <c r="I12" s="13"/>
      <c r="J12" s="13"/>
      <c r="K12" s="13"/>
      <c r="L12" s="13"/>
      <c r="M12" s="13"/>
      <c r="N12" s="13"/>
      <c r="O12" s="13"/>
      <c r="P12" s="13"/>
      <c r="Q12" s="13"/>
      <c r="R12" s="13"/>
      <c r="S12" s="13"/>
      <c r="T12" s="13"/>
      <c r="U12" s="13"/>
      <c r="V12" s="13"/>
    </row>
    <row r="13" spans="1:22" s="12" customFormat="1" ht="18.75" x14ac:dyDescent="0.2">
      <c r="A13" s="396" t="s">
        <v>7</v>
      </c>
      <c r="B13" s="396"/>
      <c r="C13" s="396"/>
      <c r="D13" s="6"/>
      <c r="E13" s="391"/>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91"/>
      <c r="F14" s="10"/>
      <c r="G14" s="10"/>
      <c r="H14" s="10"/>
      <c r="I14" s="10"/>
      <c r="J14" s="10"/>
      <c r="K14" s="10"/>
      <c r="L14" s="10"/>
      <c r="M14" s="10"/>
      <c r="N14" s="10"/>
      <c r="O14" s="10"/>
      <c r="P14" s="10"/>
      <c r="Q14" s="10"/>
      <c r="R14" s="10"/>
      <c r="S14" s="10"/>
      <c r="T14" s="10"/>
      <c r="U14" s="10"/>
      <c r="V14" s="10"/>
    </row>
    <row r="15" spans="1:22" s="3" customFormat="1" ht="42" customHeight="1" x14ac:dyDescent="0.2">
      <c r="A15" s="397" t="s">
        <v>536</v>
      </c>
      <c r="B15" s="397"/>
      <c r="C15" s="397"/>
      <c r="D15" s="8"/>
      <c r="E15" s="391"/>
      <c r="F15" s="8"/>
      <c r="G15" s="8"/>
      <c r="H15" s="8"/>
      <c r="I15" s="8"/>
      <c r="J15" s="8"/>
      <c r="K15" s="8"/>
      <c r="L15" s="8"/>
      <c r="M15" s="8"/>
      <c r="N15" s="8"/>
      <c r="O15" s="8"/>
      <c r="P15" s="8"/>
      <c r="Q15" s="8"/>
      <c r="R15" s="8"/>
      <c r="S15" s="8"/>
      <c r="T15" s="8"/>
      <c r="U15" s="8"/>
      <c r="V15" s="8"/>
    </row>
    <row r="16" spans="1:22" s="3" customFormat="1" ht="15" customHeight="1" x14ac:dyDescent="0.2">
      <c r="A16" s="396" t="s">
        <v>6</v>
      </c>
      <c r="B16" s="396"/>
      <c r="C16" s="396"/>
      <c r="D16" s="6"/>
      <c r="E16" s="391"/>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91"/>
      <c r="F17" s="4"/>
      <c r="G17" s="4"/>
      <c r="H17" s="4"/>
      <c r="I17" s="4"/>
      <c r="J17" s="4"/>
      <c r="K17" s="4"/>
      <c r="L17" s="4"/>
      <c r="M17" s="4"/>
      <c r="N17" s="4"/>
      <c r="O17" s="4"/>
      <c r="P17" s="4"/>
      <c r="Q17" s="4"/>
      <c r="R17" s="4"/>
      <c r="S17" s="4"/>
    </row>
    <row r="18" spans="1:22" s="3" customFormat="1" ht="15" customHeight="1" x14ac:dyDescent="0.2">
      <c r="A18" s="397" t="s">
        <v>518</v>
      </c>
      <c r="B18" s="398"/>
      <c r="C18" s="398"/>
      <c r="D18" s="7"/>
      <c r="E18" s="391"/>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91"/>
      <c r="F19" s="6"/>
      <c r="G19" s="6"/>
      <c r="H19" s="6"/>
      <c r="I19" s="4"/>
      <c r="J19" s="4"/>
      <c r="K19" s="4"/>
      <c r="L19" s="4"/>
      <c r="M19" s="4"/>
      <c r="N19" s="4"/>
      <c r="O19" s="4"/>
      <c r="P19" s="4"/>
      <c r="Q19" s="4"/>
      <c r="R19" s="4"/>
      <c r="S19" s="4"/>
    </row>
    <row r="20" spans="1:22" s="3" customFormat="1" ht="39.75" customHeight="1" x14ac:dyDescent="0.2">
      <c r="A20" s="27" t="s">
        <v>5</v>
      </c>
      <c r="B20" s="41" t="s">
        <v>66</v>
      </c>
      <c r="C20" s="40" t="s">
        <v>65</v>
      </c>
      <c r="D20" s="31"/>
      <c r="E20" s="391"/>
      <c r="F20" s="31"/>
      <c r="G20" s="31"/>
      <c r="H20" s="31"/>
      <c r="I20" s="30"/>
      <c r="J20" s="30"/>
      <c r="K20" s="30"/>
      <c r="L20" s="30"/>
      <c r="M20" s="30"/>
      <c r="N20" s="30"/>
      <c r="O20" s="30"/>
      <c r="P20" s="30"/>
      <c r="Q20" s="30"/>
      <c r="R20" s="30"/>
      <c r="S20" s="30"/>
      <c r="T20" s="29"/>
      <c r="U20" s="29"/>
      <c r="V20" s="29"/>
    </row>
    <row r="21" spans="1:22" s="3" customFormat="1" ht="16.5" customHeight="1" x14ac:dyDescent="0.2">
      <c r="A21" s="40">
        <v>1</v>
      </c>
      <c r="B21" s="41">
        <v>2</v>
      </c>
      <c r="C21" s="40">
        <v>3</v>
      </c>
      <c r="D21" s="31"/>
      <c r="E21" s="391"/>
      <c r="F21" s="31"/>
      <c r="G21" s="31"/>
      <c r="H21" s="31"/>
      <c r="I21" s="30"/>
      <c r="J21" s="30"/>
      <c r="K21" s="30"/>
      <c r="L21" s="30"/>
      <c r="M21" s="30"/>
      <c r="N21" s="30"/>
      <c r="O21" s="30"/>
      <c r="P21" s="30"/>
      <c r="Q21" s="30"/>
      <c r="R21" s="30"/>
      <c r="S21" s="30"/>
      <c r="T21" s="29"/>
      <c r="U21" s="29"/>
      <c r="V21" s="29"/>
    </row>
    <row r="22" spans="1:22" s="3" customFormat="1" ht="39" customHeight="1" x14ac:dyDescent="0.2">
      <c r="A22" s="26" t="s">
        <v>64</v>
      </c>
      <c r="B22" s="44" t="s">
        <v>351</v>
      </c>
      <c r="C22" s="43" t="s">
        <v>606</v>
      </c>
      <c r="D22" s="31"/>
      <c r="E22" s="391"/>
      <c r="F22" s="31"/>
      <c r="G22" s="31"/>
      <c r="H22" s="31"/>
      <c r="I22" s="30"/>
      <c r="J22" s="30"/>
      <c r="K22" s="30"/>
      <c r="L22" s="30"/>
      <c r="M22" s="30"/>
      <c r="N22" s="30"/>
      <c r="O22" s="30"/>
      <c r="P22" s="30"/>
      <c r="Q22" s="30"/>
      <c r="R22" s="30"/>
      <c r="S22" s="30"/>
      <c r="T22" s="29"/>
      <c r="U22" s="29"/>
      <c r="V22" s="29"/>
    </row>
    <row r="23" spans="1:22" s="3" customFormat="1" ht="78.75" x14ac:dyDescent="0.2">
      <c r="A23" s="26" t="s">
        <v>63</v>
      </c>
      <c r="B23" s="39" t="s">
        <v>663</v>
      </c>
      <c r="C23" s="43" t="s">
        <v>662</v>
      </c>
      <c r="D23" s="31"/>
      <c r="E23" s="391"/>
      <c r="F23" s="31"/>
      <c r="G23" s="31"/>
      <c r="H23" s="31"/>
      <c r="I23" s="30"/>
      <c r="J23" s="30"/>
      <c r="K23" s="30"/>
      <c r="L23" s="30"/>
      <c r="M23" s="30"/>
      <c r="N23" s="30"/>
      <c r="O23" s="30"/>
      <c r="P23" s="30"/>
      <c r="Q23" s="30"/>
      <c r="R23" s="30"/>
      <c r="S23" s="30"/>
      <c r="T23" s="29"/>
      <c r="U23" s="29"/>
      <c r="V23" s="29"/>
    </row>
    <row r="24" spans="1:22" s="3" customFormat="1" ht="22.5" customHeight="1" x14ac:dyDescent="0.2">
      <c r="A24" s="392"/>
      <c r="B24" s="393"/>
      <c r="C24" s="394"/>
      <c r="D24" s="31"/>
      <c r="E24" s="391"/>
      <c r="F24" s="31"/>
      <c r="G24" s="31"/>
      <c r="H24" s="31"/>
      <c r="I24" s="30"/>
      <c r="J24" s="30"/>
      <c r="K24" s="30"/>
      <c r="L24" s="30"/>
      <c r="M24" s="30"/>
      <c r="N24" s="30"/>
      <c r="O24" s="30"/>
      <c r="P24" s="30"/>
      <c r="Q24" s="30"/>
      <c r="R24" s="30"/>
      <c r="S24" s="30"/>
      <c r="T24" s="29"/>
      <c r="U24" s="29"/>
      <c r="V24" s="29"/>
    </row>
    <row r="25" spans="1:22" s="34" customFormat="1" ht="58.5" customHeight="1" x14ac:dyDescent="0.2">
      <c r="A25" s="26" t="s">
        <v>62</v>
      </c>
      <c r="B25" s="163" t="s">
        <v>467</v>
      </c>
      <c r="C25" s="38" t="s">
        <v>548</v>
      </c>
      <c r="D25" s="37"/>
      <c r="E25" s="391"/>
      <c r="F25" s="37"/>
      <c r="G25" s="37"/>
      <c r="H25" s="36"/>
      <c r="I25" s="36"/>
      <c r="J25" s="36"/>
      <c r="K25" s="36"/>
      <c r="L25" s="36"/>
      <c r="M25" s="36"/>
      <c r="N25" s="36"/>
      <c r="O25" s="36"/>
      <c r="P25" s="36"/>
      <c r="Q25" s="36"/>
      <c r="R25" s="36"/>
      <c r="S25" s="35"/>
      <c r="T25" s="35"/>
      <c r="U25" s="35"/>
      <c r="V25" s="35"/>
    </row>
    <row r="26" spans="1:22" s="34" customFormat="1" ht="42.75" customHeight="1" x14ac:dyDescent="0.2">
      <c r="A26" s="26" t="s">
        <v>61</v>
      </c>
      <c r="B26" s="163" t="s">
        <v>74</v>
      </c>
      <c r="C26" s="38" t="s">
        <v>549</v>
      </c>
      <c r="D26" s="37"/>
      <c r="E26" s="391"/>
      <c r="F26" s="37"/>
      <c r="G26" s="37"/>
      <c r="H26" s="36"/>
      <c r="I26" s="36"/>
      <c r="J26" s="36"/>
      <c r="K26" s="36"/>
      <c r="L26" s="36"/>
      <c r="M26" s="36"/>
      <c r="N26" s="36"/>
      <c r="O26" s="36"/>
      <c r="P26" s="36"/>
      <c r="Q26" s="36"/>
      <c r="R26" s="36"/>
      <c r="S26" s="35"/>
      <c r="T26" s="35"/>
      <c r="U26" s="35"/>
      <c r="V26" s="35"/>
    </row>
    <row r="27" spans="1:22" s="34" customFormat="1" ht="51.75" customHeight="1" x14ac:dyDescent="0.2">
      <c r="A27" s="26" t="s">
        <v>59</v>
      </c>
      <c r="B27" s="163" t="s">
        <v>73</v>
      </c>
      <c r="C27" s="38" t="s">
        <v>550</v>
      </c>
      <c r="D27" s="37"/>
      <c r="E27" s="391"/>
      <c r="F27" s="37"/>
      <c r="G27" s="37"/>
      <c r="H27" s="36"/>
      <c r="I27" s="36"/>
      <c r="J27" s="36"/>
      <c r="K27" s="36"/>
      <c r="L27" s="36"/>
      <c r="M27" s="36"/>
      <c r="N27" s="36"/>
      <c r="O27" s="36"/>
      <c r="P27" s="36"/>
      <c r="Q27" s="36"/>
      <c r="R27" s="36"/>
      <c r="S27" s="35"/>
      <c r="T27" s="35"/>
      <c r="U27" s="35"/>
      <c r="V27" s="35"/>
    </row>
    <row r="28" spans="1:22" s="34" customFormat="1" ht="42.75" customHeight="1" x14ac:dyDescent="0.2">
      <c r="A28" s="26" t="s">
        <v>58</v>
      </c>
      <c r="B28" s="163" t="s">
        <v>468</v>
      </c>
      <c r="C28" s="38" t="s">
        <v>551</v>
      </c>
      <c r="D28" s="37"/>
      <c r="E28" s="391"/>
      <c r="F28" s="37"/>
      <c r="G28" s="37"/>
      <c r="H28" s="36"/>
      <c r="I28" s="36"/>
      <c r="J28" s="36"/>
      <c r="K28" s="36"/>
      <c r="L28" s="36"/>
      <c r="M28" s="36"/>
      <c r="N28" s="36"/>
      <c r="O28" s="36"/>
      <c r="P28" s="36"/>
      <c r="Q28" s="36"/>
      <c r="R28" s="36"/>
      <c r="S28" s="35"/>
      <c r="T28" s="35"/>
      <c r="U28" s="35"/>
      <c r="V28" s="35"/>
    </row>
    <row r="29" spans="1:22" s="34" customFormat="1" ht="51.75" customHeight="1" x14ac:dyDescent="0.2">
      <c r="A29" s="26" t="s">
        <v>56</v>
      </c>
      <c r="B29" s="163" t="s">
        <v>469</v>
      </c>
      <c r="C29" s="38" t="s">
        <v>551</v>
      </c>
      <c r="D29" s="37"/>
      <c r="E29" s="391"/>
      <c r="F29" s="37"/>
      <c r="G29" s="37"/>
      <c r="H29" s="36"/>
      <c r="I29" s="36"/>
      <c r="J29" s="36"/>
      <c r="K29" s="36"/>
      <c r="L29" s="36"/>
      <c r="M29" s="36"/>
      <c r="N29" s="36"/>
      <c r="O29" s="36"/>
      <c r="P29" s="36"/>
      <c r="Q29" s="36"/>
      <c r="R29" s="36"/>
      <c r="S29" s="35"/>
      <c r="T29" s="35"/>
      <c r="U29" s="35"/>
      <c r="V29" s="35"/>
    </row>
    <row r="30" spans="1:22" s="34" customFormat="1" ht="51.75" customHeight="1" x14ac:dyDescent="0.2">
      <c r="A30" s="26" t="s">
        <v>54</v>
      </c>
      <c r="B30" s="163" t="s">
        <v>470</v>
      </c>
      <c r="C30" s="38" t="s">
        <v>551</v>
      </c>
      <c r="D30" s="37"/>
      <c r="E30" s="391"/>
      <c r="F30" s="37"/>
      <c r="G30" s="37"/>
      <c r="H30" s="36"/>
      <c r="I30" s="36"/>
      <c r="J30" s="36"/>
      <c r="K30" s="36"/>
      <c r="L30" s="36"/>
      <c r="M30" s="36"/>
      <c r="N30" s="36"/>
      <c r="O30" s="36"/>
      <c r="P30" s="36"/>
      <c r="Q30" s="36"/>
      <c r="R30" s="36"/>
      <c r="S30" s="35"/>
      <c r="T30" s="35"/>
      <c r="U30" s="35"/>
      <c r="V30" s="35"/>
    </row>
    <row r="31" spans="1:22" s="34" customFormat="1" ht="51.75" customHeight="1" x14ac:dyDescent="0.2">
      <c r="A31" s="26" t="s">
        <v>72</v>
      </c>
      <c r="B31" s="43" t="s">
        <v>471</v>
      </c>
      <c r="C31" s="38" t="s">
        <v>551</v>
      </c>
      <c r="D31" s="37"/>
      <c r="E31" s="391"/>
      <c r="F31" s="37"/>
      <c r="G31" s="37"/>
      <c r="H31" s="36"/>
      <c r="I31" s="36"/>
      <c r="J31" s="36"/>
      <c r="K31" s="36"/>
      <c r="L31" s="36"/>
      <c r="M31" s="36"/>
      <c r="N31" s="36"/>
      <c r="O31" s="36"/>
      <c r="P31" s="36"/>
      <c r="Q31" s="36"/>
      <c r="R31" s="36"/>
      <c r="S31" s="35"/>
      <c r="T31" s="35"/>
      <c r="U31" s="35"/>
      <c r="V31" s="35"/>
    </row>
    <row r="32" spans="1:22" s="34" customFormat="1" ht="51.75" customHeight="1" x14ac:dyDescent="0.2">
      <c r="A32" s="26" t="s">
        <v>70</v>
      </c>
      <c r="B32" s="43" t="s">
        <v>472</v>
      </c>
      <c r="C32" s="38" t="s">
        <v>551</v>
      </c>
      <c r="D32" s="37"/>
      <c r="E32" s="391"/>
      <c r="F32" s="37"/>
      <c r="G32" s="37"/>
      <c r="H32" s="36"/>
      <c r="I32" s="36"/>
      <c r="J32" s="36"/>
      <c r="K32" s="36"/>
      <c r="L32" s="36"/>
      <c r="M32" s="36"/>
      <c r="N32" s="36"/>
      <c r="O32" s="36"/>
      <c r="P32" s="36"/>
      <c r="Q32" s="36"/>
      <c r="R32" s="36"/>
      <c r="S32" s="35"/>
      <c r="T32" s="35"/>
      <c r="U32" s="35"/>
      <c r="V32" s="35"/>
    </row>
    <row r="33" spans="1:22" s="34" customFormat="1" ht="101.25" customHeight="1" x14ac:dyDescent="0.2">
      <c r="A33" s="26" t="s">
        <v>69</v>
      </c>
      <c r="B33" s="43" t="s">
        <v>473</v>
      </c>
      <c r="C33" s="27" t="s">
        <v>609</v>
      </c>
      <c r="D33" s="37"/>
      <c r="E33" s="391"/>
      <c r="F33" s="37"/>
      <c r="G33" s="37"/>
      <c r="H33" s="36"/>
      <c r="I33" s="36"/>
      <c r="J33" s="36"/>
      <c r="K33" s="36"/>
      <c r="L33" s="36"/>
      <c r="M33" s="36"/>
      <c r="N33" s="36"/>
      <c r="O33" s="36"/>
      <c r="P33" s="36"/>
      <c r="Q33" s="36"/>
      <c r="R33" s="36"/>
      <c r="S33" s="35"/>
      <c r="T33" s="35"/>
      <c r="U33" s="35"/>
      <c r="V33" s="35"/>
    </row>
    <row r="34" spans="1:22" ht="111" customHeight="1" x14ac:dyDescent="0.25">
      <c r="A34" s="26" t="s">
        <v>487</v>
      </c>
      <c r="B34" s="43" t="s">
        <v>474</v>
      </c>
      <c r="C34" s="38" t="s">
        <v>551</v>
      </c>
      <c r="D34" s="25"/>
      <c r="E34" s="391"/>
      <c r="F34" s="25"/>
      <c r="G34" s="25"/>
      <c r="H34" s="25"/>
      <c r="I34" s="25"/>
      <c r="J34" s="25"/>
      <c r="K34" s="25"/>
      <c r="L34" s="25"/>
      <c r="M34" s="25"/>
      <c r="N34" s="25"/>
      <c r="O34" s="25"/>
      <c r="P34" s="25"/>
      <c r="Q34" s="25"/>
      <c r="R34" s="25"/>
      <c r="S34" s="25"/>
      <c r="T34" s="25"/>
      <c r="U34" s="25"/>
      <c r="V34" s="25"/>
    </row>
    <row r="35" spans="1:22" ht="58.5" customHeight="1" x14ac:dyDescent="0.25">
      <c r="A35" s="26" t="s">
        <v>477</v>
      </c>
      <c r="B35" s="43" t="s">
        <v>71</v>
      </c>
      <c r="C35" s="38" t="s">
        <v>551</v>
      </c>
      <c r="D35" s="25"/>
      <c r="E35" s="391"/>
      <c r="F35" s="25"/>
      <c r="G35" s="25"/>
      <c r="H35" s="25"/>
      <c r="I35" s="25"/>
      <c r="J35" s="25"/>
      <c r="K35" s="25"/>
      <c r="L35" s="25"/>
      <c r="M35" s="25"/>
      <c r="N35" s="25"/>
      <c r="O35" s="25"/>
      <c r="P35" s="25"/>
      <c r="Q35" s="25"/>
      <c r="R35" s="25"/>
      <c r="S35" s="25"/>
      <c r="T35" s="25"/>
      <c r="U35" s="25"/>
      <c r="V35" s="25"/>
    </row>
    <row r="36" spans="1:22" ht="51.75" customHeight="1" x14ac:dyDescent="0.25">
      <c r="A36" s="26" t="s">
        <v>488</v>
      </c>
      <c r="B36" s="43" t="s">
        <v>475</v>
      </c>
      <c r="C36" s="27" t="s">
        <v>551</v>
      </c>
      <c r="D36" s="25"/>
      <c r="E36" s="391"/>
      <c r="F36" s="25"/>
      <c r="G36" s="25"/>
      <c r="H36" s="25"/>
      <c r="I36" s="25"/>
      <c r="J36" s="25"/>
      <c r="K36" s="25"/>
      <c r="L36" s="25"/>
      <c r="M36" s="25"/>
      <c r="N36" s="25"/>
      <c r="O36" s="25"/>
      <c r="P36" s="25"/>
      <c r="Q36" s="25"/>
      <c r="R36" s="25"/>
      <c r="S36" s="25"/>
      <c r="T36" s="25"/>
      <c r="U36" s="25"/>
      <c r="V36" s="25"/>
    </row>
    <row r="37" spans="1:22" ht="43.5" customHeight="1" x14ac:dyDescent="0.25">
      <c r="A37" s="26" t="s">
        <v>478</v>
      </c>
      <c r="B37" s="43" t="s">
        <v>476</v>
      </c>
      <c r="C37" s="27" t="s">
        <v>552</v>
      </c>
      <c r="D37" s="25"/>
      <c r="E37" s="391"/>
      <c r="F37" s="25"/>
      <c r="G37" s="25"/>
      <c r="H37" s="25"/>
      <c r="I37" s="25"/>
      <c r="J37" s="25"/>
      <c r="K37" s="25"/>
      <c r="L37" s="25"/>
      <c r="M37" s="25"/>
      <c r="N37" s="25"/>
      <c r="O37" s="25"/>
      <c r="P37" s="25"/>
      <c r="Q37" s="25"/>
      <c r="R37" s="25"/>
      <c r="S37" s="25"/>
      <c r="T37" s="25"/>
      <c r="U37" s="25"/>
      <c r="V37" s="25"/>
    </row>
    <row r="38" spans="1:22" ht="43.5" customHeight="1" x14ac:dyDescent="0.25">
      <c r="A38" s="26" t="s">
        <v>489</v>
      </c>
      <c r="B38" s="43" t="s">
        <v>232</v>
      </c>
      <c r="C38" s="27" t="s">
        <v>551</v>
      </c>
      <c r="D38" s="25"/>
      <c r="E38" s="391"/>
      <c r="F38" s="25"/>
      <c r="G38" s="25"/>
      <c r="H38" s="25"/>
      <c r="I38" s="25"/>
      <c r="J38" s="25"/>
      <c r="K38" s="25"/>
      <c r="L38" s="25"/>
      <c r="M38" s="25"/>
      <c r="N38" s="25"/>
      <c r="O38" s="25"/>
      <c r="P38" s="25"/>
      <c r="Q38" s="25"/>
      <c r="R38" s="25"/>
      <c r="S38" s="25"/>
      <c r="T38" s="25"/>
      <c r="U38" s="25"/>
      <c r="V38" s="25"/>
    </row>
    <row r="39" spans="1:22" ht="23.25" customHeight="1" x14ac:dyDescent="0.25">
      <c r="A39" s="392"/>
      <c r="B39" s="393"/>
      <c r="C39" s="394"/>
      <c r="D39" s="25"/>
      <c r="E39" s="391"/>
      <c r="F39" s="25"/>
      <c r="G39" s="25"/>
      <c r="H39" s="25"/>
      <c r="I39" s="25"/>
      <c r="J39" s="25"/>
      <c r="K39" s="25"/>
      <c r="L39" s="25"/>
      <c r="M39" s="25"/>
      <c r="N39" s="25"/>
      <c r="O39" s="25"/>
      <c r="P39" s="25"/>
      <c r="Q39" s="25"/>
      <c r="R39" s="25"/>
      <c r="S39" s="25"/>
      <c r="T39" s="25"/>
      <c r="U39" s="25"/>
      <c r="V39" s="25"/>
    </row>
    <row r="40" spans="1:22" ht="63" x14ac:dyDescent="0.25">
      <c r="A40" s="26" t="s">
        <v>479</v>
      </c>
      <c r="B40" s="43" t="s">
        <v>531</v>
      </c>
      <c r="C40" s="365" t="str">
        <f>'3.3 паспорт описание'!C23</f>
        <v>Присоединение энергопринимающих устройств максимальной мощностью 2,175 МВт</v>
      </c>
      <c r="D40" s="25"/>
      <c r="E40" s="391"/>
      <c r="F40" s="25"/>
      <c r="G40" s="25"/>
      <c r="H40" s="25"/>
      <c r="I40" s="25"/>
      <c r="J40" s="25"/>
      <c r="K40" s="25"/>
      <c r="L40" s="25"/>
      <c r="M40" s="25"/>
      <c r="N40" s="25"/>
      <c r="O40" s="25"/>
      <c r="P40" s="25"/>
      <c r="Q40" s="25"/>
      <c r="R40" s="25"/>
      <c r="S40" s="25"/>
      <c r="T40" s="25"/>
      <c r="U40" s="25"/>
      <c r="V40" s="25"/>
    </row>
    <row r="41" spans="1:22" ht="105.75" customHeight="1" x14ac:dyDescent="0.25">
      <c r="A41" s="26" t="s">
        <v>490</v>
      </c>
      <c r="B41" s="43" t="s">
        <v>513</v>
      </c>
      <c r="C41" s="2" t="s">
        <v>607</v>
      </c>
      <c r="D41" s="25"/>
      <c r="E41" s="391"/>
      <c r="F41" s="25"/>
      <c r="G41" s="25"/>
      <c r="H41" s="25"/>
      <c r="I41" s="25"/>
      <c r="J41" s="25"/>
      <c r="K41" s="25"/>
      <c r="L41" s="25"/>
      <c r="M41" s="25"/>
      <c r="N41" s="25"/>
      <c r="O41" s="25"/>
      <c r="P41" s="25"/>
      <c r="Q41" s="25"/>
      <c r="R41" s="25"/>
      <c r="S41" s="25"/>
      <c r="T41" s="25"/>
      <c r="U41" s="25"/>
      <c r="V41" s="25"/>
    </row>
    <row r="42" spans="1:22" ht="83.25" customHeight="1" x14ac:dyDescent="0.25">
      <c r="A42" s="26" t="s">
        <v>480</v>
      </c>
      <c r="B42" s="43" t="s">
        <v>528</v>
      </c>
      <c r="C42" s="2" t="s">
        <v>607</v>
      </c>
      <c r="D42" s="25"/>
      <c r="E42" s="391"/>
      <c r="F42" s="25"/>
      <c r="G42" s="25"/>
      <c r="H42" s="25"/>
      <c r="I42" s="25"/>
      <c r="J42" s="25"/>
      <c r="K42" s="25"/>
      <c r="L42" s="25"/>
      <c r="M42" s="25"/>
      <c r="N42" s="25"/>
      <c r="O42" s="25"/>
      <c r="P42" s="25"/>
      <c r="Q42" s="25"/>
      <c r="R42" s="25"/>
      <c r="S42" s="25"/>
      <c r="T42" s="25"/>
      <c r="U42" s="25"/>
      <c r="V42" s="25"/>
    </row>
    <row r="43" spans="1:22" ht="186" customHeight="1" x14ac:dyDescent="0.25">
      <c r="A43" s="26" t="s">
        <v>493</v>
      </c>
      <c r="B43" s="43" t="s">
        <v>494</v>
      </c>
      <c r="C43" s="2" t="s">
        <v>607</v>
      </c>
      <c r="D43" s="25"/>
      <c r="E43" s="391"/>
      <c r="F43" s="25"/>
      <c r="G43" s="25"/>
      <c r="H43" s="25"/>
      <c r="I43" s="25"/>
      <c r="J43" s="25"/>
      <c r="K43" s="25"/>
      <c r="L43" s="25"/>
      <c r="M43" s="25"/>
      <c r="N43" s="25"/>
      <c r="O43" s="25"/>
      <c r="P43" s="25"/>
      <c r="Q43" s="25"/>
      <c r="R43" s="25"/>
      <c r="S43" s="25"/>
      <c r="T43" s="25"/>
      <c r="U43" s="25"/>
      <c r="V43" s="25"/>
    </row>
    <row r="44" spans="1:22" ht="111" customHeight="1" x14ac:dyDescent="0.25">
      <c r="A44" s="26" t="s">
        <v>481</v>
      </c>
      <c r="B44" s="43" t="s">
        <v>519</v>
      </c>
      <c r="C44" s="2" t="s">
        <v>607</v>
      </c>
      <c r="D44" s="25"/>
      <c r="E44" s="391"/>
      <c r="F44" s="25"/>
      <c r="G44" s="25"/>
      <c r="H44" s="25"/>
      <c r="I44" s="25"/>
      <c r="J44" s="25"/>
      <c r="K44" s="25"/>
      <c r="L44" s="25"/>
      <c r="M44" s="25"/>
      <c r="N44" s="25"/>
      <c r="O44" s="25"/>
      <c r="P44" s="25"/>
      <c r="Q44" s="25"/>
      <c r="R44" s="25"/>
      <c r="S44" s="25"/>
      <c r="T44" s="25"/>
      <c r="U44" s="25"/>
      <c r="V44" s="25"/>
    </row>
    <row r="45" spans="1:22" ht="120" customHeight="1" x14ac:dyDescent="0.25">
      <c r="A45" s="26" t="s">
        <v>514</v>
      </c>
      <c r="B45" s="43" t="s">
        <v>520</v>
      </c>
      <c r="C45" s="2" t="s">
        <v>607</v>
      </c>
      <c r="D45" s="25"/>
      <c r="E45" s="391"/>
      <c r="F45" s="25"/>
      <c r="G45" s="25"/>
      <c r="H45" s="25"/>
      <c r="I45" s="25"/>
      <c r="J45" s="25"/>
      <c r="K45" s="25"/>
      <c r="L45" s="25"/>
      <c r="M45" s="25"/>
      <c r="N45" s="25"/>
      <c r="O45" s="25"/>
      <c r="P45" s="25"/>
      <c r="Q45" s="25"/>
      <c r="R45" s="25"/>
      <c r="S45" s="25"/>
      <c r="T45" s="25"/>
      <c r="U45" s="25"/>
      <c r="V45" s="25"/>
    </row>
    <row r="46" spans="1:22" ht="101.25" customHeight="1" x14ac:dyDescent="0.25">
      <c r="A46" s="26" t="s">
        <v>482</v>
      </c>
      <c r="B46" s="43" t="s">
        <v>521</v>
      </c>
      <c r="C46" s="2" t="s">
        <v>607</v>
      </c>
      <c r="D46" s="25"/>
      <c r="E46" s="391"/>
      <c r="F46" s="25"/>
      <c r="G46" s="25"/>
      <c r="H46" s="25"/>
      <c r="I46" s="25"/>
      <c r="J46" s="25"/>
      <c r="K46" s="25"/>
      <c r="L46" s="25"/>
      <c r="M46" s="25"/>
      <c r="N46" s="25"/>
      <c r="O46" s="25"/>
      <c r="P46" s="25"/>
      <c r="Q46" s="25"/>
      <c r="R46" s="25"/>
      <c r="S46" s="25"/>
      <c r="T46" s="25"/>
      <c r="U46" s="25"/>
      <c r="V46" s="25"/>
    </row>
    <row r="47" spans="1:22" ht="18.75" customHeight="1" x14ac:dyDescent="0.25">
      <c r="A47" s="392"/>
      <c r="B47" s="393"/>
      <c r="C47" s="394"/>
      <c r="D47" s="25"/>
      <c r="E47" s="391"/>
      <c r="F47" s="25"/>
      <c r="G47" s="25"/>
      <c r="H47" s="25"/>
      <c r="I47" s="25"/>
      <c r="J47" s="25"/>
      <c r="K47" s="25"/>
      <c r="L47" s="25"/>
      <c r="M47" s="25"/>
      <c r="N47" s="25"/>
      <c r="O47" s="25"/>
      <c r="P47" s="25"/>
      <c r="Q47" s="25"/>
      <c r="R47" s="25"/>
      <c r="S47" s="25"/>
      <c r="T47" s="25"/>
      <c r="U47" s="25"/>
      <c r="V47" s="25"/>
    </row>
    <row r="48" spans="1:22" ht="75.75" customHeight="1" x14ac:dyDescent="0.25">
      <c r="A48" s="26" t="s">
        <v>515</v>
      </c>
      <c r="B48" s="43" t="s">
        <v>529</v>
      </c>
      <c r="C48" s="355">
        <f>'6.2. Паспорт фин осв ввод факт'!AB24</f>
        <v>14.22859777480407</v>
      </c>
      <c r="D48" s="25"/>
      <c r="E48" s="360" t="s">
        <v>676</v>
      </c>
      <c r="F48" s="25"/>
      <c r="G48" s="25"/>
      <c r="H48" s="25"/>
      <c r="I48" s="25"/>
      <c r="J48" s="25"/>
      <c r="K48" s="25"/>
      <c r="L48" s="25"/>
      <c r="M48" s="25"/>
      <c r="N48" s="25"/>
      <c r="O48" s="25"/>
      <c r="P48" s="25"/>
      <c r="Q48" s="25"/>
      <c r="R48" s="25"/>
      <c r="S48" s="25"/>
      <c r="T48" s="25"/>
      <c r="U48" s="25"/>
      <c r="V48" s="25"/>
    </row>
    <row r="49" spans="1:22" ht="71.25" customHeight="1" x14ac:dyDescent="0.25">
      <c r="A49" s="26" t="s">
        <v>483</v>
      </c>
      <c r="B49" s="43" t="s">
        <v>530</v>
      </c>
      <c r="C49" s="355">
        <f>'6.2. Паспорт фин осв ввод факт'!AB30</f>
        <v>12.0583857410204</v>
      </c>
      <c r="D49" s="25"/>
      <c r="E49" s="360" t="s">
        <v>676</v>
      </c>
      <c r="F49" s="25"/>
      <c r="G49" s="25"/>
      <c r="H49" s="25"/>
      <c r="I49" s="25"/>
      <c r="J49" s="25"/>
      <c r="K49" s="25"/>
      <c r="L49" s="25"/>
      <c r="M49" s="25"/>
      <c r="N49" s="25"/>
      <c r="O49" s="25"/>
      <c r="P49" s="25"/>
      <c r="Q49" s="25"/>
      <c r="R49" s="25"/>
      <c r="S49" s="25"/>
      <c r="T49" s="25"/>
      <c r="U49" s="25"/>
      <c r="V49" s="25"/>
    </row>
    <row r="50" spans="1:22" ht="75.75" hidden="1" customHeight="1" x14ac:dyDescent="0.25">
      <c r="A50" s="26" t="s">
        <v>515</v>
      </c>
      <c r="B50" s="43" t="s">
        <v>529</v>
      </c>
      <c r="C50" s="355">
        <f>'6.2. Паспорт фин осв ввод'!AG24</f>
        <v>0</v>
      </c>
      <c r="D50" s="25"/>
      <c r="E50" s="360" t="s">
        <v>677</v>
      </c>
      <c r="F50" s="25"/>
      <c r="G50" s="25"/>
      <c r="H50" s="25"/>
      <c r="I50" s="25"/>
      <c r="J50" s="25"/>
      <c r="K50" s="25"/>
      <c r="L50" s="25"/>
      <c r="M50" s="25"/>
      <c r="N50" s="25"/>
      <c r="O50" s="25"/>
      <c r="P50" s="25"/>
      <c r="Q50" s="25"/>
      <c r="R50" s="25"/>
      <c r="S50" s="25"/>
      <c r="T50" s="25"/>
      <c r="U50" s="25"/>
      <c r="V50" s="25"/>
    </row>
    <row r="51" spans="1:22" ht="71.25" hidden="1" customHeight="1" x14ac:dyDescent="0.25">
      <c r="A51" s="26" t="s">
        <v>483</v>
      </c>
      <c r="B51" s="43" t="s">
        <v>530</v>
      </c>
      <c r="C51" s="355">
        <f>'6.2. Паспорт фин осв ввод'!AG30</f>
        <v>0</v>
      </c>
      <c r="D51" s="25"/>
      <c r="E51" s="360" t="s">
        <v>677</v>
      </c>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F338" s="25"/>
      <c r="G338" s="25"/>
      <c r="H338" s="25"/>
      <c r="I338" s="25"/>
      <c r="J338" s="25"/>
      <c r="K338" s="25"/>
      <c r="L338" s="25"/>
      <c r="M338" s="25"/>
      <c r="N338" s="25"/>
      <c r="O338" s="25"/>
      <c r="P338" s="25"/>
      <c r="Q338" s="25"/>
      <c r="R338" s="25"/>
      <c r="S338" s="25"/>
      <c r="T338" s="25"/>
      <c r="U338" s="25"/>
      <c r="V338" s="25"/>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4" topLeftCell="E24" activePane="bottomRight" state="frozen"/>
      <selection activeCell="I53" sqref="I53"/>
      <selection pane="topRight" activeCell="I53" sqref="I53"/>
      <selection pane="bottomLeft" activeCell="I53" sqref="I53"/>
      <selection pane="bottomRight" activeCell="S28" sqref="S28"/>
    </sheetView>
  </sheetViews>
  <sheetFormatPr defaultColWidth="9.28515625" defaultRowHeight="15.75" x14ac:dyDescent="0.25"/>
  <cols>
    <col min="1" max="1" width="9.28515625" style="68"/>
    <col min="2" max="2" width="57.7109375" style="68" customWidth="1"/>
    <col min="3" max="3" width="13" style="68" customWidth="1"/>
    <col min="4" max="4" width="17.7109375" style="334" customWidth="1"/>
    <col min="5" max="5" width="20.42578125" style="68" customWidth="1"/>
    <col min="6" max="6" width="18.7109375" style="68" customWidth="1"/>
    <col min="7" max="7" width="12.7109375" style="69" customWidth="1"/>
    <col min="8" max="8" width="9.85546875" style="69" customWidth="1"/>
    <col min="9" max="11" width="7.5703125" style="69" customWidth="1"/>
    <col min="12" max="13" width="7.5703125" style="68" customWidth="1"/>
    <col min="14" max="14" width="8.5703125" style="68" customWidth="1"/>
    <col min="15" max="15" width="6.28515625" style="68" customWidth="1"/>
    <col min="16" max="16" width="9.28515625" style="68" customWidth="1"/>
    <col min="17" max="17" width="6.28515625" style="68" customWidth="1"/>
    <col min="18" max="18" width="7.85546875" style="68" customWidth="1"/>
    <col min="19" max="21" width="6.28515625" style="68" customWidth="1"/>
    <col min="22" max="22" width="9.7109375" style="68" customWidth="1"/>
    <col min="23" max="27" width="6.28515625" style="68" customWidth="1"/>
    <col min="28" max="28" width="13.28515625" style="68" customWidth="1"/>
    <col min="29" max="29" width="24.7109375" style="334" customWidth="1"/>
    <col min="30" max="16384" width="9.28515625" style="68"/>
  </cols>
  <sheetData>
    <row r="1" spans="1:29" ht="18.75" x14ac:dyDescent="0.25">
      <c r="A1" s="69"/>
      <c r="B1" s="69"/>
      <c r="C1" s="69"/>
      <c r="D1" s="335"/>
      <c r="E1" s="69"/>
      <c r="F1" s="69"/>
      <c r="L1" s="69"/>
      <c r="M1" s="69"/>
      <c r="AC1" s="339" t="s">
        <v>68</v>
      </c>
    </row>
    <row r="2" spans="1:29" ht="18.75" x14ac:dyDescent="0.3">
      <c r="A2" s="69"/>
      <c r="B2" s="69"/>
      <c r="C2" s="69"/>
      <c r="D2" s="335"/>
      <c r="E2" s="69"/>
      <c r="F2" s="69"/>
      <c r="L2" s="69"/>
      <c r="M2" s="69"/>
      <c r="AC2" s="340" t="s">
        <v>10</v>
      </c>
    </row>
    <row r="3" spans="1:29" ht="18.75" x14ac:dyDescent="0.3">
      <c r="A3" s="69"/>
      <c r="B3" s="69"/>
      <c r="C3" s="69"/>
      <c r="D3" s="335"/>
      <c r="E3" s="69"/>
      <c r="F3" s="69"/>
      <c r="L3" s="69"/>
      <c r="M3" s="69"/>
      <c r="AC3" s="340" t="s">
        <v>67</v>
      </c>
    </row>
    <row r="4" spans="1:29" ht="18.75" customHeight="1" x14ac:dyDescent="0.25">
      <c r="A4" s="395" t="str">
        <f>'6.1. Паспорт сетевой график'!A5:L5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69"/>
      <c r="B5" s="69"/>
      <c r="C5" s="69"/>
      <c r="D5" s="335"/>
      <c r="E5" s="69"/>
      <c r="F5" s="69"/>
      <c r="L5" s="69"/>
      <c r="M5" s="69"/>
      <c r="AC5" s="340"/>
    </row>
    <row r="6" spans="1:29" ht="18.75" x14ac:dyDescent="0.25">
      <c r="A6" s="484" t="s">
        <v>9</v>
      </c>
      <c r="B6" s="484"/>
      <c r="C6" s="484"/>
      <c r="D6" s="484"/>
      <c r="E6" s="484"/>
      <c r="F6" s="484"/>
      <c r="G6" s="484"/>
      <c r="H6" s="484"/>
      <c r="I6" s="484"/>
      <c r="J6" s="484"/>
      <c r="K6" s="484"/>
      <c r="L6" s="484"/>
      <c r="M6" s="484"/>
      <c r="N6" s="484"/>
      <c r="O6" s="484"/>
      <c r="P6" s="484"/>
      <c r="Q6" s="484"/>
      <c r="R6" s="484"/>
      <c r="S6" s="484"/>
      <c r="T6" s="484"/>
      <c r="U6" s="484"/>
      <c r="V6" s="484"/>
      <c r="W6" s="484"/>
      <c r="X6" s="484"/>
      <c r="Y6" s="484"/>
      <c r="Z6" s="484"/>
      <c r="AA6" s="484"/>
      <c r="AB6" s="484"/>
      <c r="AC6" s="484"/>
    </row>
    <row r="7" spans="1:29" ht="18.75" x14ac:dyDescent="0.25">
      <c r="A7" s="356"/>
      <c r="B7" s="356"/>
      <c r="C7" s="356"/>
      <c r="D7" s="356"/>
      <c r="E7" s="356"/>
      <c r="F7" s="356"/>
      <c r="G7" s="356"/>
      <c r="H7" s="356"/>
      <c r="I7" s="356"/>
      <c r="J7" s="357"/>
      <c r="K7" s="357"/>
      <c r="L7" s="357"/>
      <c r="M7" s="357"/>
      <c r="N7" s="357"/>
      <c r="O7" s="357"/>
      <c r="P7" s="357"/>
      <c r="Q7" s="357"/>
      <c r="R7" s="357"/>
      <c r="S7" s="357"/>
      <c r="T7" s="357"/>
      <c r="U7" s="357"/>
      <c r="V7" s="357"/>
      <c r="W7" s="357"/>
      <c r="X7" s="357"/>
      <c r="Y7" s="357"/>
      <c r="Z7" s="357"/>
      <c r="AA7" s="357"/>
      <c r="AB7" s="357"/>
      <c r="AC7" s="357"/>
    </row>
    <row r="8" spans="1:29" x14ac:dyDescent="0.25">
      <c r="A8" s="485" t="str">
        <f>'1. паспорт местоположение'!A9:C9</f>
        <v>Акционерное общество "Янтарьэнерго" ДЗО  ПАО "Россети"</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485"/>
    </row>
    <row r="9" spans="1:29" ht="18.75" customHeight="1" x14ac:dyDescent="0.25">
      <c r="A9" s="483" t="s">
        <v>8</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row>
    <row r="10" spans="1:29" ht="18.75" x14ac:dyDescent="0.25">
      <c r="A10" s="356"/>
      <c r="B10" s="356"/>
      <c r="C10" s="356"/>
      <c r="D10" s="356"/>
      <c r="E10" s="356"/>
      <c r="F10" s="356"/>
      <c r="G10" s="356"/>
      <c r="H10" s="356"/>
      <c r="I10" s="356"/>
      <c r="J10" s="357"/>
      <c r="K10" s="357"/>
      <c r="L10" s="357"/>
      <c r="M10" s="357"/>
      <c r="N10" s="357"/>
      <c r="O10" s="357"/>
      <c r="P10" s="357"/>
      <c r="Q10" s="357"/>
      <c r="R10" s="357"/>
      <c r="S10" s="357"/>
      <c r="T10" s="357"/>
      <c r="U10" s="357"/>
      <c r="V10" s="357"/>
      <c r="W10" s="357"/>
      <c r="X10" s="357"/>
      <c r="Y10" s="357"/>
      <c r="Z10" s="357"/>
      <c r="AA10" s="357"/>
      <c r="AB10" s="357"/>
      <c r="AC10" s="357"/>
    </row>
    <row r="11" spans="1:29" x14ac:dyDescent="0.25">
      <c r="A11" s="485" t="str">
        <f>'1. паспорт местоположение'!A12:C12</f>
        <v>F_prj_111001_3355</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row>
    <row r="12" spans="1:29" x14ac:dyDescent="0.25">
      <c r="A12" s="483" t="s">
        <v>7</v>
      </c>
      <c r="B12" s="483"/>
      <c r="C12" s="483"/>
      <c r="D12" s="483"/>
      <c r="E12" s="483"/>
      <c r="F12" s="483"/>
      <c r="G12" s="483"/>
      <c r="H12" s="483"/>
      <c r="I12" s="483"/>
      <c r="J12" s="483"/>
      <c r="K12" s="483"/>
      <c r="L12" s="483"/>
      <c r="M12" s="483"/>
      <c r="N12" s="483"/>
      <c r="O12" s="483"/>
      <c r="P12" s="483"/>
      <c r="Q12" s="483"/>
      <c r="R12" s="483"/>
      <c r="S12" s="483"/>
      <c r="T12" s="483"/>
      <c r="U12" s="483"/>
      <c r="V12" s="483"/>
      <c r="W12" s="483"/>
      <c r="X12" s="483"/>
      <c r="Y12" s="483"/>
      <c r="Z12" s="483"/>
      <c r="AA12" s="483"/>
      <c r="AB12" s="483"/>
      <c r="AC12" s="483"/>
    </row>
    <row r="13" spans="1:29" ht="16.5" customHeight="1" x14ac:dyDescent="0.3">
      <c r="A13" s="358"/>
      <c r="B13" s="358"/>
      <c r="C13" s="358"/>
      <c r="D13" s="359"/>
      <c r="E13" s="358"/>
      <c r="F13" s="358"/>
      <c r="G13" s="358"/>
      <c r="H13" s="358"/>
      <c r="I13" s="358"/>
      <c r="J13" s="86"/>
      <c r="K13" s="86"/>
      <c r="L13" s="86"/>
      <c r="M13" s="86"/>
      <c r="N13" s="86"/>
      <c r="O13" s="86"/>
      <c r="P13" s="86"/>
      <c r="Q13" s="86"/>
      <c r="R13" s="86"/>
      <c r="S13" s="86"/>
      <c r="T13" s="86"/>
      <c r="U13" s="86"/>
      <c r="V13" s="86"/>
      <c r="W13" s="86"/>
      <c r="X13" s="86"/>
      <c r="Y13" s="86"/>
      <c r="Z13" s="86"/>
      <c r="AA13" s="86"/>
      <c r="AB13" s="86"/>
      <c r="AC13" s="87"/>
    </row>
    <row r="14" spans="1:29" x14ac:dyDescent="0.25">
      <c r="A14" s="472" t="str">
        <f>'1. паспорт местоположение'!A15:C15</f>
        <v>Строительство КТПн 10/0.4 кВ, КЛ 10 кВ от РПн (ул.Лучистая) до КТПн по ул.Горького-Панина в г.Калининграде</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29" ht="15.75" customHeight="1"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74" t="s">
        <v>503</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row>
    <row r="19" spans="1:32" x14ac:dyDescent="0.25">
      <c r="A19" s="69"/>
      <c r="B19" s="69"/>
      <c r="C19" s="69"/>
      <c r="D19" s="335"/>
      <c r="E19" s="69"/>
      <c r="F19" s="69"/>
      <c r="L19" s="69"/>
      <c r="M19" s="69"/>
      <c r="N19" s="69"/>
      <c r="O19" s="69"/>
      <c r="P19" s="69"/>
      <c r="Q19" s="69"/>
      <c r="R19" s="69"/>
      <c r="S19" s="69"/>
      <c r="T19" s="69"/>
      <c r="U19" s="69"/>
      <c r="V19" s="69"/>
      <c r="W19" s="69"/>
      <c r="X19" s="69"/>
      <c r="Y19" s="69"/>
      <c r="Z19" s="69"/>
      <c r="AA19" s="69"/>
      <c r="AB19" s="69"/>
    </row>
    <row r="20" spans="1:32" ht="33" customHeight="1" x14ac:dyDescent="0.25">
      <c r="A20" s="475" t="s">
        <v>187</v>
      </c>
      <c r="B20" s="475" t="s">
        <v>186</v>
      </c>
      <c r="C20" s="457" t="s">
        <v>185</v>
      </c>
      <c r="D20" s="457"/>
      <c r="E20" s="478" t="s">
        <v>184</v>
      </c>
      <c r="F20" s="478"/>
      <c r="G20" s="479" t="s">
        <v>540</v>
      </c>
      <c r="H20" s="469" t="s">
        <v>541</v>
      </c>
      <c r="I20" s="470"/>
      <c r="J20" s="470"/>
      <c r="K20" s="470"/>
      <c r="L20" s="469" t="s">
        <v>542</v>
      </c>
      <c r="M20" s="470"/>
      <c r="N20" s="470"/>
      <c r="O20" s="470"/>
      <c r="P20" s="469" t="s">
        <v>543</v>
      </c>
      <c r="Q20" s="470"/>
      <c r="R20" s="470"/>
      <c r="S20" s="470"/>
      <c r="T20" s="469" t="s">
        <v>544</v>
      </c>
      <c r="U20" s="470"/>
      <c r="V20" s="470"/>
      <c r="W20" s="470"/>
      <c r="X20" s="469" t="s">
        <v>545</v>
      </c>
      <c r="Y20" s="470"/>
      <c r="Z20" s="470"/>
      <c r="AA20" s="470"/>
      <c r="AB20" s="482" t="s">
        <v>183</v>
      </c>
      <c r="AC20" s="482"/>
      <c r="AD20" s="85"/>
      <c r="AE20" s="85"/>
      <c r="AF20" s="85"/>
    </row>
    <row r="21" spans="1:32" ht="99.75" customHeight="1" x14ac:dyDescent="0.25">
      <c r="A21" s="476"/>
      <c r="B21" s="476"/>
      <c r="C21" s="457"/>
      <c r="D21" s="457"/>
      <c r="E21" s="478"/>
      <c r="F21" s="478"/>
      <c r="G21" s="480"/>
      <c r="H21" s="471" t="s">
        <v>2</v>
      </c>
      <c r="I21" s="471"/>
      <c r="J21" s="471" t="s">
        <v>620</v>
      </c>
      <c r="K21" s="471"/>
      <c r="L21" s="471" t="s">
        <v>2</v>
      </c>
      <c r="M21" s="471"/>
      <c r="N21" s="471" t="s">
        <v>620</v>
      </c>
      <c r="O21" s="471"/>
      <c r="P21" s="471" t="s">
        <v>2</v>
      </c>
      <c r="Q21" s="471"/>
      <c r="R21" s="471" t="s">
        <v>620</v>
      </c>
      <c r="S21" s="471"/>
      <c r="T21" s="471" t="s">
        <v>2</v>
      </c>
      <c r="U21" s="471"/>
      <c r="V21" s="471" t="s">
        <v>620</v>
      </c>
      <c r="W21" s="471"/>
      <c r="X21" s="471" t="s">
        <v>2</v>
      </c>
      <c r="Y21" s="471"/>
      <c r="Z21" s="471" t="s">
        <v>620</v>
      </c>
      <c r="AA21" s="471"/>
      <c r="AB21" s="482"/>
      <c r="AC21" s="482"/>
    </row>
    <row r="22" spans="1:32" ht="89.25" customHeight="1" x14ac:dyDescent="0.25">
      <c r="A22" s="477"/>
      <c r="B22" s="477"/>
      <c r="C22" s="179" t="s">
        <v>2</v>
      </c>
      <c r="D22" s="333" t="s">
        <v>182</v>
      </c>
      <c r="E22" s="185" t="s">
        <v>546</v>
      </c>
      <c r="F22" s="84" t="s">
        <v>627</v>
      </c>
      <c r="G22" s="481"/>
      <c r="H22" s="186" t="s">
        <v>484</v>
      </c>
      <c r="I22" s="186" t="s">
        <v>485</v>
      </c>
      <c r="J22" s="186" t="s">
        <v>484</v>
      </c>
      <c r="K22" s="186" t="s">
        <v>485</v>
      </c>
      <c r="L22" s="186" t="s">
        <v>484</v>
      </c>
      <c r="M22" s="186" t="s">
        <v>485</v>
      </c>
      <c r="N22" s="186" t="s">
        <v>484</v>
      </c>
      <c r="O22" s="186" t="s">
        <v>485</v>
      </c>
      <c r="P22" s="186" t="s">
        <v>484</v>
      </c>
      <c r="Q22" s="186" t="s">
        <v>485</v>
      </c>
      <c r="R22" s="186" t="s">
        <v>484</v>
      </c>
      <c r="S22" s="186" t="s">
        <v>485</v>
      </c>
      <c r="T22" s="186" t="s">
        <v>484</v>
      </c>
      <c r="U22" s="186" t="s">
        <v>485</v>
      </c>
      <c r="V22" s="186" t="s">
        <v>484</v>
      </c>
      <c r="W22" s="186" t="s">
        <v>485</v>
      </c>
      <c r="X22" s="186" t="s">
        <v>484</v>
      </c>
      <c r="Y22" s="186" t="s">
        <v>485</v>
      </c>
      <c r="Z22" s="186" t="s">
        <v>484</v>
      </c>
      <c r="AA22" s="186" t="s">
        <v>485</v>
      </c>
      <c r="AB22" s="179" t="s">
        <v>2</v>
      </c>
      <c r="AC22" s="333" t="s">
        <v>11</v>
      </c>
    </row>
    <row r="23" spans="1:32" ht="19.5" customHeight="1" x14ac:dyDescent="0.25">
      <c r="A23" s="174">
        <v>1</v>
      </c>
      <c r="B23" s="174">
        <f>A23+1</f>
        <v>2</v>
      </c>
      <c r="C23" s="174">
        <f t="shared" ref="C23:AC23" si="0">B23+1</f>
        <v>3</v>
      </c>
      <c r="D23" s="332">
        <f t="shared" si="0"/>
        <v>4</v>
      </c>
      <c r="E23" s="174">
        <f t="shared" si="0"/>
        <v>5</v>
      </c>
      <c r="F23" s="174">
        <f t="shared" si="0"/>
        <v>6</v>
      </c>
      <c r="G23" s="174">
        <f t="shared" si="0"/>
        <v>7</v>
      </c>
      <c r="H23" s="174">
        <f t="shared" si="0"/>
        <v>8</v>
      </c>
      <c r="I23" s="174">
        <f t="shared" si="0"/>
        <v>9</v>
      </c>
      <c r="J23" s="174">
        <f t="shared" si="0"/>
        <v>10</v>
      </c>
      <c r="K23" s="174">
        <f t="shared" si="0"/>
        <v>11</v>
      </c>
      <c r="L23" s="174">
        <f t="shared" si="0"/>
        <v>12</v>
      </c>
      <c r="M23" s="174">
        <f t="shared" si="0"/>
        <v>13</v>
      </c>
      <c r="N23" s="174">
        <f t="shared" si="0"/>
        <v>14</v>
      </c>
      <c r="O23" s="174">
        <f t="shared" si="0"/>
        <v>15</v>
      </c>
      <c r="P23" s="174">
        <f t="shared" si="0"/>
        <v>16</v>
      </c>
      <c r="Q23" s="174">
        <f t="shared" si="0"/>
        <v>17</v>
      </c>
      <c r="R23" s="174">
        <f t="shared" si="0"/>
        <v>18</v>
      </c>
      <c r="S23" s="174">
        <f t="shared" si="0"/>
        <v>19</v>
      </c>
      <c r="T23" s="174">
        <f t="shared" si="0"/>
        <v>20</v>
      </c>
      <c r="U23" s="174">
        <f t="shared" si="0"/>
        <v>21</v>
      </c>
      <c r="V23" s="174">
        <f t="shared" si="0"/>
        <v>22</v>
      </c>
      <c r="W23" s="174">
        <f t="shared" si="0"/>
        <v>23</v>
      </c>
      <c r="X23" s="174">
        <f t="shared" si="0"/>
        <v>24</v>
      </c>
      <c r="Y23" s="174">
        <f t="shared" si="0"/>
        <v>25</v>
      </c>
      <c r="Z23" s="174">
        <f t="shared" si="0"/>
        <v>26</v>
      </c>
      <c r="AA23" s="174">
        <f t="shared" si="0"/>
        <v>27</v>
      </c>
      <c r="AB23" s="174">
        <f>AA23+1</f>
        <v>28</v>
      </c>
      <c r="AC23" s="332">
        <f t="shared" si="0"/>
        <v>29</v>
      </c>
    </row>
    <row r="24" spans="1:32" s="334" customFormat="1" ht="47.25" customHeight="1" x14ac:dyDescent="0.25">
      <c r="A24" s="82">
        <v>1</v>
      </c>
      <c r="B24" s="81" t="s">
        <v>181</v>
      </c>
      <c r="C24" s="348">
        <v>14.494999999999999</v>
      </c>
      <c r="D24" s="348">
        <v>0</v>
      </c>
      <c r="E24" s="348">
        <v>14.228999999999999</v>
      </c>
      <c r="F24" s="348">
        <f t="shared" ref="F24:F64" si="1">AB24-H24</f>
        <v>14.22694555480407</v>
      </c>
      <c r="G24" s="348">
        <f t="shared" ref="G24" si="2">SUM(G25:G29)</f>
        <v>1.65222E-3</v>
      </c>
      <c r="H24" s="348">
        <f t="shared" ref="H24:M24" si="3">SUM(H25:H29)</f>
        <v>1.65222E-3</v>
      </c>
      <c r="I24" s="348">
        <f t="shared" si="3"/>
        <v>0</v>
      </c>
      <c r="J24" s="348">
        <f t="shared" si="3"/>
        <v>1.65222E-3</v>
      </c>
      <c r="K24" s="348">
        <f t="shared" si="3"/>
        <v>0</v>
      </c>
      <c r="L24" s="348">
        <f t="shared" si="3"/>
        <v>0</v>
      </c>
      <c r="M24" s="348">
        <f t="shared" si="3"/>
        <v>0</v>
      </c>
      <c r="N24" s="348">
        <f t="shared" ref="N24:O24" si="4">SUM(N25:N29)</f>
        <v>1.7161800000000001E-3</v>
      </c>
      <c r="O24" s="348">
        <f t="shared" si="4"/>
        <v>0</v>
      </c>
      <c r="P24" s="348">
        <f t="shared" ref="P24:AA24" si="5">SUM(P25:P29)</f>
        <v>14.22694555480407</v>
      </c>
      <c r="Q24" s="348">
        <f t="shared" si="5"/>
        <v>0</v>
      </c>
      <c r="R24" s="348">
        <f t="shared" si="5"/>
        <v>4.7788042000000003E-3</v>
      </c>
      <c r="S24" s="348">
        <f t="shared" si="5"/>
        <v>4.7788042000000003E-3</v>
      </c>
      <c r="T24" s="348">
        <f t="shared" si="5"/>
        <v>0</v>
      </c>
      <c r="U24" s="348">
        <f t="shared" si="5"/>
        <v>0</v>
      </c>
      <c r="V24" s="348">
        <f t="shared" si="5"/>
        <v>0</v>
      </c>
      <c r="W24" s="348">
        <f t="shared" si="5"/>
        <v>0</v>
      </c>
      <c r="X24" s="348">
        <f t="shared" si="5"/>
        <v>0</v>
      </c>
      <c r="Y24" s="348">
        <f t="shared" si="5"/>
        <v>0</v>
      </c>
      <c r="Z24" s="348">
        <f t="shared" si="5"/>
        <v>0</v>
      </c>
      <c r="AA24" s="348">
        <f t="shared" si="5"/>
        <v>0</v>
      </c>
      <c r="AB24" s="348">
        <f t="shared" ref="AB24:AB64" si="6">H24+L24+P24+T24+X24</f>
        <v>14.22859777480407</v>
      </c>
      <c r="AC24" s="348">
        <f>J24+N24+R24+V24+Z24</f>
        <v>8.1472042000000008E-3</v>
      </c>
    </row>
    <row r="25" spans="1:32" ht="24" customHeight="1" x14ac:dyDescent="0.25">
      <c r="A25" s="79" t="s">
        <v>180</v>
      </c>
      <c r="B25" s="54" t="s">
        <v>179</v>
      </c>
      <c r="C25" s="348">
        <v>0</v>
      </c>
      <c r="D25" s="348">
        <v>0</v>
      </c>
      <c r="E25" s="350">
        <v>0</v>
      </c>
      <c r="F25" s="348">
        <f t="shared" si="1"/>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48">
        <f t="shared" si="6"/>
        <v>0</v>
      </c>
      <c r="AC25" s="348">
        <f t="shared" ref="AC25:AC64" si="7">J25+N25+R25+V25+Z25</f>
        <v>0</v>
      </c>
    </row>
    <row r="26" spans="1:32" x14ac:dyDescent="0.25">
      <c r="A26" s="79" t="s">
        <v>178</v>
      </c>
      <c r="B26" s="54" t="s">
        <v>177</v>
      </c>
      <c r="C26" s="348">
        <v>0</v>
      </c>
      <c r="D26" s="348">
        <v>0</v>
      </c>
      <c r="E26" s="350">
        <v>0</v>
      </c>
      <c r="F26" s="348">
        <f t="shared" si="1"/>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48">
        <f t="shared" si="6"/>
        <v>0</v>
      </c>
      <c r="AC26" s="348">
        <f t="shared" si="7"/>
        <v>0</v>
      </c>
    </row>
    <row r="27" spans="1:32" ht="31.5" x14ac:dyDescent="0.25">
      <c r="A27" s="79" t="s">
        <v>176</v>
      </c>
      <c r="B27" s="54" t="s">
        <v>440</v>
      </c>
      <c r="C27" s="348">
        <v>0</v>
      </c>
      <c r="D27" s="348">
        <v>0</v>
      </c>
      <c r="E27" s="350">
        <v>0</v>
      </c>
      <c r="F27" s="348">
        <f t="shared" si="1"/>
        <v>0</v>
      </c>
      <c r="G27" s="349">
        <v>0</v>
      </c>
      <c r="H27" s="349">
        <v>0</v>
      </c>
      <c r="I27" s="349">
        <v>0</v>
      </c>
      <c r="J27" s="349">
        <v>0</v>
      </c>
      <c r="K27" s="349">
        <v>0</v>
      </c>
      <c r="L27" s="349">
        <v>0</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48">
        <f t="shared" si="6"/>
        <v>0</v>
      </c>
      <c r="AC27" s="348">
        <f t="shared" si="7"/>
        <v>0</v>
      </c>
    </row>
    <row r="28" spans="1:32" x14ac:dyDescent="0.25">
      <c r="A28" s="79" t="s">
        <v>175</v>
      </c>
      <c r="B28" s="54" t="s">
        <v>547</v>
      </c>
      <c r="C28" s="348">
        <v>14.494999999999999</v>
      </c>
      <c r="D28" s="348">
        <v>0</v>
      </c>
      <c r="E28" s="348">
        <v>14.228999999999999</v>
      </c>
      <c r="F28" s="348">
        <f t="shared" si="1"/>
        <v>14.22694555480407</v>
      </c>
      <c r="G28" s="349">
        <v>1.65222E-3</v>
      </c>
      <c r="H28" s="349">
        <v>1.65222E-3</v>
      </c>
      <c r="I28" s="349">
        <v>0</v>
      </c>
      <c r="J28" s="349">
        <v>1.65222E-3</v>
      </c>
      <c r="K28" s="349">
        <v>0</v>
      </c>
      <c r="L28" s="349">
        <v>0</v>
      </c>
      <c r="M28" s="349">
        <v>0</v>
      </c>
      <c r="N28" s="349">
        <v>1.7161800000000001E-3</v>
      </c>
      <c r="O28" s="349">
        <v>0</v>
      </c>
      <c r="P28" s="349">
        <v>14.22694555480407</v>
      </c>
      <c r="Q28" s="349">
        <v>0</v>
      </c>
      <c r="R28" s="349">
        <v>4.7788042000000003E-3</v>
      </c>
      <c r="S28" s="349">
        <v>4.7788042000000003E-3</v>
      </c>
      <c r="T28" s="349">
        <v>0</v>
      </c>
      <c r="U28" s="349">
        <v>0</v>
      </c>
      <c r="V28" s="349">
        <v>0</v>
      </c>
      <c r="W28" s="349">
        <v>0</v>
      </c>
      <c r="X28" s="349">
        <v>0</v>
      </c>
      <c r="Y28" s="349">
        <v>0</v>
      </c>
      <c r="Z28" s="349">
        <v>0</v>
      </c>
      <c r="AA28" s="349">
        <v>0</v>
      </c>
      <c r="AB28" s="348">
        <f t="shared" si="6"/>
        <v>14.22859777480407</v>
      </c>
      <c r="AC28" s="348">
        <f t="shared" si="7"/>
        <v>8.1472042000000008E-3</v>
      </c>
    </row>
    <row r="29" spans="1:32" x14ac:dyDescent="0.25">
      <c r="A29" s="79" t="s">
        <v>174</v>
      </c>
      <c r="B29" s="83" t="s">
        <v>173</v>
      </c>
      <c r="C29" s="348">
        <v>0</v>
      </c>
      <c r="D29" s="348">
        <v>0</v>
      </c>
      <c r="E29" s="348">
        <v>0</v>
      </c>
      <c r="F29" s="348">
        <f t="shared" si="1"/>
        <v>0</v>
      </c>
      <c r="G29" s="349">
        <v>0</v>
      </c>
      <c r="H29" s="349">
        <v>0</v>
      </c>
      <c r="I29" s="349">
        <v>0</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48">
        <f t="shared" si="6"/>
        <v>0</v>
      </c>
      <c r="AC29" s="348">
        <f t="shared" si="7"/>
        <v>0</v>
      </c>
    </row>
    <row r="30" spans="1:32" s="334" customFormat="1" ht="47.25" x14ac:dyDescent="0.25">
      <c r="A30" s="82" t="s">
        <v>63</v>
      </c>
      <c r="B30" s="81" t="s">
        <v>172</v>
      </c>
      <c r="C30" s="348">
        <v>12.283898305084744</v>
      </c>
      <c r="D30" s="348">
        <v>0</v>
      </c>
      <c r="E30" s="348">
        <v>12.0583857410204</v>
      </c>
      <c r="F30" s="348">
        <f t="shared" si="1"/>
        <v>12.0567335210204</v>
      </c>
      <c r="G30" s="348">
        <v>0</v>
      </c>
      <c r="H30" s="348">
        <v>1.65222E-3</v>
      </c>
      <c r="I30" s="348">
        <v>0</v>
      </c>
      <c r="J30" s="348">
        <v>1.65222E-3</v>
      </c>
      <c r="K30" s="348">
        <v>0</v>
      </c>
      <c r="L30" s="348">
        <v>0</v>
      </c>
      <c r="M30" s="348">
        <v>0</v>
      </c>
      <c r="N30" s="348">
        <f>SUM(N31:N34)</f>
        <v>1.2836099999999999E-3</v>
      </c>
      <c r="O30" s="348">
        <v>0</v>
      </c>
      <c r="P30" s="348">
        <v>12.0567335210204</v>
      </c>
      <c r="Q30" s="348">
        <v>0</v>
      </c>
      <c r="R30" s="348">
        <f>SUM(R31:R34)</f>
        <v>6.4471299999999997E-3</v>
      </c>
      <c r="S30" s="348">
        <f>SUM(S31:S34)</f>
        <v>6.4471299999999997E-3</v>
      </c>
      <c r="T30" s="348">
        <v>0</v>
      </c>
      <c r="U30" s="348">
        <v>0</v>
      </c>
      <c r="V30" s="348">
        <v>0</v>
      </c>
      <c r="W30" s="348">
        <v>0</v>
      </c>
      <c r="X30" s="348">
        <v>0</v>
      </c>
      <c r="Y30" s="348">
        <v>0</v>
      </c>
      <c r="Z30" s="348">
        <v>0</v>
      </c>
      <c r="AA30" s="348">
        <v>0</v>
      </c>
      <c r="AB30" s="348">
        <f t="shared" si="6"/>
        <v>12.0583857410204</v>
      </c>
      <c r="AC30" s="348">
        <f t="shared" si="7"/>
        <v>9.3829599999999992E-3</v>
      </c>
    </row>
    <row r="31" spans="1:32" x14ac:dyDescent="0.25">
      <c r="A31" s="82" t="s">
        <v>171</v>
      </c>
      <c r="B31" s="54" t="s">
        <v>170</v>
      </c>
      <c r="C31" s="348">
        <v>0.208512</v>
      </c>
      <c r="D31" s="348">
        <v>0</v>
      </c>
      <c r="E31" s="348">
        <v>0</v>
      </c>
      <c r="F31" s="348">
        <f t="shared" si="1"/>
        <v>0</v>
      </c>
      <c r="G31" s="349">
        <v>0</v>
      </c>
      <c r="H31" s="349">
        <v>0</v>
      </c>
      <c r="I31" s="349">
        <v>0</v>
      </c>
      <c r="J31" s="349">
        <v>0</v>
      </c>
      <c r="K31" s="349">
        <v>0</v>
      </c>
      <c r="L31" s="349">
        <v>0</v>
      </c>
      <c r="M31" s="349">
        <v>0</v>
      </c>
      <c r="N31" s="349">
        <v>0</v>
      </c>
      <c r="O31" s="349">
        <v>0</v>
      </c>
      <c r="P31" s="349">
        <f>E31-H31</f>
        <v>0</v>
      </c>
      <c r="Q31" s="349">
        <v>0</v>
      </c>
      <c r="R31" s="349">
        <v>0</v>
      </c>
      <c r="S31" s="349">
        <v>0</v>
      </c>
      <c r="T31" s="349">
        <v>0</v>
      </c>
      <c r="U31" s="349">
        <v>0</v>
      </c>
      <c r="V31" s="349">
        <v>0</v>
      </c>
      <c r="W31" s="349">
        <v>0</v>
      </c>
      <c r="X31" s="349">
        <v>0</v>
      </c>
      <c r="Y31" s="349">
        <v>0</v>
      </c>
      <c r="Z31" s="349">
        <v>0</v>
      </c>
      <c r="AA31" s="349">
        <v>0</v>
      </c>
      <c r="AB31" s="348">
        <f t="shared" si="6"/>
        <v>0</v>
      </c>
      <c r="AC31" s="348">
        <f t="shared" si="7"/>
        <v>0</v>
      </c>
    </row>
    <row r="32" spans="1:32" ht="31.5" x14ac:dyDescent="0.25">
      <c r="A32" s="82" t="s">
        <v>169</v>
      </c>
      <c r="B32" s="54" t="s">
        <v>168</v>
      </c>
      <c r="C32" s="348">
        <v>2.8482663647586164</v>
      </c>
      <c r="D32" s="348">
        <v>0</v>
      </c>
      <c r="E32" s="348">
        <v>2.8482663647586164</v>
      </c>
      <c r="F32" s="348">
        <f t="shared" si="1"/>
        <v>2.8482663647586164</v>
      </c>
      <c r="G32" s="349">
        <v>0</v>
      </c>
      <c r="H32" s="349">
        <v>0</v>
      </c>
      <c r="I32" s="349">
        <v>0</v>
      </c>
      <c r="J32" s="349">
        <v>0</v>
      </c>
      <c r="K32" s="349">
        <v>0</v>
      </c>
      <c r="L32" s="349">
        <v>0</v>
      </c>
      <c r="M32" s="349">
        <v>0</v>
      </c>
      <c r="N32" s="349">
        <v>0</v>
      </c>
      <c r="O32" s="349">
        <v>0</v>
      </c>
      <c r="P32" s="349">
        <f>E32-H32</f>
        <v>2.8482663647586164</v>
      </c>
      <c r="Q32" s="349">
        <v>0</v>
      </c>
      <c r="R32" s="349">
        <v>0</v>
      </c>
      <c r="S32" s="349">
        <v>0</v>
      </c>
      <c r="T32" s="349">
        <v>0</v>
      </c>
      <c r="U32" s="349">
        <v>0</v>
      </c>
      <c r="V32" s="349">
        <v>0</v>
      </c>
      <c r="W32" s="349">
        <v>0</v>
      </c>
      <c r="X32" s="349">
        <v>0</v>
      </c>
      <c r="Y32" s="349">
        <v>0</v>
      </c>
      <c r="Z32" s="349">
        <v>0</v>
      </c>
      <c r="AA32" s="349">
        <v>0</v>
      </c>
      <c r="AB32" s="348">
        <f t="shared" si="6"/>
        <v>2.8482663647586164</v>
      </c>
      <c r="AC32" s="348">
        <f t="shared" si="7"/>
        <v>0</v>
      </c>
    </row>
    <row r="33" spans="1:29" x14ac:dyDescent="0.25">
      <c r="A33" s="82" t="s">
        <v>167</v>
      </c>
      <c r="B33" s="54" t="s">
        <v>166</v>
      </c>
      <c r="C33" s="348">
        <v>8.8089360121927136</v>
      </c>
      <c r="D33" s="348">
        <v>0</v>
      </c>
      <c r="E33" s="348">
        <v>8.8089360121927136</v>
      </c>
      <c r="F33" s="348">
        <f t="shared" si="1"/>
        <v>8.8089360121927136</v>
      </c>
      <c r="G33" s="349">
        <v>0</v>
      </c>
      <c r="H33" s="349">
        <v>0</v>
      </c>
      <c r="I33" s="349">
        <v>0</v>
      </c>
      <c r="J33" s="349">
        <v>0</v>
      </c>
      <c r="K33" s="349">
        <v>0</v>
      </c>
      <c r="L33" s="349">
        <v>0</v>
      </c>
      <c r="M33" s="349">
        <v>0</v>
      </c>
      <c r="N33" s="349">
        <v>0</v>
      </c>
      <c r="O33" s="349">
        <v>0</v>
      </c>
      <c r="P33" s="349">
        <f>E33-H33</f>
        <v>8.8089360121927136</v>
      </c>
      <c r="Q33" s="349">
        <v>0</v>
      </c>
      <c r="R33" s="349">
        <v>0</v>
      </c>
      <c r="S33" s="349">
        <v>0</v>
      </c>
      <c r="T33" s="349">
        <v>0</v>
      </c>
      <c r="U33" s="349">
        <v>0</v>
      </c>
      <c r="V33" s="349">
        <v>0</v>
      </c>
      <c r="W33" s="349">
        <v>0</v>
      </c>
      <c r="X33" s="349">
        <v>0</v>
      </c>
      <c r="Y33" s="349">
        <v>0</v>
      </c>
      <c r="Z33" s="349">
        <v>0</v>
      </c>
      <c r="AA33" s="349">
        <v>0</v>
      </c>
      <c r="AB33" s="348">
        <f t="shared" si="6"/>
        <v>8.8089360121927136</v>
      </c>
      <c r="AC33" s="348">
        <f t="shared" si="7"/>
        <v>0</v>
      </c>
    </row>
    <row r="34" spans="1:29" x14ac:dyDescent="0.25">
      <c r="A34" s="82" t="s">
        <v>165</v>
      </c>
      <c r="B34" s="54" t="s">
        <v>164</v>
      </c>
      <c r="C34" s="348">
        <v>0.41818392813341454</v>
      </c>
      <c r="D34" s="348">
        <v>0</v>
      </c>
      <c r="E34" s="348">
        <v>0.41818392813341454</v>
      </c>
      <c r="F34" s="348">
        <f t="shared" si="1"/>
        <v>0.41653170813341456</v>
      </c>
      <c r="G34" s="349">
        <v>0</v>
      </c>
      <c r="H34" s="349">
        <v>1.65222E-3</v>
      </c>
      <c r="I34" s="349">
        <v>0</v>
      </c>
      <c r="J34" s="349">
        <v>1.65222E-3</v>
      </c>
      <c r="K34" s="349">
        <v>0</v>
      </c>
      <c r="L34" s="349">
        <v>0</v>
      </c>
      <c r="M34" s="349">
        <v>0</v>
      </c>
      <c r="N34" s="349">
        <v>1.2836099999999999E-3</v>
      </c>
      <c r="O34" s="349">
        <v>0</v>
      </c>
      <c r="P34" s="349">
        <f>E34-H34</f>
        <v>0.41653170813341456</v>
      </c>
      <c r="Q34" s="349">
        <v>0</v>
      </c>
      <c r="R34" s="349">
        <v>6.4471299999999997E-3</v>
      </c>
      <c r="S34" s="349">
        <v>6.4471299999999997E-3</v>
      </c>
      <c r="T34" s="349">
        <v>0</v>
      </c>
      <c r="U34" s="349">
        <v>0</v>
      </c>
      <c r="V34" s="349">
        <v>0</v>
      </c>
      <c r="W34" s="349">
        <v>0</v>
      </c>
      <c r="X34" s="349">
        <v>0</v>
      </c>
      <c r="Y34" s="349">
        <v>0</v>
      </c>
      <c r="Z34" s="349">
        <v>0</v>
      </c>
      <c r="AA34" s="349">
        <v>0</v>
      </c>
      <c r="AB34" s="348">
        <f t="shared" si="6"/>
        <v>0.41818392813341454</v>
      </c>
      <c r="AC34" s="348">
        <f t="shared" si="7"/>
        <v>9.3829599999999992E-3</v>
      </c>
    </row>
    <row r="35" spans="1:29" s="334" customFormat="1" ht="31.5" x14ac:dyDescent="0.25">
      <c r="A35" s="82" t="s">
        <v>62</v>
      </c>
      <c r="B35" s="81" t="s">
        <v>163</v>
      </c>
      <c r="C35" s="348">
        <v>0</v>
      </c>
      <c r="D35" s="348">
        <v>0</v>
      </c>
      <c r="E35" s="348">
        <v>0</v>
      </c>
      <c r="F35" s="348">
        <f t="shared" si="1"/>
        <v>0</v>
      </c>
      <c r="G35" s="348">
        <v>0</v>
      </c>
      <c r="H35" s="348">
        <v>0</v>
      </c>
      <c r="I35" s="348">
        <v>0</v>
      </c>
      <c r="J35" s="348">
        <v>0</v>
      </c>
      <c r="K35" s="348">
        <v>0</v>
      </c>
      <c r="L35" s="348">
        <v>0</v>
      </c>
      <c r="M35" s="348">
        <v>0</v>
      </c>
      <c r="N35" s="348">
        <v>0</v>
      </c>
      <c r="O35" s="348">
        <v>0</v>
      </c>
      <c r="P35" s="348">
        <v>0</v>
      </c>
      <c r="Q35" s="348">
        <v>0</v>
      </c>
      <c r="R35" s="348">
        <v>0</v>
      </c>
      <c r="S35" s="348">
        <v>0</v>
      </c>
      <c r="T35" s="348">
        <v>0</v>
      </c>
      <c r="U35" s="348">
        <v>0</v>
      </c>
      <c r="V35" s="348">
        <v>0</v>
      </c>
      <c r="W35" s="348">
        <v>0</v>
      </c>
      <c r="X35" s="348">
        <v>0</v>
      </c>
      <c r="Y35" s="348">
        <v>0</v>
      </c>
      <c r="Z35" s="348">
        <v>0</v>
      </c>
      <c r="AA35" s="348">
        <v>0</v>
      </c>
      <c r="AB35" s="348">
        <f t="shared" si="6"/>
        <v>0</v>
      </c>
      <c r="AC35" s="348">
        <f t="shared" si="7"/>
        <v>0</v>
      </c>
    </row>
    <row r="36" spans="1:29" ht="31.5" x14ac:dyDescent="0.25">
      <c r="A36" s="79" t="s">
        <v>162</v>
      </c>
      <c r="B36" s="78" t="s">
        <v>161</v>
      </c>
      <c r="C36" s="351">
        <v>0</v>
      </c>
      <c r="D36" s="351">
        <v>0</v>
      </c>
      <c r="E36" s="348">
        <v>0</v>
      </c>
      <c r="F36" s="348">
        <f t="shared" si="1"/>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48">
        <f t="shared" si="6"/>
        <v>0</v>
      </c>
      <c r="AC36" s="348">
        <f t="shared" si="7"/>
        <v>0</v>
      </c>
    </row>
    <row r="37" spans="1:29" x14ac:dyDescent="0.25">
      <c r="A37" s="79" t="s">
        <v>160</v>
      </c>
      <c r="B37" s="78" t="s">
        <v>150</v>
      </c>
      <c r="C37" s="351">
        <v>4</v>
      </c>
      <c r="D37" s="351">
        <v>0</v>
      </c>
      <c r="E37" s="348">
        <v>4</v>
      </c>
      <c r="F37" s="348">
        <f t="shared" si="1"/>
        <v>4</v>
      </c>
      <c r="G37" s="349">
        <v>0</v>
      </c>
      <c r="H37" s="349">
        <v>0</v>
      </c>
      <c r="I37" s="349">
        <v>0</v>
      </c>
      <c r="J37" s="349">
        <v>0</v>
      </c>
      <c r="K37" s="349">
        <v>0</v>
      </c>
      <c r="L37" s="349">
        <v>0</v>
      </c>
      <c r="M37" s="349">
        <v>0</v>
      </c>
      <c r="N37" s="349">
        <v>0</v>
      </c>
      <c r="O37" s="349">
        <v>0</v>
      </c>
      <c r="P37" s="349">
        <v>4</v>
      </c>
      <c r="Q37" s="349">
        <v>0</v>
      </c>
      <c r="R37" s="349">
        <v>0</v>
      </c>
      <c r="S37" s="349">
        <v>0</v>
      </c>
      <c r="T37" s="349">
        <v>0</v>
      </c>
      <c r="U37" s="349">
        <v>0</v>
      </c>
      <c r="V37" s="349">
        <v>0</v>
      </c>
      <c r="W37" s="349">
        <v>0</v>
      </c>
      <c r="X37" s="349">
        <v>0</v>
      </c>
      <c r="Y37" s="349">
        <v>0</v>
      </c>
      <c r="Z37" s="349">
        <v>0</v>
      </c>
      <c r="AA37" s="349">
        <v>0</v>
      </c>
      <c r="AB37" s="348">
        <f t="shared" si="6"/>
        <v>4</v>
      </c>
      <c r="AC37" s="348">
        <f t="shared" si="7"/>
        <v>0</v>
      </c>
    </row>
    <row r="38" spans="1:29" x14ac:dyDescent="0.25">
      <c r="A38" s="79" t="s">
        <v>159</v>
      </c>
      <c r="B38" s="78" t="s">
        <v>148</v>
      </c>
      <c r="C38" s="351">
        <v>0</v>
      </c>
      <c r="D38" s="351">
        <v>0</v>
      </c>
      <c r="E38" s="348">
        <v>0</v>
      </c>
      <c r="F38" s="348">
        <f t="shared" si="1"/>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48">
        <f t="shared" si="6"/>
        <v>0</v>
      </c>
      <c r="AC38" s="348">
        <f t="shared" si="7"/>
        <v>0</v>
      </c>
    </row>
    <row r="39" spans="1:29" ht="31.5" x14ac:dyDescent="0.25">
      <c r="A39" s="79" t="s">
        <v>158</v>
      </c>
      <c r="B39" s="54" t="s">
        <v>146</v>
      </c>
      <c r="C39" s="348">
        <v>0</v>
      </c>
      <c r="D39" s="348">
        <v>0</v>
      </c>
      <c r="E39" s="348">
        <v>0</v>
      </c>
      <c r="F39" s="348">
        <f t="shared" si="1"/>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48">
        <f t="shared" si="6"/>
        <v>0</v>
      </c>
      <c r="AC39" s="348">
        <f t="shared" si="7"/>
        <v>0</v>
      </c>
    </row>
    <row r="40" spans="1:29" ht="31.5" x14ac:dyDescent="0.25">
      <c r="A40" s="79" t="s">
        <v>157</v>
      </c>
      <c r="B40" s="54" t="s">
        <v>144</v>
      </c>
      <c r="C40" s="348">
        <v>0</v>
      </c>
      <c r="D40" s="348">
        <v>0</v>
      </c>
      <c r="E40" s="348">
        <v>0</v>
      </c>
      <c r="F40" s="348">
        <f t="shared" si="1"/>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48">
        <f t="shared" si="6"/>
        <v>0</v>
      </c>
      <c r="AC40" s="348">
        <f t="shared" si="7"/>
        <v>0</v>
      </c>
    </row>
    <row r="41" spans="1:29" x14ac:dyDescent="0.25">
      <c r="A41" s="79" t="s">
        <v>156</v>
      </c>
      <c r="B41" s="54" t="s">
        <v>142</v>
      </c>
      <c r="C41" s="348">
        <v>0.49</v>
      </c>
      <c r="D41" s="348">
        <v>0</v>
      </c>
      <c r="E41" s="348">
        <v>0.49</v>
      </c>
      <c r="F41" s="348">
        <f t="shared" si="1"/>
        <v>0.49099999999999999</v>
      </c>
      <c r="G41" s="349">
        <v>0</v>
      </c>
      <c r="H41" s="349">
        <v>0</v>
      </c>
      <c r="I41" s="349">
        <v>0</v>
      </c>
      <c r="J41" s="349">
        <v>0</v>
      </c>
      <c r="K41" s="349">
        <v>0</v>
      </c>
      <c r="L41" s="349">
        <v>0</v>
      </c>
      <c r="M41" s="349">
        <v>0</v>
      </c>
      <c r="N41" s="349">
        <v>0</v>
      </c>
      <c r="O41" s="349">
        <v>0</v>
      </c>
      <c r="P41" s="352">
        <v>0.49099999999999999</v>
      </c>
      <c r="Q41" s="349">
        <v>0</v>
      </c>
      <c r="R41" s="349">
        <v>0</v>
      </c>
      <c r="S41" s="349">
        <v>0</v>
      </c>
      <c r="T41" s="349">
        <v>0</v>
      </c>
      <c r="U41" s="349">
        <v>0</v>
      </c>
      <c r="V41" s="349">
        <v>0</v>
      </c>
      <c r="W41" s="349">
        <v>0</v>
      </c>
      <c r="X41" s="349">
        <v>0</v>
      </c>
      <c r="Y41" s="349">
        <v>0</v>
      </c>
      <c r="Z41" s="349">
        <v>0</v>
      </c>
      <c r="AA41" s="349">
        <v>0</v>
      </c>
      <c r="AB41" s="348">
        <f t="shared" si="6"/>
        <v>0.49099999999999999</v>
      </c>
      <c r="AC41" s="348">
        <f t="shared" si="7"/>
        <v>0</v>
      </c>
    </row>
    <row r="42" spans="1:29" ht="18.75" x14ac:dyDescent="0.25">
      <c r="A42" s="79" t="s">
        <v>155</v>
      </c>
      <c r="B42" s="366" t="s">
        <v>636</v>
      </c>
      <c r="C42" s="351">
        <v>10</v>
      </c>
      <c r="D42" s="351">
        <v>0</v>
      </c>
      <c r="E42" s="348">
        <f>C42</f>
        <v>10</v>
      </c>
      <c r="F42" s="348">
        <f t="shared" si="1"/>
        <v>10</v>
      </c>
      <c r="G42" s="349">
        <v>0</v>
      </c>
      <c r="H42" s="349">
        <v>0</v>
      </c>
      <c r="I42" s="349">
        <v>0</v>
      </c>
      <c r="J42" s="349">
        <v>0</v>
      </c>
      <c r="K42" s="349">
        <v>0</v>
      </c>
      <c r="L42" s="349">
        <v>0</v>
      </c>
      <c r="M42" s="349">
        <v>0</v>
      </c>
      <c r="N42" s="349">
        <v>0</v>
      </c>
      <c r="O42" s="349">
        <v>0</v>
      </c>
      <c r="P42" s="349">
        <v>10</v>
      </c>
      <c r="Q42" s="349">
        <v>0</v>
      </c>
      <c r="R42" s="349">
        <v>0</v>
      </c>
      <c r="S42" s="349">
        <v>0</v>
      </c>
      <c r="T42" s="349">
        <v>0</v>
      </c>
      <c r="U42" s="349">
        <v>0</v>
      </c>
      <c r="V42" s="349">
        <v>0</v>
      </c>
      <c r="W42" s="349">
        <v>0</v>
      </c>
      <c r="X42" s="349">
        <v>0</v>
      </c>
      <c r="Y42" s="349">
        <v>0</v>
      </c>
      <c r="Z42" s="349">
        <v>0</v>
      </c>
      <c r="AA42" s="349">
        <v>0</v>
      </c>
      <c r="AB42" s="348">
        <f t="shared" si="6"/>
        <v>10</v>
      </c>
      <c r="AC42" s="348">
        <f t="shared" si="7"/>
        <v>0</v>
      </c>
    </row>
    <row r="43" spans="1:29" s="334" customFormat="1" x14ac:dyDescent="0.25">
      <c r="A43" s="82" t="s">
        <v>61</v>
      </c>
      <c r="B43" s="81" t="s">
        <v>154</v>
      </c>
      <c r="C43" s="348">
        <v>0</v>
      </c>
      <c r="D43" s="348">
        <v>0</v>
      </c>
      <c r="E43" s="348">
        <v>0</v>
      </c>
      <c r="F43" s="348">
        <f t="shared" si="1"/>
        <v>0</v>
      </c>
      <c r="G43" s="348">
        <v>0</v>
      </c>
      <c r="H43" s="348">
        <v>0</v>
      </c>
      <c r="I43" s="348">
        <v>0</v>
      </c>
      <c r="J43" s="348">
        <v>0</v>
      </c>
      <c r="K43" s="348">
        <v>0</v>
      </c>
      <c r="L43" s="348">
        <v>0</v>
      </c>
      <c r="M43" s="348">
        <v>0</v>
      </c>
      <c r="N43" s="348">
        <v>0</v>
      </c>
      <c r="O43" s="348">
        <v>0</v>
      </c>
      <c r="P43" s="348">
        <v>0</v>
      </c>
      <c r="Q43" s="348">
        <v>0</v>
      </c>
      <c r="R43" s="348">
        <v>0</v>
      </c>
      <c r="S43" s="348">
        <v>0</v>
      </c>
      <c r="T43" s="348">
        <v>0</v>
      </c>
      <c r="U43" s="348">
        <v>0</v>
      </c>
      <c r="V43" s="348">
        <v>0</v>
      </c>
      <c r="W43" s="348">
        <v>0</v>
      </c>
      <c r="X43" s="348">
        <v>0</v>
      </c>
      <c r="Y43" s="348">
        <v>0</v>
      </c>
      <c r="Z43" s="348">
        <v>0</v>
      </c>
      <c r="AA43" s="348">
        <v>0</v>
      </c>
      <c r="AB43" s="348">
        <f t="shared" si="6"/>
        <v>0</v>
      </c>
      <c r="AC43" s="348">
        <f t="shared" si="7"/>
        <v>0</v>
      </c>
    </row>
    <row r="44" spans="1:29" x14ac:dyDescent="0.25">
      <c r="A44" s="79" t="s">
        <v>153</v>
      </c>
      <c r="B44" s="54" t="s">
        <v>152</v>
      </c>
      <c r="C44" s="348">
        <v>0</v>
      </c>
      <c r="D44" s="348">
        <v>0</v>
      </c>
      <c r="E44" s="348">
        <v>0</v>
      </c>
      <c r="F44" s="348">
        <f t="shared" si="1"/>
        <v>0</v>
      </c>
      <c r="G44" s="349">
        <v>0</v>
      </c>
      <c r="H44" s="349">
        <v>0</v>
      </c>
      <c r="I44" s="349">
        <v>0</v>
      </c>
      <c r="J44" s="349">
        <v>0</v>
      </c>
      <c r="K44" s="349">
        <v>0</v>
      </c>
      <c r="L44" s="349">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48">
        <f t="shared" si="6"/>
        <v>0</v>
      </c>
      <c r="AC44" s="348">
        <f t="shared" si="7"/>
        <v>0</v>
      </c>
    </row>
    <row r="45" spans="1:29" x14ac:dyDescent="0.25">
      <c r="A45" s="79" t="s">
        <v>151</v>
      </c>
      <c r="B45" s="54" t="s">
        <v>150</v>
      </c>
      <c r="C45" s="348">
        <v>4</v>
      </c>
      <c r="D45" s="348">
        <v>0</v>
      </c>
      <c r="E45" s="348">
        <v>4</v>
      </c>
      <c r="F45" s="348">
        <f t="shared" si="1"/>
        <v>4</v>
      </c>
      <c r="G45" s="349">
        <v>0</v>
      </c>
      <c r="H45" s="349">
        <v>0</v>
      </c>
      <c r="I45" s="349">
        <v>0</v>
      </c>
      <c r="J45" s="349">
        <v>0</v>
      </c>
      <c r="K45" s="349">
        <v>0</v>
      </c>
      <c r="L45" s="349">
        <v>0</v>
      </c>
      <c r="M45" s="349">
        <v>0</v>
      </c>
      <c r="N45" s="349">
        <v>0</v>
      </c>
      <c r="O45" s="349">
        <v>0</v>
      </c>
      <c r="P45" s="349">
        <v>4</v>
      </c>
      <c r="Q45" s="349">
        <v>0</v>
      </c>
      <c r="R45" s="349">
        <v>0</v>
      </c>
      <c r="S45" s="349">
        <v>0</v>
      </c>
      <c r="T45" s="349">
        <v>0</v>
      </c>
      <c r="U45" s="349">
        <v>0</v>
      </c>
      <c r="V45" s="349">
        <v>0</v>
      </c>
      <c r="W45" s="349">
        <v>0</v>
      </c>
      <c r="X45" s="349">
        <v>0</v>
      </c>
      <c r="Y45" s="349">
        <v>0</v>
      </c>
      <c r="Z45" s="349">
        <v>0</v>
      </c>
      <c r="AA45" s="349">
        <v>0</v>
      </c>
      <c r="AB45" s="348">
        <f t="shared" si="6"/>
        <v>4</v>
      </c>
      <c r="AC45" s="348">
        <f t="shared" si="7"/>
        <v>0</v>
      </c>
    </row>
    <row r="46" spans="1:29" x14ac:dyDescent="0.25">
      <c r="A46" s="79" t="s">
        <v>149</v>
      </c>
      <c r="B46" s="54" t="s">
        <v>148</v>
      </c>
      <c r="C46" s="348">
        <v>0</v>
      </c>
      <c r="D46" s="348">
        <v>0</v>
      </c>
      <c r="E46" s="348">
        <v>0</v>
      </c>
      <c r="F46" s="348">
        <f t="shared" si="1"/>
        <v>0</v>
      </c>
      <c r="G46" s="349">
        <v>0</v>
      </c>
      <c r="H46" s="349">
        <v>0</v>
      </c>
      <c r="I46" s="349">
        <v>0</v>
      </c>
      <c r="J46" s="349">
        <v>0</v>
      </c>
      <c r="K46" s="349">
        <v>0</v>
      </c>
      <c r="L46" s="349">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48">
        <f t="shared" si="6"/>
        <v>0</v>
      </c>
      <c r="AC46" s="348">
        <f t="shared" si="7"/>
        <v>0</v>
      </c>
    </row>
    <row r="47" spans="1:29" ht="31.5" x14ac:dyDescent="0.25">
      <c r="A47" s="79" t="s">
        <v>147</v>
      </c>
      <c r="B47" s="54" t="s">
        <v>146</v>
      </c>
      <c r="C47" s="348">
        <v>0</v>
      </c>
      <c r="D47" s="348">
        <v>0</v>
      </c>
      <c r="E47" s="348">
        <v>0</v>
      </c>
      <c r="F47" s="348">
        <f t="shared" si="1"/>
        <v>0</v>
      </c>
      <c r="G47" s="349">
        <v>0</v>
      </c>
      <c r="H47" s="349">
        <v>0</v>
      </c>
      <c r="I47" s="349">
        <v>0</v>
      </c>
      <c r="J47" s="349">
        <v>0</v>
      </c>
      <c r="K47" s="349">
        <v>0</v>
      </c>
      <c r="L47" s="349">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48">
        <f t="shared" si="6"/>
        <v>0</v>
      </c>
      <c r="AC47" s="348">
        <f t="shared" si="7"/>
        <v>0</v>
      </c>
    </row>
    <row r="48" spans="1:29" ht="31.5" x14ac:dyDescent="0.25">
      <c r="A48" s="79" t="s">
        <v>145</v>
      </c>
      <c r="B48" s="54" t="s">
        <v>144</v>
      </c>
      <c r="C48" s="348">
        <v>0</v>
      </c>
      <c r="D48" s="348">
        <v>0</v>
      </c>
      <c r="E48" s="348">
        <v>0</v>
      </c>
      <c r="F48" s="348">
        <f t="shared" si="1"/>
        <v>0</v>
      </c>
      <c r="G48" s="349">
        <v>0</v>
      </c>
      <c r="H48" s="349">
        <v>0</v>
      </c>
      <c r="I48" s="349">
        <v>0</v>
      </c>
      <c r="J48" s="349">
        <v>0</v>
      </c>
      <c r="K48" s="349">
        <v>0</v>
      </c>
      <c r="L48" s="349">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48">
        <f t="shared" si="6"/>
        <v>0</v>
      </c>
      <c r="AC48" s="348">
        <f t="shared" si="7"/>
        <v>0</v>
      </c>
    </row>
    <row r="49" spans="1:29" x14ac:dyDescent="0.25">
      <c r="A49" s="79" t="s">
        <v>143</v>
      </c>
      <c r="B49" s="54" t="s">
        <v>142</v>
      </c>
      <c r="C49" s="348">
        <v>0.49</v>
      </c>
      <c r="D49" s="348">
        <v>0</v>
      </c>
      <c r="E49" s="348">
        <v>0.49</v>
      </c>
      <c r="F49" s="348">
        <f t="shared" si="1"/>
        <v>0.49099999999999999</v>
      </c>
      <c r="G49" s="349">
        <v>0</v>
      </c>
      <c r="H49" s="349">
        <v>0</v>
      </c>
      <c r="I49" s="349">
        <v>0</v>
      </c>
      <c r="J49" s="349">
        <v>0</v>
      </c>
      <c r="K49" s="349">
        <v>0</v>
      </c>
      <c r="L49" s="349">
        <v>0</v>
      </c>
      <c r="M49" s="349">
        <v>0</v>
      </c>
      <c r="N49" s="349">
        <v>0</v>
      </c>
      <c r="O49" s="349">
        <v>0</v>
      </c>
      <c r="P49" s="352">
        <v>0.49099999999999999</v>
      </c>
      <c r="Q49" s="349">
        <v>0</v>
      </c>
      <c r="R49" s="349">
        <v>0</v>
      </c>
      <c r="S49" s="349">
        <v>0</v>
      </c>
      <c r="T49" s="349">
        <v>0</v>
      </c>
      <c r="U49" s="349">
        <v>0</v>
      </c>
      <c r="V49" s="349">
        <v>0</v>
      </c>
      <c r="W49" s="349">
        <v>0</v>
      </c>
      <c r="X49" s="349">
        <v>0</v>
      </c>
      <c r="Y49" s="349">
        <v>0</v>
      </c>
      <c r="Z49" s="349">
        <v>0</v>
      </c>
      <c r="AA49" s="349">
        <v>0</v>
      </c>
      <c r="AB49" s="348">
        <f t="shared" si="6"/>
        <v>0.49099999999999999</v>
      </c>
      <c r="AC49" s="348">
        <f t="shared" si="7"/>
        <v>0</v>
      </c>
    </row>
    <row r="50" spans="1:29" ht="18.75" x14ac:dyDescent="0.25">
      <c r="A50" s="79" t="s">
        <v>141</v>
      </c>
      <c r="B50" s="366" t="s">
        <v>636</v>
      </c>
      <c r="C50" s="351">
        <v>10</v>
      </c>
      <c r="D50" s="351">
        <v>0</v>
      </c>
      <c r="E50" s="348">
        <f>C50</f>
        <v>10</v>
      </c>
      <c r="F50" s="348">
        <f t="shared" si="1"/>
        <v>10</v>
      </c>
      <c r="G50" s="349">
        <v>0</v>
      </c>
      <c r="H50" s="349">
        <v>0</v>
      </c>
      <c r="I50" s="349">
        <v>0</v>
      </c>
      <c r="J50" s="349">
        <v>0</v>
      </c>
      <c r="K50" s="349">
        <v>0</v>
      </c>
      <c r="L50" s="349">
        <v>0</v>
      </c>
      <c r="M50" s="349">
        <v>0</v>
      </c>
      <c r="N50" s="349">
        <v>0</v>
      </c>
      <c r="O50" s="349">
        <v>0</v>
      </c>
      <c r="P50" s="349">
        <v>10</v>
      </c>
      <c r="Q50" s="349">
        <v>0</v>
      </c>
      <c r="R50" s="349">
        <v>0</v>
      </c>
      <c r="S50" s="349">
        <v>0</v>
      </c>
      <c r="T50" s="349">
        <v>0</v>
      </c>
      <c r="U50" s="349">
        <v>0</v>
      </c>
      <c r="V50" s="349">
        <v>0</v>
      </c>
      <c r="W50" s="349">
        <v>0</v>
      </c>
      <c r="X50" s="349">
        <v>0</v>
      </c>
      <c r="Y50" s="349">
        <v>0</v>
      </c>
      <c r="Z50" s="349">
        <v>0</v>
      </c>
      <c r="AA50" s="349">
        <v>0</v>
      </c>
      <c r="AB50" s="348">
        <f t="shared" si="6"/>
        <v>10</v>
      </c>
      <c r="AC50" s="348">
        <f t="shared" si="7"/>
        <v>0</v>
      </c>
    </row>
    <row r="51" spans="1:29" s="334" customFormat="1" ht="35.25" customHeight="1" x14ac:dyDescent="0.25">
      <c r="A51" s="82" t="s">
        <v>59</v>
      </c>
      <c r="B51" s="81" t="s">
        <v>140</v>
      </c>
      <c r="C51" s="348">
        <v>0</v>
      </c>
      <c r="D51" s="348">
        <v>0</v>
      </c>
      <c r="E51" s="348">
        <v>0</v>
      </c>
      <c r="F51" s="348">
        <f t="shared" si="1"/>
        <v>0</v>
      </c>
      <c r="G51" s="348">
        <v>0</v>
      </c>
      <c r="H51" s="348">
        <v>0</v>
      </c>
      <c r="I51" s="348">
        <v>0</v>
      </c>
      <c r="J51" s="348">
        <v>0</v>
      </c>
      <c r="K51" s="348">
        <v>0</v>
      </c>
      <c r="L51" s="348">
        <v>0</v>
      </c>
      <c r="M51" s="348">
        <v>0</v>
      </c>
      <c r="N51" s="348">
        <v>0</v>
      </c>
      <c r="O51" s="348">
        <v>0</v>
      </c>
      <c r="P51" s="348">
        <v>0</v>
      </c>
      <c r="Q51" s="348">
        <v>0</v>
      </c>
      <c r="R51" s="348">
        <v>0</v>
      </c>
      <c r="S51" s="348">
        <v>0</v>
      </c>
      <c r="T51" s="348">
        <v>0</v>
      </c>
      <c r="U51" s="348">
        <v>0</v>
      </c>
      <c r="V51" s="348">
        <v>0</v>
      </c>
      <c r="W51" s="348">
        <v>0</v>
      </c>
      <c r="X51" s="348">
        <v>0</v>
      </c>
      <c r="Y51" s="348">
        <v>0</v>
      </c>
      <c r="Z51" s="348">
        <v>0</v>
      </c>
      <c r="AA51" s="348">
        <v>0</v>
      </c>
      <c r="AB51" s="348">
        <f t="shared" si="6"/>
        <v>0</v>
      </c>
      <c r="AC51" s="348">
        <f t="shared" si="7"/>
        <v>0</v>
      </c>
    </row>
    <row r="52" spans="1:29" x14ac:dyDescent="0.25">
      <c r="A52" s="79" t="s">
        <v>139</v>
      </c>
      <c r="B52" s="54" t="s">
        <v>138</v>
      </c>
      <c r="C52" s="348">
        <f>C30</f>
        <v>12.283898305084744</v>
      </c>
      <c r="D52" s="348">
        <v>0</v>
      </c>
      <c r="E52" s="348">
        <v>12.283898305084744</v>
      </c>
      <c r="F52" s="348">
        <f t="shared" si="1"/>
        <v>12.283898305084744</v>
      </c>
      <c r="G52" s="349">
        <v>0</v>
      </c>
      <c r="H52" s="349">
        <v>0</v>
      </c>
      <c r="I52" s="349">
        <v>0</v>
      </c>
      <c r="J52" s="349">
        <v>0</v>
      </c>
      <c r="K52" s="349">
        <v>0</v>
      </c>
      <c r="L52" s="349">
        <v>0</v>
      </c>
      <c r="M52" s="349">
        <v>0</v>
      </c>
      <c r="N52" s="349">
        <v>0</v>
      </c>
      <c r="O52" s="349">
        <v>0</v>
      </c>
      <c r="P52" s="349">
        <f>C30</f>
        <v>12.283898305084744</v>
      </c>
      <c r="Q52" s="349">
        <v>0</v>
      </c>
      <c r="R52" s="349">
        <v>0</v>
      </c>
      <c r="S52" s="349">
        <v>0</v>
      </c>
      <c r="T52" s="349">
        <v>0</v>
      </c>
      <c r="U52" s="349">
        <v>0</v>
      </c>
      <c r="V52" s="349">
        <v>0</v>
      </c>
      <c r="W52" s="349">
        <v>0</v>
      </c>
      <c r="X52" s="349">
        <v>0</v>
      </c>
      <c r="Y52" s="349">
        <v>0</v>
      </c>
      <c r="Z52" s="349">
        <v>0</v>
      </c>
      <c r="AA52" s="349">
        <v>0</v>
      </c>
      <c r="AB52" s="348">
        <f t="shared" si="6"/>
        <v>12.283898305084744</v>
      </c>
      <c r="AC52" s="348">
        <f t="shared" si="7"/>
        <v>0</v>
      </c>
    </row>
    <row r="53" spans="1:29" x14ac:dyDescent="0.25">
      <c r="A53" s="79" t="s">
        <v>137</v>
      </c>
      <c r="B53" s="54" t="s">
        <v>131</v>
      </c>
      <c r="C53" s="348">
        <v>0</v>
      </c>
      <c r="D53" s="348">
        <v>0</v>
      </c>
      <c r="E53" s="348">
        <v>0</v>
      </c>
      <c r="F53" s="348">
        <f t="shared" si="1"/>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48">
        <f t="shared" si="6"/>
        <v>0</v>
      </c>
      <c r="AC53" s="348">
        <f t="shared" si="7"/>
        <v>0</v>
      </c>
    </row>
    <row r="54" spans="1:29" x14ac:dyDescent="0.25">
      <c r="A54" s="79" t="s">
        <v>136</v>
      </c>
      <c r="B54" s="78" t="s">
        <v>130</v>
      </c>
      <c r="C54" s="351">
        <v>4</v>
      </c>
      <c r="D54" s="351">
        <v>0</v>
      </c>
      <c r="E54" s="348">
        <v>4</v>
      </c>
      <c r="F54" s="348">
        <f t="shared" si="1"/>
        <v>4</v>
      </c>
      <c r="G54" s="349">
        <v>0</v>
      </c>
      <c r="H54" s="349">
        <v>0</v>
      </c>
      <c r="I54" s="349">
        <v>0</v>
      </c>
      <c r="J54" s="349">
        <v>0</v>
      </c>
      <c r="K54" s="349">
        <v>0</v>
      </c>
      <c r="L54" s="349">
        <v>0</v>
      </c>
      <c r="M54" s="349">
        <v>0</v>
      </c>
      <c r="N54" s="349">
        <v>0</v>
      </c>
      <c r="O54" s="349">
        <v>0</v>
      </c>
      <c r="P54" s="349">
        <f>P45</f>
        <v>4</v>
      </c>
      <c r="Q54" s="349">
        <v>0</v>
      </c>
      <c r="R54" s="349">
        <v>0</v>
      </c>
      <c r="S54" s="349">
        <v>0</v>
      </c>
      <c r="T54" s="349">
        <v>0</v>
      </c>
      <c r="U54" s="349">
        <v>0</v>
      </c>
      <c r="V54" s="349">
        <v>0</v>
      </c>
      <c r="W54" s="349">
        <v>0</v>
      </c>
      <c r="X54" s="349">
        <v>0</v>
      </c>
      <c r="Y54" s="349">
        <v>0</v>
      </c>
      <c r="Z54" s="349">
        <v>0</v>
      </c>
      <c r="AA54" s="349">
        <v>0</v>
      </c>
      <c r="AB54" s="348">
        <f t="shared" si="6"/>
        <v>4</v>
      </c>
      <c r="AC54" s="348">
        <f t="shared" si="7"/>
        <v>0</v>
      </c>
    </row>
    <row r="55" spans="1:29" x14ac:dyDescent="0.25">
      <c r="A55" s="79" t="s">
        <v>135</v>
      </c>
      <c r="B55" s="78" t="s">
        <v>129</v>
      </c>
      <c r="C55" s="351">
        <v>0</v>
      </c>
      <c r="D55" s="351">
        <v>0</v>
      </c>
      <c r="E55" s="348">
        <v>0</v>
      </c>
      <c r="F55" s="348">
        <f t="shared" si="1"/>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48">
        <f t="shared" si="6"/>
        <v>0</v>
      </c>
      <c r="AC55" s="348">
        <f t="shared" si="7"/>
        <v>0</v>
      </c>
    </row>
    <row r="56" spans="1:29" x14ac:dyDescent="0.25">
      <c r="A56" s="79" t="s">
        <v>134</v>
      </c>
      <c r="B56" s="78" t="s">
        <v>128</v>
      </c>
      <c r="C56" s="351">
        <v>0.49</v>
      </c>
      <c r="D56" s="351">
        <v>0</v>
      </c>
      <c r="E56" s="348">
        <v>0.49</v>
      </c>
      <c r="F56" s="348">
        <f t="shared" si="1"/>
        <v>0.49099999999999999</v>
      </c>
      <c r="G56" s="349">
        <v>0</v>
      </c>
      <c r="H56" s="349">
        <v>0</v>
      </c>
      <c r="I56" s="349">
        <v>0</v>
      </c>
      <c r="J56" s="349">
        <v>0</v>
      </c>
      <c r="K56" s="349">
        <v>0</v>
      </c>
      <c r="L56" s="349">
        <v>0</v>
      </c>
      <c r="M56" s="349">
        <v>0</v>
      </c>
      <c r="N56" s="349">
        <v>0</v>
      </c>
      <c r="O56" s="349">
        <v>0</v>
      </c>
      <c r="P56" s="349">
        <f>P49</f>
        <v>0.49099999999999999</v>
      </c>
      <c r="Q56" s="349">
        <v>0</v>
      </c>
      <c r="R56" s="349">
        <v>0</v>
      </c>
      <c r="S56" s="349">
        <v>0</v>
      </c>
      <c r="T56" s="349">
        <v>0</v>
      </c>
      <c r="U56" s="349">
        <v>0</v>
      </c>
      <c r="V56" s="349">
        <v>0</v>
      </c>
      <c r="W56" s="349">
        <v>0</v>
      </c>
      <c r="X56" s="349">
        <v>0</v>
      </c>
      <c r="Y56" s="349">
        <v>0</v>
      </c>
      <c r="Z56" s="349">
        <v>0</v>
      </c>
      <c r="AA56" s="349">
        <v>0</v>
      </c>
      <c r="AB56" s="348">
        <f t="shared" si="6"/>
        <v>0.49099999999999999</v>
      </c>
      <c r="AC56" s="348">
        <f t="shared" si="7"/>
        <v>0</v>
      </c>
    </row>
    <row r="57" spans="1:29" ht="18.75" x14ac:dyDescent="0.25">
      <c r="A57" s="79" t="s">
        <v>133</v>
      </c>
      <c r="B57" s="366" t="s">
        <v>636</v>
      </c>
      <c r="C57" s="351">
        <v>10</v>
      </c>
      <c r="D57" s="351">
        <v>0</v>
      </c>
      <c r="E57" s="348">
        <f>C57</f>
        <v>10</v>
      </c>
      <c r="F57" s="348">
        <f t="shared" si="1"/>
        <v>10</v>
      </c>
      <c r="G57" s="349">
        <v>0</v>
      </c>
      <c r="H57" s="349">
        <v>0</v>
      </c>
      <c r="I57" s="349">
        <v>0</v>
      </c>
      <c r="J57" s="349">
        <v>0</v>
      </c>
      <c r="K57" s="349">
        <v>0</v>
      </c>
      <c r="L57" s="349">
        <v>0</v>
      </c>
      <c r="M57" s="349">
        <v>0</v>
      </c>
      <c r="N57" s="349">
        <v>0</v>
      </c>
      <c r="O57" s="349">
        <v>0</v>
      </c>
      <c r="P57" s="349">
        <v>10</v>
      </c>
      <c r="Q57" s="349">
        <v>0</v>
      </c>
      <c r="R57" s="349">
        <v>0</v>
      </c>
      <c r="S57" s="349">
        <v>0</v>
      </c>
      <c r="T57" s="349">
        <v>0</v>
      </c>
      <c r="U57" s="349">
        <v>0</v>
      </c>
      <c r="V57" s="349">
        <v>0</v>
      </c>
      <c r="W57" s="349">
        <v>0</v>
      </c>
      <c r="X57" s="349">
        <v>0</v>
      </c>
      <c r="Y57" s="349">
        <v>0</v>
      </c>
      <c r="Z57" s="349">
        <v>0</v>
      </c>
      <c r="AA57" s="349">
        <v>0</v>
      </c>
      <c r="AB57" s="348">
        <f t="shared" si="6"/>
        <v>10</v>
      </c>
      <c r="AC57" s="348">
        <f t="shared" si="7"/>
        <v>0</v>
      </c>
    </row>
    <row r="58" spans="1:29" s="334" customFormat="1" ht="36.75" customHeight="1" x14ac:dyDescent="0.25">
      <c r="A58" s="82" t="s">
        <v>58</v>
      </c>
      <c r="B58" s="100" t="s">
        <v>229</v>
      </c>
      <c r="C58" s="351">
        <v>0</v>
      </c>
      <c r="D58" s="351">
        <v>0</v>
      </c>
      <c r="E58" s="348">
        <v>0</v>
      </c>
      <c r="F58" s="348">
        <f t="shared" si="1"/>
        <v>0</v>
      </c>
      <c r="G58" s="348">
        <v>0</v>
      </c>
      <c r="H58" s="348">
        <v>0</v>
      </c>
      <c r="I58" s="348">
        <v>0</v>
      </c>
      <c r="J58" s="348">
        <v>0</v>
      </c>
      <c r="K58" s="348">
        <v>0</v>
      </c>
      <c r="L58" s="348">
        <v>0</v>
      </c>
      <c r="M58" s="348">
        <v>0</v>
      </c>
      <c r="N58" s="348">
        <v>0</v>
      </c>
      <c r="O58" s="348">
        <v>0</v>
      </c>
      <c r="P58" s="348">
        <v>0</v>
      </c>
      <c r="Q58" s="348">
        <v>0</v>
      </c>
      <c r="R58" s="348">
        <v>0</v>
      </c>
      <c r="S58" s="348">
        <v>0</v>
      </c>
      <c r="T58" s="348">
        <v>0</v>
      </c>
      <c r="U58" s="348">
        <v>0</v>
      </c>
      <c r="V58" s="348">
        <v>0</v>
      </c>
      <c r="W58" s="348">
        <v>0</v>
      </c>
      <c r="X58" s="348">
        <v>0</v>
      </c>
      <c r="Y58" s="348">
        <v>0</v>
      </c>
      <c r="Z58" s="348">
        <v>0</v>
      </c>
      <c r="AA58" s="348">
        <v>0</v>
      </c>
      <c r="AB58" s="348">
        <f t="shared" si="6"/>
        <v>0</v>
      </c>
      <c r="AC58" s="348">
        <f t="shared" si="7"/>
        <v>0</v>
      </c>
    </row>
    <row r="59" spans="1:29" s="334" customFormat="1" x14ac:dyDescent="0.25">
      <c r="A59" s="82" t="s">
        <v>56</v>
      </c>
      <c r="B59" s="81" t="s">
        <v>132</v>
      </c>
      <c r="C59" s="348">
        <v>0</v>
      </c>
      <c r="D59" s="348">
        <v>0</v>
      </c>
      <c r="E59" s="348">
        <v>0</v>
      </c>
      <c r="F59" s="348">
        <f t="shared" si="1"/>
        <v>0</v>
      </c>
      <c r="G59" s="348">
        <v>0</v>
      </c>
      <c r="H59" s="348">
        <v>0</v>
      </c>
      <c r="I59" s="348">
        <v>0</v>
      </c>
      <c r="J59" s="348">
        <v>0</v>
      </c>
      <c r="K59" s="348">
        <v>0</v>
      </c>
      <c r="L59" s="348">
        <v>0</v>
      </c>
      <c r="M59" s="348">
        <v>0</v>
      </c>
      <c r="N59" s="348">
        <v>0</v>
      </c>
      <c r="O59" s="348">
        <v>0</v>
      </c>
      <c r="P59" s="348">
        <v>0</v>
      </c>
      <c r="Q59" s="348">
        <v>0</v>
      </c>
      <c r="R59" s="348">
        <v>0</v>
      </c>
      <c r="S59" s="348">
        <v>0</v>
      </c>
      <c r="T59" s="348">
        <v>0</v>
      </c>
      <c r="U59" s="348">
        <v>0</v>
      </c>
      <c r="V59" s="348">
        <v>0</v>
      </c>
      <c r="W59" s="348">
        <v>0</v>
      </c>
      <c r="X59" s="348">
        <v>0</v>
      </c>
      <c r="Y59" s="348">
        <v>0</v>
      </c>
      <c r="Z59" s="348">
        <v>0</v>
      </c>
      <c r="AA59" s="348">
        <v>0</v>
      </c>
      <c r="AB59" s="348">
        <f t="shared" si="6"/>
        <v>0</v>
      </c>
      <c r="AC59" s="348">
        <f t="shared" si="7"/>
        <v>0</v>
      </c>
    </row>
    <row r="60" spans="1:29" x14ac:dyDescent="0.25">
      <c r="A60" s="79" t="s">
        <v>223</v>
      </c>
      <c r="B60" s="80" t="s">
        <v>152</v>
      </c>
      <c r="C60" s="353">
        <v>0</v>
      </c>
      <c r="D60" s="353">
        <v>0</v>
      </c>
      <c r="E60" s="348">
        <v>0</v>
      </c>
      <c r="F60" s="348">
        <f t="shared" si="1"/>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48">
        <f t="shared" si="6"/>
        <v>0</v>
      </c>
      <c r="AC60" s="348">
        <f t="shared" si="7"/>
        <v>0</v>
      </c>
    </row>
    <row r="61" spans="1:29" x14ac:dyDescent="0.25">
      <c r="A61" s="79" t="s">
        <v>224</v>
      </c>
      <c r="B61" s="80" t="s">
        <v>150</v>
      </c>
      <c r="C61" s="353">
        <v>0</v>
      </c>
      <c r="D61" s="353">
        <v>0</v>
      </c>
      <c r="E61" s="348">
        <v>0</v>
      </c>
      <c r="F61" s="348">
        <f t="shared" si="1"/>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48">
        <f t="shared" si="6"/>
        <v>0</v>
      </c>
      <c r="AC61" s="348">
        <f t="shared" si="7"/>
        <v>0</v>
      </c>
    </row>
    <row r="62" spans="1:29" x14ac:dyDescent="0.25">
      <c r="A62" s="79" t="s">
        <v>225</v>
      </c>
      <c r="B62" s="80" t="s">
        <v>148</v>
      </c>
      <c r="C62" s="353">
        <v>0</v>
      </c>
      <c r="D62" s="353">
        <v>0</v>
      </c>
      <c r="E62" s="348">
        <v>0</v>
      </c>
      <c r="F62" s="348">
        <f t="shared" si="1"/>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48">
        <f t="shared" si="6"/>
        <v>0</v>
      </c>
      <c r="AC62" s="348">
        <f t="shared" si="7"/>
        <v>0</v>
      </c>
    </row>
    <row r="63" spans="1:29" x14ac:dyDescent="0.25">
      <c r="A63" s="79" t="s">
        <v>226</v>
      </c>
      <c r="B63" s="80" t="s">
        <v>228</v>
      </c>
      <c r="C63" s="353">
        <v>0</v>
      </c>
      <c r="D63" s="353">
        <v>0</v>
      </c>
      <c r="E63" s="348">
        <v>0</v>
      </c>
      <c r="F63" s="348">
        <f t="shared" si="1"/>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48">
        <f t="shared" si="6"/>
        <v>0</v>
      </c>
      <c r="AC63" s="348">
        <f t="shared" si="7"/>
        <v>0</v>
      </c>
    </row>
    <row r="64" spans="1:29" ht="18.75" x14ac:dyDescent="0.25">
      <c r="A64" s="79" t="s">
        <v>227</v>
      </c>
      <c r="B64" s="78" t="s">
        <v>127</v>
      </c>
      <c r="C64" s="351">
        <v>0</v>
      </c>
      <c r="D64" s="351">
        <v>0</v>
      </c>
      <c r="E64" s="348">
        <v>0</v>
      </c>
      <c r="F64" s="348">
        <f t="shared" si="1"/>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48">
        <f t="shared" si="6"/>
        <v>0</v>
      </c>
      <c r="AC64" s="348">
        <f t="shared" si="7"/>
        <v>0</v>
      </c>
    </row>
    <row r="65" spans="1:28" x14ac:dyDescent="0.25">
      <c r="A65" s="75"/>
      <c r="B65" s="76"/>
      <c r="C65" s="76"/>
      <c r="D65" s="336"/>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67"/>
      <c r="C66" s="467"/>
      <c r="D66" s="467"/>
      <c r="E66" s="467"/>
      <c r="F66" s="467"/>
      <c r="G66" s="467"/>
      <c r="H66" s="467"/>
      <c r="I66" s="467"/>
      <c r="J66" s="177"/>
      <c r="K66" s="177"/>
      <c r="L66" s="74"/>
      <c r="M66" s="74"/>
      <c r="N66" s="74"/>
      <c r="O66" s="74"/>
      <c r="P66" s="74"/>
      <c r="Q66" s="74"/>
      <c r="R66" s="74"/>
      <c r="S66" s="74"/>
      <c r="T66" s="74"/>
      <c r="U66" s="74"/>
      <c r="V66" s="74"/>
      <c r="W66" s="74"/>
      <c r="X66" s="74"/>
      <c r="Y66" s="74"/>
      <c r="Z66" s="74"/>
      <c r="AA66" s="74"/>
      <c r="AB66" s="74"/>
    </row>
    <row r="67" spans="1:28" x14ac:dyDescent="0.25">
      <c r="A67" s="69"/>
      <c r="B67" s="69"/>
      <c r="C67" s="69"/>
      <c r="D67" s="335"/>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6"/>
      <c r="C68" s="466"/>
      <c r="D68" s="466"/>
      <c r="E68" s="466"/>
      <c r="F68" s="466"/>
      <c r="G68" s="466"/>
      <c r="H68" s="466"/>
      <c r="I68" s="466"/>
      <c r="J68" s="178"/>
      <c r="K68" s="178"/>
      <c r="L68" s="69"/>
      <c r="M68" s="69"/>
      <c r="N68" s="69"/>
      <c r="O68" s="69"/>
      <c r="P68" s="69"/>
      <c r="Q68" s="69"/>
      <c r="R68" s="69"/>
      <c r="S68" s="69"/>
      <c r="T68" s="69"/>
      <c r="U68" s="69"/>
      <c r="V68" s="69"/>
      <c r="W68" s="69"/>
      <c r="X68" s="69"/>
      <c r="Y68" s="69"/>
      <c r="Z68" s="69"/>
      <c r="AA68" s="69"/>
      <c r="AB68" s="69"/>
    </row>
    <row r="69" spans="1:28" x14ac:dyDescent="0.25">
      <c r="A69" s="69"/>
      <c r="B69" s="69"/>
      <c r="C69" s="69"/>
      <c r="D69" s="335"/>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67"/>
      <c r="C70" s="467"/>
      <c r="D70" s="467"/>
      <c r="E70" s="467"/>
      <c r="F70" s="467"/>
      <c r="G70" s="467"/>
      <c r="H70" s="467"/>
      <c r="I70" s="467"/>
      <c r="J70" s="177"/>
      <c r="K70" s="177"/>
      <c r="L70" s="69"/>
      <c r="M70" s="69"/>
      <c r="N70" s="69"/>
      <c r="O70" s="69"/>
      <c r="P70" s="69"/>
      <c r="Q70" s="69"/>
      <c r="R70" s="69"/>
      <c r="S70" s="69"/>
      <c r="T70" s="69"/>
      <c r="U70" s="69"/>
      <c r="V70" s="69"/>
      <c r="W70" s="69"/>
      <c r="X70" s="69"/>
      <c r="Y70" s="69"/>
      <c r="Z70" s="69"/>
      <c r="AA70" s="69"/>
      <c r="AB70" s="69"/>
    </row>
    <row r="71" spans="1:28" x14ac:dyDescent="0.25">
      <c r="A71" s="69"/>
      <c r="B71" s="73"/>
      <c r="C71" s="73"/>
      <c r="D71" s="337"/>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67"/>
      <c r="C72" s="467"/>
      <c r="D72" s="467"/>
      <c r="E72" s="467"/>
      <c r="F72" s="467"/>
      <c r="G72" s="467"/>
      <c r="H72" s="467"/>
      <c r="I72" s="467"/>
      <c r="J72" s="177"/>
      <c r="K72" s="177"/>
      <c r="L72" s="69"/>
      <c r="M72" s="69"/>
      <c r="N72" s="72"/>
      <c r="O72" s="69"/>
      <c r="P72" s="69"/>
      <c r="Q72" s="69"/>
      <c r="R72" s="69"/>
      <c r="S72" s="69"/>
      <c r="T72" s="69"/>
      <c r="U72" s="69"/>
      <c r="V72" s="69"/>
      <c r="W72" s="69"/>
      <c r="X72" s="69"/>
      <c r="Y72" s="69"/>
      <c r="Z72" s="69"/>
      <c r="AA72" s="69"/>
      <c r="AB72" s="69"/>
    </row>
    <row r="73" spans="1:28" ht="32.25" customHeight="1" x14ac:dyDescent="0.25">
      <c r="A73" s="69"/>
      <c r="B73" s="466"/>
      <c r="C73" s="466"/>
      <c r="D73" s="466"/>
      <c r="E73" s="466"/>
      <c r="F73" s="466"/>
      <c r="G73" s="466"/>
      <c r="H73" s="466"/>
      <c r="I73" s="466"/>
      <c r="J73" s="178"/>
      <c r="K73" s="178"/>
      <c r="L73" s="69"/>
      <c r="M73" s="69"/>
      <c r="N73" s="69"/>
      <c r="O73" s="69"/>
      <c r="P73" s="69"/>
      <c r="Q73" s="69"/>
      <c r="R73" s="69"/>
      <c r="S73" s="69"/>
      <c r="T73" s="69"/>
      <c r="U73" s="69"/>
      <c r="V73" s="69"/>
      <c r="W73" s="69"/>
      <c r="X73" s="69"/>
      <c r="Y73" s="69"/>
      <c r="Z73" s="69"/>
      <c r="AA73" s="69"/>
      <c r="AB73" s="69"/>
    </row>
    <row r="74" spans="1:28" ht="51.75" customHeight="1" x14ac:dyDescent="0.25">
      <c r="A74" s="69"/>
      <c r="B74" s="467"/>
      <c r="C74" s="467"/>
      <c r="D74" s="467"/>
      <c r="E74" s="467"/>
      <c r="F74" s="467"/>
      <c r="G74" s="467"/>
      <c r="H74" s="467"/>
      <c r="I74" s="467"/>
      <c r="J74" s="177"/>
      <c r="K74" s="177"/>
      <c r="L74" s="69"/>
      <c r="M74" s="69"/>
      <c r="N74" s="69"/>
      <c r="O74" s="69"/>
      <c r="P74" s="69"/>
      <c r="Q74" s="69"/>
      <c r="R74" s="69"/>
      <c r="S74" s="69"/>
      <c r="T74" s="69"/>
      <c r="U74" s="69"/>
      <c r="V74" s="69"/>
      <c r="W74" s="69"/>
      <c r="X74" s="69"/>
      <c r="Y74" s="69"/>
      <c r="Z74" s="69"/>
      <c r="AA74" s="69"/>
      <c r="AB74" s="69"/>
    </row>
    <row r="75" spans="1:28" ht="21.75" customHeight="1" x14ac:dyDescent="0.25">
      <c r="A75" s="69"/>
      <c r="B75" s="468"/>
      <c r="C75" s="468"/>
      <c r="D75" s="468"/>
      <c r="E75" s="468"/>
      <c r="F75" s="468"/>
      <c r="G75" s="468"/>
      <c r="H75" s="468"/>
      <c r="I75" s="468"/>
      <c r="J75" s="175"/>
      <c r="K75" s="175"/>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38"/>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65"/>
      <c r="C77" s="465"/>
      <c r="D77" s="465"/>
      <c r="E77" s="465"/>
      <c r="F77" s="465"/>
      <c r="G77" s="465"/>
      <c r="H77" s="465"/>
      <c r="I77" s="465"/>
      <c r="J77" s="176"/>
      <c r="K77" s="176"/>
      <c r="L77" s="69"/>
      <c r="M77" s="69"/>
      <c r="N77" s="69"/>
      <c r="O77" s="69"/>
      <c r="P77" s="69"/>
      <c r="Q77" s="69"/>
      <c r="R77" s="69"/>
      <c r="S77" s="69"/>
      <c r="T77" s="69"/>
      <c r="U77" s="69"/>
      <c r="V77" s="69"/>
      <c r="W77" s="69"/>
      <c r="X77" s="69"/>
      <c r="Y77" s="69"/>
      <c r="Z77" s="69"/>
      <c r="AA77" s="69"/>
      <c r="AB77" s="69"/>
    </row>
    <row r="78" spans="1:28" x14ac:dyDescent="0.25">
      <c r="A78" s="69"/>
      <c r="B78" s="69"/>
      <c r="C78" s="69"/>
      <c r="D78" s="335"/>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35"/>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H58:I64 H51:I56 H24:I49 K24:M49 K51:M56 K58:M64 E24:G64 C24:C64 Q50:Y50 Q57:Y57 P58:Y64 P51:Y56 AB24:AB64 P24:Y49">
    <cfRule type="cellIs" dxfId="50" priority="23" operator="notEqual">
      <formula>0</formula>
    </cfRule>
  </conditionalFormatting>
  <conditionalFormatting sqref="H50:I50 K50:M50 P50">
    <cfRule type="cellIs" dxfId="49" priority="21" operator="notEqual">
      <formula>0</formula>
    </cfRule>
  </conditionalFormatting>
  <conditionalFormatting sqref="H57:I57 K57:M57 P57">
    <cfRule type="cellIs" dxfId="48" priority="20" operator="notEqual">
      <formula>0</formula>
    </cfRule>
  </conditionalFormatting>
  <conditionalFormatting sqref="D24:D64">
    <cfRule type="cellIs" dxfId="47" priority="10" operator="notEqual">
      <formula>0</formula>
    </cfRule>
  </conditionalFormatting>
  <conditionalFormatting sqref="Z24:AA64">
    <cfRule type="cellIs" dxfId="46" priority="9" operator="notEqual">
      <formula>0</formula>
    </cfRule>
  </conditionalFormatting>
  <conditionalFormatting sqref="AC24:AC64">
    <cfRule type="cellIs" dxfId="45" priority="8" operator="notEqual">
      <formula>0</formula>
    </cfRule>
  </conditionalFormatting>
  <conditionalFormatting sqref="J58:J64 J51:J56 J24:J49">
    <cfRule type="cellIs" dxfId="44" priority="7" operator="notEqual">
      <formula>0</formula>
    </cfRule>
  </conditionalFormatting>
  <conditionalFormatting sqref="J50">
    <cfRule type="cellIs" dxfId="43" priority="6" operator="notEqual">
      <formula>0</formula>
    </cfRule>
  </conditionalFormatting>
  <conditionalFormatting sqref="J57">
    <cfRule type="cellIs" dxfId="42" priority="5" operator="notEqual">
      <formula>0</formula>
    </cfRule>
  </conditionalFormatting>
  <conditionalFormatting sqref="N24:N64">
    <cfRule type="cellIs" dxfId="41" priority="4" operator="notEqual">
      <formula>0</formula>
    </cfRule>
  </conditionalFormatting>
  <conditionalFormatting sqref="O24:O49 O51:O56 O58:O64">
    <cfRule type="cellIs" dxfId="40" priority="3" operator="notEqual">
      <formula>0</formula>
    </cfRule>
  </conditionalFormatting>
  <conditionalFormatting sqref="O50">
    <cfRule type="cellIs" dxfId="39" priority="2" operator="notEqual">
      <formula>0</formula>
    </cfRule>
  </conditionalFormatting>
  <conditionalFormatting sqref="O57">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10" width="12" style="69" hidden="1" customWidth="1"/>
    <col min="11" max="11" width="12" style="69" customWidth="1"/>
    <col min="12" max="19" width="9.28515625" style="68" customWidth="1"/>
    <col min="20" max="21" width="8" style="68" customWidth="1"/>
    <col min="22" max="23" width="8.5703125" style="68" customWidth="1"/>
    <col min="24" max="25" width="8" style="68" customWidth="1"/>
    <col min="26" max="27" width="8.5703125" style="68" customWidth="1"/>
    <col min="28" max="29" width="8" style="68" customWidth="1"/>
    <col min="30" max="31" width="8.5703125" style="68" customWidth="1"/>
    <col min="32" max="32" width="13.140625" style="68" customWidth="1"/>
    <col min="33" max="33" width="24.85546875" style="68" customWidth="1"/>
    <col min="34" max="16384" width="9.140625" style="68"/>
  </cols>
  <sheetData>
    <row r="1" spans="1:33" ht="18.75" x14ac:dyDescent="0.25">
      <c r="A1" s="69"/>
      <c r="B1" s="69"/>
      <c r="C1" s="69"/>
      <c r="D1" s="69"/>
      <c r="E1" s="69"/>
      <c r="F1" s="69"/>
      <c r="AG1" s="42" t="s">
        <v>68</v>
      </c>
    </row>
    <row r="2" spans="1:33" ht="18.75" x14ac:dyDescent="0.3">
      <c r="A2" s="69"/>
      <c r="B2" s="69"/>
      <c r="C2" s="69"/>
      <c r="D2" s="69"/>
      <c r="E2" s="69"/>
      <c r="F2" s="69"/>
      <c r="AG2" s="15" t="s">
        <v>10</v>
      </c>
    </row>
    <row r="3" spans="1:33" ht="18.75" x14ac:dyDescent="0.3">
      <c r="A3" s="69"/>
      <c r="B3" s="69"/>
      <c r="C3" s="69"/>
      <c r="D3" s="69"/>
      <c r="E3" s="69"/>
      <c r="F3" s="69"/>
      <c r="AG3" s="15" t="s">
        <v>67</v>
      </c>
    </row>
    <row r="4" spans="1:33" ht="18.75" customHeight="1" x14ac:dyDescent="0.25">
      <c r="A4" s="395" t="str">
        <f>'6.1. Паспорт сетевой график'!A5:K5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c r="AD4" s="395"/>
      <c r="AE4" s="395"/>
      <c r="AF4" s="395"/>
      <c r="AG4" s="395"/>
    </row>
    <row r="5" spans="1:33" ht="18.75" x14ac:dyDescent="0.3">
      <c r="A5" s="69"/>
      <c r="B5" s="69"/>
      <c r="C5" s="69"/>
      <c r="D5" s="69"/>
      <c r="E5" s="69"/>
      <c r="F5" s="69"/>
      <c r="AG5" s="15"/>
    </row>
    <row r="6" spans="1:33" ht="18.75" x14ac:dyDescent="0.25">
      <c r="A6" s="484" t="s">
        <v>9</v>
      </c>
      <c r="B6" s="484"/>
      <c r="C6" s="484"/>
      <c r="D6" s="484"/>
      <c r="E6" s="484"/>
      <c r="F6" s="484"/>
      <c r="G6" s="484"/>
      <c r="H6" s="484"/>
      <c r="I6" s="484"/>
      <c r="J6" s="484"/>
      <c r="K6" s="484"/>
      <c r="L6" s="484"/>
      <c r="M6" s="484"/>
      <c r="N6" s="484"/>
      <c r="O6" s="484"/>
      <c r="P6" s="484"/>
      <c r="Q6" s="484"/>
      <c r="R6" s="484"/>
      <c r="S6" s="484"/>
      <c r="T6" s="484"/>
      <c r="U6" s="484"/>
      <c r="V6" s="484"/>
      <c r="W6" s="484"/>
      <c r="X6" s="484"/>
      <c r="Y6" s="484"/>
      <c r="Z6" s="484"/>
      <c r="AA6" s="484"/>
      <c r="AB6" s="484"/>
      <c r="AC6" s="484"/>
      <c r="AD6" s="484"/>
      <c r="AE6" s="484"/>
      <c r="AF6" s="484"/>
      <c r="AG6" s="484"/>
    </row>
    <row r="7" spans="1:33" ht="18.75" x14ac:dyDescent="0.25">
      <c r="A7" s="356"/>
      <c r="B7" s="356"/>
      <c r="C7" s="356"/>
      <c r="D7" s="356"/>
      <c r="E7" s="356"/>
      <c r="F7" s="356"/>
      <c r="G7" s="356"/>
      <c r="H7" s="356"/>
      <c r="I7" s="356"/>
      <c r="J7" s="356"/>
      <c r="K7" s="356"/>
      <c r="L7" s="357"/>
      <c r="M7" s="357"/>
      <c r="N7" s="357"/>
      <c r="O7" s="357"/>
      <c r="P7" s="357"/>
      <c r="Q7" s="357"/>
      <c r="R7" s="357"/>
      <c r="S7" s="357"/>
      <c r="T7" s="357"/>
      <c r="U7" s="357"/>
      <c r="V7" s="357"/>
      <c r="W7" s="357"/>
      <c r="X7" s="357"/>
      <c r="Y7" s="357"/>
      <c r="Z7" s="357"/>
      <c r="AA7" s="357"/>
      <c r="AB7" s="357"/>
      <c r="AC7" s="357"/>
      <c r="AD7" s="357"/>
      <c r="AE7" s="357"/>
      <c r="AF7" s="357"/>
      <c r="AG7" s="357"/>
    </row>
    <row r="8" spans="1:33" x14ac:dyDescent="0.25">
      <c r="A8" s="485" t="str">
        <f>'6.1. Паспорт сетевой график'!A9</f>
        <v>Акционерное общество "Янтарьэнерго" ДЗО  ПАО "Россети"</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485"/>
      <c r="AD8" s="485"/>
      <c r="AE8" s="485"/>
      <c r="AF8" s="485"/>
      <c r="AG8" s="485"/>
    </row>
    <row r="9" spans="1:33" ht="18.75" customHeight="1" x14ac:dyDescent="0.25">
      <c r="A9" s="483" t="s">
        <v>8</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c r="AD9" s="483"/>
      <c r="AE9" s="483"/>
      <c r="AF9" s="483"/>
      <c r="AG9" s="483"/>
    </row>
    <row r="10" spans="1:33" ht="18.75" x14ac:dyDescent="0.25">
      <c r="A10" s="356"/>
      <c r="B10" s="356"/>
      <c r="C10" s="356"/>
      <c r="D10" s="356"/>
      <c r="E10" s="356"/>
      <c r="F10" s="356"/>
      <c r="G10" s="356"/>
      <c r="H10" s="356"/>
      <c r="I10" s="356"/>
      <c r="J10" s="356"/>
      <c r="K10" s="356"/>
      <c r="L10" s="357"/>
      <c r="M10" s="357"/>
      <c r="N10" s="357"/>
      <c r="O10" s="357"/>
      <c r="P10" s="357"/>
      <c r="Q10" s="357"/>
      <c r="R10" s="357"/>
      <c r="S10" s="357"/>
      <c r="T10" s="357"/>
      <c r="U10" s="357"/>
      <c r="V10" s="357"/>
      <c r="W10" s="357"/>
      <c r="X10" s="357"/>
      <c r="Y10" s="357"/>
      <c r="Z10" s="357"/>
      <c r="AA10" s="357"/>
      <c r="AB10" s="357"/>
      <c r="AC10" s="357"/>
      <c r="AD10" s="357"/>
      <c r="AE10" s="357"/>
      <c r="AF10" s="357"/>
      <c r="AG10" s="357"/>
    </row>
    <row r="11" spans="1:33" x14ac:dyDescent="0.25">
      <c r="A11" s="485" t="str">
        <f>'6.1. Паспорт сетевой график'!A12</f>
        <v>F_prj_111001_3355</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c r="AD11" s="485"/>
      <c r="AE11" s="485"/>
      <c r="AF11" s="485"/>
      <c r="AG11" s="485"/>
    </row>
    <row r="12" spans="1:33" x14ac:dyDescent="0.25">
      <c r="A12" s="483" t="s">
        <v>7</v>
      </c>
      <c r="B12" s="483"/>
      <c r="C12" s="483"/>
      <c r="D12" s="483"/>
      <c r="E12" s="483"/>
      <c r="F12" s="483"/>
      <c r="G12" s="483"/>
      <c r="H12" s="483"/>
      <c r="I12" s="483"/>
      <c r="J12" s="483"/>
      <c r="K12" s="483"/>
      <c r="L12" s="483"/>
      <c r="M12" s="483"/>
      <c r="N12" s="483"/>
      <c r="O12" s="483"/>
      <c r="P12" s="483"/>
      <c r="Q12" s="483"/>
      <c r="R12" s="483"/>
      <c r="S12" s="483"/>
      <c r="T12" s="483"/>
      <c r="U12" s="483"/>
      <c r="V12" s="483"/>
      <c r="W12" s="483"/>
      <c r="X12" s="483"/>
      <c r="Y12" s="483"/>
      <c r="Z12" s="483"/>
      <c r="AA12" s="483"/>
      <c r="AB12" s="483"/>
      <c r="AC12" s="483"/>
      <c r="AD12" s="483"/>
      <c r="AE12" s="483"/>
      <c r="AF12" s="483"/>
      <c r="AG12" s="483"/>
    </row>
    <row r="13" spans="1:33" ht="16.5" customHeight="1" x14ac:dyDescent="0.3">
      <c r="A13" s="358"/>
      <c r="B13" s="358"/>
      <c r="C13" s="358"/>
      <c r="D13" s="358"/>
      <c r="E13" s="358"/>
      <c r="F13" s="358"/>
      <c r="G13" s="358"/>
      <c r="H13" s="358"/>
      <c r="I13" s="358"/>
      <c r="J13" s="358"/>
      <c r="K13" s="358"/>
      <c r="L13" s="86"/>
      <c r="M13" s="86"/>
      <c r="N13" s="86"/>
      <c r="O13" s="86"/>
      <c r="P13" s="86"/>
      <c r="Q13" s="86"/>
      <c r="R13" s="86"/>
      <c r="S13" s="86"/>
      <c r="T13" s="86"/>
      <c r="U13" s="86"/>
      <c r="V13" s="86"/>
      <c r="W13" s="86"/>
      <c r="X13" s="86"/>
      <c r="Y13" s="86"/>
      <c r="Z13" s="86"/>
      <c r="AA13" s="86"/>
      <c r="AB13" s="86"/>
      <c r="AC13" s="86"/>
      <c r="AD13" s="86"/>
      <c r="AE13" s="86"/>
      <c r="AF13" s="86"/>
      <c r="AG13" s="86"/>
    </row>
    <row r="14" spans="1:33" ht="36" customHeight="1" x14ac:dyDescent="0.25">
      <c r="A14" s="472" t="str">
        <f>'6.1. Паспорт сетевой график'!A15</f>
        <v>Строительство КТПн 10/0.4 кВ, КЛ 10 кВ от РПн (ул.Лучистая) до КТПн по ул.Горького-Панина в г.Калининграде</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c r="AD14" s="472"/>
      <c r="AE14" s="472"/>
      <c r="AF14" s="472"/>
      <c r="AG14" s="472"/>
    </row>
    <row r="15" spans="1:33" ht="15.75" customHeight="1" x14ac:dyDescent="0.25">
      <c r="A15" s="483" t="s">
        <v>6</v>
      </c>
      <c r="B15" s="483"/>
      <c r="C15" s="483"/>
      <c r="D15" s="483"/>
      <c r="E15" s="483"/>
      <c r="F15" s="483"/>
      <c r="G15" s="483"/>
      <c r="H15" s="483"/>
      <c r="I15" s="483"/>
      <c r="J15" s="483"/>
      <c r="K15" s="483"/>
      <c r="L15" s="483"/>
      <c r="M15" s="483"/>
      <c r="N15" s="483"/>
      <c r="O15" s="483"/>
      <c r="P15" s="483"/>
      <c r="Q15" s="483"/>
      <c r="R15" s="483"/>
      <c r="S15" s="483"/>
      <c r="T15" s="483"/>
      <c r="U15" s="483"/>
      <c r="V15" s="483"/>
      <c r="W15" s="483"/>
      <c r="X15" s="483"/>
      <c r="Y15" s="483"/>
      <c r="Z15" s="483"/>
      <c r="AA15" s="483"/>
      <c r="AB15" s="483"/>
      <c r="AC15" s="483"/>
      <c r="AD15" s="483"/>
      <c r="AE15" s="483"/>
      <c r="AF15" s="483"/>
      <c r="AG15" s="483"/>
    </row>
    <row r="16" spans="1:33"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row>
    <row r="17" spans="1:36" x14ac:dyDescent="0.25">
      <c r="A17" s="69"/>
      <c r="L17" s="69"/>
      <c r="M17" s="69"/>
      <c r="N17" s="69"/>
      <c r="O17" s="69"/>
      <c r="P17" s="69"/>
      <c r="Q17" s="69"/>
      <c r="R17" s="69"/>
      <c r="S17" s="69"/>
      <c r="T17" s="69"/>
      <c r="U17" s="69"/>
      <c r="V17" s="69"/>
      <c r="W17" s="69"/>
      <c r="X17" s="69"/>
      <c r="Y17" s="69"/>
      <c r="Z17" s="69"/>
      <c r="AA17" s="69"/>
      <c r="AB17" s="69"/>
      <c r="AC17" s="69"/>
      <c r="AD17" s="69"/>
      <c r="AE17" s="69"/>
      <c r="AF17" s="69"/>
    </row>
    <row r="18" spans="1:36" x14ac:dyDescent="0.25">
      <c r="A18" s="474" t="s">
        <v>503</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row>
    <row r="19" spans="1:36"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c r="AD19" s="69"/>
      <c r="AE19" s="69"/>
      <c r="AF19" s="69"/>
    </row>
    <row r="20" spans="1:36" ht="33" customHeight="1" x14ac:dyDescent="0.25">
      <c r="A20" s="475" t="s">
        <v>187</v>
      </c>
      <c r="B20" s="475" t="s">
        <v>186</v>
      </c>
      <c r="C20" s="457" t="s">
        <v>185</v>
      </c>
      <c r="D20" s="457"/>
      <c r="E20" s="478" t="s">
        <v>184</v>
      </c>
      <c r="F20" s="478"/>
      <c r="G20" s="475" t="s">
        <v>665</v>
      </c>
      <c r="H20" s="475" t="s">
        <v>666</v>
      </c>
      <c r="I20" s="475" t="s">
        <v>667</v>
      </c>
      <c r="J20" s="475" t="s">
        <v>668</v>
      </c>
      <c r="K20" s="475" t="s">
        <v>669</v>
      </c>
      <c r="L20" s="486">
        <v>2019</v>
      </c>
      <c r="M20" s="487"/>
      <c r="N20" s="487"/>
      <c r="O20" s="487"/>
      <c r="P20" s="486">
        <v>2020</v>
      </c>
      <c r="Q20" s="487"/>
      <c r="R20" s="487"/>
      <c r="S20" s="487"/>
      <c r="T20" s="486">
        <v>2021</v>
      </c>
      <c r="U20" s="487"/>
      <c r="V20" s="487"/>
      <c r="W20" s="487"/>
      <c r="X20" s="486">
        <v>2022</v>
      </c>
      <c r="Y20" s="487"/>
      <c r="Z20" s="487"/>
      <c r="AA20" s="487"/>
      <c r="AB20" s="486">
        <v>2023</v>
      </c>
      <c r="AC20" s="487"/>
      <c r="AD20" s="487"/>
      <c r="AE20" s="487"/>
      <c r="AF20" s="482" t="s">
        <v>183</v>
      </c>
      <c r="AG20" s="482"/>
      <c r="AH20" s="85"/>
      <c r="AI20" s="85"/>
      <c r="AJ20" s="85"/>
    </row>
    <row r="21" spans="1:36" ht="99.75" customHeight="1" x14ac:dyDescent="0.25">
      <c r="A21" s="476"/>
      <c r="B21" s="476"/>
      <c r="C21" s="457"/>
      <c r="D21" s="457"/>
      <c r="E21" s="478"/>
      <c r="F21" s="478"/>
      <c r="G21" s="476"/>
      <c r="H21" s="476"/>
      <c r="I21" s="476"/>
      <c r="J21" s="476"/>
      <c r="K21" s="476"/>
      <c r="L21" s="457" t="s">
        <v>670</v>
      </c>
      <c r="M21" s="457"/>
      <c r="N21" s="457" t="s">
        <v>671</v>
      </c>
      <c r="O21" s="457"/>
      <c r="P21" s="457" t="s">
        <v>670</v>
      </c>
      <c r="Q21" s="457"/>
      <c r="R21" s="457" t="s">
        <v>671</v>
      </c>
      <c r="S21" s="457"/>
      <c r="T21" s="457" t="s">
        <v>2</v>
      </c>
      <c r="U21" s="457"/>
      <c r="V21" s="457" t="s">
        <v>182</v>
      </c>
      <c r="W21" s="457"/>
      <c r="X21" s="457" t="s">
        <v>2</v>
      </c>
      <c r="Y21" s="457"/>
      <c r="Z21" s="457" t="s">
        <v>182</v>
      </c>
      <c r="AA21" s="457"/>
      <c r="AB21" s="457" t="s">
        <v>2</v>
      </c>
      <c r="AC21" s="457"/>
      <c r="AD21" s="457" t="s">
        <v>182</v>
      </c>
      <c r="AE21" s="457"/>
      <c r="AF21" s="482"/>
      <c r="AG21" s="482"/>
    </row>
    <row r="22" spans="1:36" ht="89.25" customHeight="1" x14ac:dyDescent="0.25">
      <c r="A22" s="477"/>
      <c r="B22" s="477"/>
      <c r="C22" s="381" t="s">
        <v>2</v>
      </c>
      <c r="D22" s="381" t="s">
        <v>182</v>
      </c>
      <c r="E22" s="84" t="s">
        <v>672</v>
      </c>
      <c r="F22" s="84" t="s">
        <v>672</v>
      </c>
      <c r="G22" s="477"/>
      <c r="H22" s="477"/>
      <c r="I22" s="477"/>
      <c r="J22" s="477"/>
      <c r="K22" s="477"/>
      <c r="L22" s="382" t="s">
        <v>484</v>
      </c>
      <c r="M22" s="382" t="s">
        <v>485</v>
      </c>
      <c r="N22" s="382" t="s">
        <v>484</v>
      </c>
      <c r="O22" s="382" t="s">
        <v>485</v>
      </c>
      <c r="P22" s="382" t="s">
        <v>484</v>
      </c>
      <c r="Q22" s="382" t="s">
        <v>485</v>
      </c>
      <c r="R22" s="382" t="s">
        <v>484</v>
      </c>
      <c r="S22" s="382" t="s">
        <v>485</v>
      </c>
      <c r="T22" s="382" t="s">
        <v>484</v>
      </c>
      <c r="U22" s="382" t="s">
        <v>485</v>
      </c>
      <c r="V22" s="382" t="s">
        <v>484</v>
      </c>
      <c r="W22" s="382" t="s">
        <v>485</v>
      </c>
      <c r="X22" s="382" t="s">
        <v>484</v>
      </c>
      <c r="Y22" s="382" t="s">
        <v>485</v>
      </c>
      <c r="Z22" s="382" t="s">
        <v>484</v>
      </c>
      <c r="AA22" s="382" t="s">
        <v>485</v>
      </c>
      <c r="AB22" s="382" t="s">
        <v>484</v>
      </c>
      <c r="AC22" s="382" t="s">
        <v>485</v>
      </c>
      <c r="AD22" s="382" t="s">
        <v>484</v>
      </c>
      <c r="AE22" s="382" t="s">
        <v>485</v>
      </c>
      <c r="AF22" s="381" t="s">
        <v>670</v>
      </c>
      <c r="AG22" s="381" t="s">
        <v>673</v>
      </c>
    </row>
    <row r="23" spans="1:36" ht="19.5" customHeight="1" x14ac:dyDescent="0.25">
      <c r="A23" s="376">
        <v>1</v>
      </c>
      <c r="B23" s="376">
        <v>2</v>
      </c>
      <c r="C23" s="376">
        <v>3</v>
      </c>
      <c r="D23" s="376">
        <v>4</v>
      </c>
      <c r="E23" s="376">
        <v>5</v>
      </c>
      <c r="F23" s="376">
        <v>6</v>
      </c>
      <c r="G23" s="376"/>
      <c r="H23" s="376"/>
      <c r="I23" s="376"/>
      <c r="J23" s="376">
        <v>16</v>
      </c>
      <c r="K23" s="376">
        <v>7</v>
      </c>
      <c r="L23" s="376">
        <v>8</v>
      </c>
      <c r="M23" s="376">
        <v>9</v>
      </c>
      <c r="N23" s="376">
        <v>10</v>
      </c>
      <c r="O23" s="376">
        <v>11</v>
      </c>
      <c r="P23" s="376">
        <v>12</v>
      </c>
      <c r="Q23" s="376">
        <v>13</v>
      </c>
      <c r="R23" s="376">
        <v>14</v>
      </c>
      <c r="S23" s="376">
        <v>15</v>
      </c>
      <c r="T23" s="376">
        <v>16</v>
      </c>
      <c r="U23" s="376">
        <v>17</v>
      </c>
      <c r="V23" s="376">
        <v>18</v>
      </c>
      <c r="W23" s="376">
        <v>19</v>
      </c>
      <c r="X23" s="376">
        <v>20</v>
      </c>
      <c r="Y23" s="376">
        <v>21</v>
      </c>
      <c r="Z23" s="376">
        <v>22</v>
      </c>
      <c r="AA23" s="376">
        <v>23</v>
      </c>
      <c r="AB23" s="376">
        <v>24</v>
      </c>
      <c r="AC23" s="376">
        <v>25</v>
      </c>
      <c r="AD23" s="376">
        <v>26</v>
      </c>
      <c r="AE23" s="376">
        <v>27</v>
      </c>
      <c r="AF23" s="376">
        <v>28</v>
      </c>
      <c r="AG23" s="376">
        <v>29</v>
      </c>
    </row>
    <row r="24" spans="1:36" ht="47.25" customHeight="1" x14ac:dyDescent="0.25">
      <c r="A24" s="82">
        <v>1</v>
      </c>
      <c r="B24" s="81" t="s">
        <v>181</v>
      </c>
      <c r="C24" s="383">
        <f>'6.2. Паспорт фин осв ввод факт'!C24</f>
        <v>14.494999999999999</v>
      </c>
      <c r="D24" s="383">
        <f t="shared" ref="D24:K24" si="0">SUM(D25:D29)</f>
        <v>14.494999999999999</v>
      </c>
      <c r="E24" s="383">
        <f t="shared" si="0"/>
        <v>14.22492046240407</v>
      </c>
      <c r="F24" s="383">
        <f t="shared" si="0"/>
        <v>14.22492046240407</v>
      </c>
      <c r="G24" s="383">
        <f t="shared" si="0"/>
        <v>1.65222E-3</v>
      </c>
      <c r="H24" s="383">
        <f t="shared" si="0"/>
        <v>1.65222E-3</v>
      </c>
      <c r="I24" s="383">
        <f t="shared" si="0"/>
        <v>1.7161800000000001E-3</v>
      </c>
      <c r="J24" s="383">
        <f t="shared" si="0"/>
        <v>14.22694555480407</v>
      </c>
      <c r="K24" s="383">
        <f t="shared" si="0"/>
        <v>14.22492046240407</v>
      </c>
      <c r="L24" s="383">
        <f>'6.2. Паспорт фин осв ввод факт'!T24</f>
        <v>0</v>
      </c>
      <c r="M24" s="383">
        <f t="shared" ref="M24:AC24" si="1">SUM(M25:M29)</f>
        <v>0</v>
      </c>
      <c r="N24" s="383">
        <f t="shared" si="1"/>
        <v>0</v>
      </c>
      <c r="O24" s="383">
        <f t="shared" si="1"/>
        <v>0</v>
      </c>
      <c r="P24" s="383">
        <f>'6.2. Паспорт фин осв ввод факт'!X24</f>
        <v>0</v>
      </c>
      <c r="Q24" s="383">
        <f t="shared" si="1"/>
        <v>0</v>
      </c>
      <c r="R24" s="383">
        <f t="shared" si="1"/>
        <v>0</v>
      </c>
      <c r="S24" s="383">
        <f t="shared" si="1"/>
        <v>0</v>
      </c>
      <c r="T24" s="383">
        <f t="shared" si="1"/>
        <v>0</v>
      </c>
      <c r="U24" s="383">
        <f t="shared" si="1"/>
        <v>0</v>
      </c>
      <c r="V24" s="383" t="s">
        <v>607</v>
      </c>
      <c r="W24" s="383" t="s">
        <v>607</v>
      </c>
      <c r="X24" s="383">
        <f t="shared" si="1"/>
        <v>0</v>
      </c>
      <c r="Y24" s="383">
        <f t="shared" si="1"/>
        <v>0</v>
      </c>
      <c r="Z24" s="383" t="s">
        <v>607</v>
      </c>
      <c r="AA24" s="383" t="s">
        <v>607</v>
      </c>
      <c r="AB24" s="383">
        <f t="shared" si="1"/>
        <v>0</v>
      </c>
      <c r="AC24" s="383">
        <f t="shared" si="1"/>
        <v>0</v>
      </c>
      <c r="AD24" s="383" t="s">
        <v>607</v>
      </c>
      <c r="AE24" s="383" t="s">
        <v>607</v>
      </c>
      <c r="AF24" s="383">
        <f t="shared" ref="AF24:AF64" si="2">J24+L24+P24</f>
        <v>14.22694555480407</v>
      </c>
      <c r="AG24" s="383">
        <f>N24+R24+T24+X24+AB24</f>
        <v>0</v>
      </c>
    </row>
    <row r="25" spans="1:36" ht="24" customHeight="1" x14ac:dyDescent="0.25">
      <c r="A25" s="79" t="s">
        <v>180</v>
      </c>
      <c r="B25" s="54" t="s">
        <v>179</v>
      </c>
      <c r="C25" s="383">
        <f>'6.2. Паспорт фин осв ввод факт'!C25</f>
        <v>0</v>
      </c>
      <c r="D25" s="383">
        <f t="shared" ref="D25:D64" si="3">C25</f>
        <v>0</v>
      </c>
      <c r="E25" s="383">
        <f t="shared" ref="E25:E64" si="4">D25-G25-H25-I25</f>
        <v>0</v>
      </c>
      <c r="F25" s="383">
        <f t="shared" ref="F25:F64" si="5">E25</f>
        <v>0</v>
      </c>
      <c r="G25" s="384">
        <f>'6.2. Паспорт фин осв ввод факт'!G25</f>
        <v>0</v>
      </c>
      <c r="H25" s="384">
        <f>'6.2. Паспорт фин осв ввод факт'!J25</f>
        <v>0</v>
      </c>
      <c r="I25" s="384">
        <f>'6.2. Паспорт фин осв ввод факт'!N25</f>
        <v>0</v>
      </c>
      <c r="J25" s="384">
        <f>'6.2. Паспорт фин осв ввод факт'!P25</f>
        <v>0</v>
      </c>
      <c r="K25" s="384">
        <v>0</v>
      </c>
      <c r="L25" s="384">
        <f>'6.2. Паспорт фин осв ввод факт'!T25</f>
        <v>0</v>
      </c>
      <c r="M25" s="384">
        <v>0</v>
      </c>
      <c r="N25" s="384">
        <v>0</v>
      </c>
      <c r="O25" s="384">
        <v>0</v>
      </c>
      <c r="P25" s="384">
        <f>'6.2. Паспорт фин осв ввод факт'!X25</f>
        <v>0</v>
      </c>
      <c r="Q25" s="384">
        <v>0</v>
      </c>
      <c r="R25" s="384">
        <v>0</v>
      </c>
      <c r="S25" s="384">
        <v>0</v>
      </c>
      <c r="T25" s="384">
        <v>0</v>
      </c>
      <c r="U25" s="384">
        <v>0</v>
      </c>
      <c r="V25" s="383" t="s">
        <v>607</v>
      </c>
      <c r="W25" s="383" t="s">
        <v>607</v>
      </c>
      <c r="X25" s="384">
        <v>0</v>
      </c>
      <c r="Y25" s="384">
        <v>0</v>
      </c>
      <c r="Z25" s="383" t="s">
        <v>607</v>
      </c>
      <c r="AA25" s="383" t="s">
        <v>607</v>
      </c>
      <c r="AB25" s="384">
        <v>0</v>
      </c>
      <c r="AC25" s="384">
        <v>0</v>
      </c>
      <c r="AD25" s="383" t="s">
        <v>607</v>
      </c>
      <c r="AE25" s="383" t="s">
        <v>607</v>
      </c>
      <c r="AF25" s="383">
        <f t="shared" si="2"/>
        <v>0</v>
      </c>
      <c r="AG25" s="383">
        <f t="shared" ref="AG25:AG64" si="6">N25+R25+T25+X25+AB25</f>
        <v>0</v>
      </c>
    </row>
    <row r="26" spans="1:36" x14ac:dyDescent="0.25">
      <c r="A26" s="79" t="s">
        <v>178</v>
      </c>
      <c r="B26" s="54" t="s">
        <v>177</v>
      </c>
      <c r="C26" s="383">
        <f>'6.2. Паспорт фин осв ввод факт'!C26</f>
        <v>0</v>
      </c>
      <c r="D26" s="383">
        <f t="shared" si="3"/>
        <v>0</v>
      </c>
      <c r="E26" s="383">
        <f t="shared" si="4"/>
        <v>0</v>
      </c>
      <c r="F26" s="383">
        <f t="shared" si="5"/>
        <v>0</v>
      </c>
      <c r="G26" s="384">
        <f>'6.2. Паспорт фин осв ввод факт'!G26</f>
        <v>0</v>
      </c>
      <c r="H26" s="384">
        <f>'6.2. Паспорт фин осв ввод факт'!J26</f>
        <v>0</v>
      </c>
      <c r="I26" s="384">
        <f>'6.2. Паспорт фин осв ввод факт'!N26</f>
        <v>0</v>
      </c>
      <c r="J26" s="384">
        <f>'6.2. Паспорт фин осв ввод факт'!P26</f>
        <v>0</v>
      </c>
      <c r="K26" s="384">
        <v>0</v>
      </c>
      <c r="L26" s="384">
        <f>'6.2. Паспорт фин осв ввод факт'!T26</f>
        <v>0</v>
      </c>
      <c r="M26" s="384">
        <v>0</v>
      </c>
      <c r="N26" s="384">
        <v>0</v>
      </c>
      <c r="O26" s="384">
        <v>0</v>
      </c>
      <c r="P26" s="384">
        <f>'6.2. Паспорт фин осв ввод факт'!X26</f>
        <v>0</v>
      </c>
      <c r="Q26" s="384">
        <v>0</v>
      </c>
      <c r="R26" s="384">
        <v>0</v>
      </c>
      <c r="S26" s="384">
        <v>0</v>
      </c>
      <c r="T26" s="384">
        <v>0</v>
      </c>
      <c r="U26" s="384">
        <v>0</v>
      </c>
      <c r="V26" s="383" t="s">
        <v>607</v>
      </c>
      <c r="W26" s="383" t="s">
        <v>607</v>
      </c>
      <c r="X26" s="384">
        <v>0</v>
      </c>
      <c r="Y26" s="384">
        <v>0</v>
      </c>
      <c r="Z26" s="383" t="s">
        <v>607</v>
      </c>
      <c r="AA26" s="383" t="s">
        <v>607</v>
      </c>
      <c r="AB26" s="384">
        <v>0</v>
      </c>
      <c r="AC26" s="384">
        <v>0</v>
      </c>
      <c r="AD26" s="383" t="s">
        <v>607</v>
      </c>
      <c r="AE26" s="383" t="s">
        <v>607</v>
      </c>
      <c r="AF26" s="383">
        <f t="shared" si="2"/>
        <v>0</v>
      </c>
      <c r="AG26" s="383">
        <f t="shared" si="6"/>
        <v>0</v>
      </c>
    </row>
    <row r="27" spans="1:36" ht="31.5" x14ac:dyDescent="0.25">
      <c r="A27" s="79" t="s">
        <v>176</v>
      </c>
      <c r="B27" s="54" t="s">
        <v>440</v>
      </c>
      <c r="C27" s="383">
        <f>'6.2. Паспорт фин осв ввод факт'!C27</f>
        <v>0</v>
      </c>
      <c r="D27" s="383">
        <f t="shared" si="3"/>
        <v>0</v>
      </c>
      <c r="E27" s="383">
        <f t="shared" si="4"/>
        <v>0</v>
      </c>
      <c r="F27" s="383">
        <f t="shared" si="5"/>
        <v>0</v>
      </c>
      <c r="G27" s="384">
        <f>'6.2. Паспорт фин осв ввод факт'!G27</f>
        <v>0</v>
      </c>
      <c r="H27" s="384">
        <f>'6.2. Паспорт фин осв ввод факт'!J27</f>
        <v>0</v>
      </c>
      <c r="I27" s="384">
        <f>'6.2. Паспорт фин осв ввод факт'!N27</f>
        <v>0</v>
      </c>
      <c r="J27" s="384">
        <f>'6.2. Паспорт фин осв ввод факт'!P27</f>
        <v>0</v>
      </c>
      <c r="K27" s="384">
        <v>0</v>
      </c>
      <c r="L27" s="384">
        <f>'6.2. Паспорт фин осв ввод факт'!T27</f>
        <v>0</v>
      </c>
      <c r="M27" s="384">
        <v>0</v>
      </c>
      <c r="N27" s="384">
        <v>0</v>
      </c>
      <c r="O27" s="384">
        <v>0</v>
      </c>
      <c r="P27" s="384">
        <f>'6.2. Паспорт фин осв ввод факт'!X27</f>
        <v>0</v>
      </c>
      <c r="Q27" s="384">
        <v>0</v>
      </c>
      <c r="R27" s="384">
        <v>0</v>
      </c>
      <c r="S27" s="384">
        <v>0</v>
      </c>
      <c r="T27" s="384">
        <v>0</v>
      </c>
      <c r="U27" s="384">
        <v>0</v>
      </c>
      <c r="V27" s="383" t="s">
        <v>607</v>
      </c>
      <c r="W27" s="383" t="s">
        <v>607</v>
      </c>
      <c r="X27" s="384">
        <v>0</v>
      </c>
      <c r="Y27" s="384">
        <v>0</v>
      </c>
      <c r="Z27" s="383" t="s">
        <v>607</v>
      </c>
      <c r="AA27" s="383" t="s">
        <v>607</v>
      </c>
      <c r="AB27" s="384">
        <v>0</v>
      </c>
      <c r="AC27" s="384">
        <v>0</v>
      </c>
      <c r="AD27" s="383" t="s">
        <v>607</v>
      </c>
      <c r="AE27" s="383" t="s">
        <v>607</v>
      </c>
      <c r="AF27" s="383">
        <f t="shared" si="2"/>
        <v>0</v>
      </c>
      <c r="AG27" s="383">
        <f t="shared" si="6"/>
        <v>0</v>
      </c>
    </row>
    <row r="28" spans="1:36" x14ac:dyDescent="0.25">
      <c r="A28" s="79" t="s">
        <v>175</v>
      </c>
      <c r="B28" s="54" t="s">
        <v>547</v>
      </c>
      <c r="C28" s="383">
        <f>'6.2. Паспорт фин осв ввод факт'!C28</f>
        <v>14.494999999999999</v>
      </c>
      <c r="D28" s="383">
        <f t="shared" si="3"/>
        <v>14.494999999999999</v>
      </c>
      <c r="E28" s="383">
        <v>14.22492046240407</v>
      </c>
      <c r="F28" s="383">
        <f t="shared" si="5"/>
        <v>14.22492046240407</v>
      </c>
      <c r="G28" s="384">
        <f>'6.2. Паспорт фин осв ввод факт'!G28</f>
        <v>1.65222E-3</v>
      </c>
      <c r="H28" s="384">
        <f>'6.2. Паспорт фин осв ввод факт'!J28</f>
        <v>1.65222E-3</v>
      </c>
      <c r="I28" s="384">
        <f>'6.2. Паспорт фин осв ввод факт'!N28</f>
        <v>1.7161800000000001E-3</v>
      </c>
      <c r="J28" s="384">
        <f>'6.2. Паспорт фин осв ввод факт'!P28</f>
        <v>14.22694555480407</v>
      </c>
      <c r="K28" s="384">
        <v>14.22492046240407</v>
      </c>
      <c r="L28" s="384">
        <f>'6.2. Паспорт фин осв ввод факт'!T28</f>
        <v>0</v>
      </c>
      <c r="M28" s="384">
        <v>0</v>
      </c>
      <c r="N28" s="384">
        <v>0</v>
      </c>
      <c r="O28" s="384">
        <v>0</v>
      </c>
      <c r="P28" s="384">
        <f>'6.2. Паспорт фин осв ввод факт'!X28</f>
        <v>0</v>
      </c>
      <c r="Q28" s="384">
        <v>0</v>
      </c>
      <c r="R28" s="384">
        <v>0</v>
      </c>
      <c r="S28" s="384">
        <v>0</v>
      </c>
      <c r="T28" s="384">
        <v>0</v>
      </c>
      <c r="U28" s="384">
        <v>0</v>
      </c>
      <c r="V28" s="383" t="s">
        <v>607</v>
      </c>
      <c r="W28" s="383" t="s">
        <v>607</v>
      </c>
      <c r="X28" s="384">
        <v>0</v>
      </c>
      <c r="Y28" s="384">
        <v>0</v>
      </c>
      <c r="Z28" s="383" t="s">
        <v>607</v>
      </c>
      <c r="AA28" s="383" t="s">
        <v>607</v>
      </c>
      <c r="AB28" s="384">
        <v>0</v>
      </c>
      <c r="AC28" s="384">
        <v>0</v>
      </c>
      <c r="AD28" s="383" t="s">
        <v>607</v>
      </c>
      <c r="AE28" s="383" t="s">
        <v>607</v>
      </c>
      <c r="AF28" s="383">
        <f t="shared" si="2"/>
        <v>14.22694555480407</v>
      </c>
      <c r="AG28" s="383">
        <f t="shared" si="6"/>
        <v>0</v>
      </c>
    </row>
    <row r="29" spans="1:36" x14ac:dyDescent="0.25">
      <c r="A29" s="79" t="s">
        <v>174</v>
      </c>
      <c r="B29" s="83" t="s">
        <v>173</v>
      </c>
      <c r="C29" s="383">
        <f>'6.2. Паспорт фин осв ввод факт'!C29</f>
        <v>0</v>
      </c>
      <c r="D29" s="383">
        <f t="shared" si="3"/>
        <v>0</v>
      </c>
      <c r="E29" s="383">
        <f t="shared" si="4"/>
        <v>0</v>
      </c>
      <c r="F29" s="383">
        <f t="shared" si="5"/>
        <v>0</v>
      </c>
      <c r="G29" s="384">
        <f>'6.2. Паспорт фин осв ввод факт'!G29</f>
        <v>0</v>
      </c>
      <c r="H29" s="384">
        <f>'6.2. Паспорт фин осв ввод факт'!J29</f>
        <v>0</v>
      </c>
      <c r="I29" s="384">
        <f>'6.2. Паспорт фин осв ввод факт'!N29</f>
        <v>0</v>
      </c>
      <c r="J29" s="384">
        <f>'6.2. Паспорт фин осв ввод факт'!P29</f>
        <v>0</v>
      </c>
      <c r="K29" s="384">
        <f t="shared" ref="K29:K64" si="7">J29</f>
        <v>0</v>
      </c>
      <c r="L29" s="384">
        <f>'6.2. Паспорт фин осв ввод факт'!T29</f>
        <v>0</v>
      </c>
      <c r="M29" s="384">
        <v>0</v>
      </c>
      <c r="N29" s="385">
        <v>0</v>
      </c>
      <c r="O29" s="384">
        <v>0</v>
      </c>
      <c r="P29" s="384">
        <f>'6.2. Паспорт фин осв ввод факт'!X29</f>
        <v>0</v>
      </c>
      <c r="Q29" s="384">
        <v>0</v>
      </c>
      <c r="R29" s="384">
        <v>0</v>
      </c>
      <c r="S29" s="384">
        <v>0</v>
      </c>
      <c r="T29" s="384">
        <v>0</v>
      </c>
      <c r="U29" s="384">
        <v>0</v>
      </c>
      <c r="V29" s="383" t="s">
        <v>607</v>
      </c>
      <c r="W29" s="383" t="s">
        <v>607</v>
      </c>
      <c r="X29" s="384">
        <v>0</v>
      </c>
      <c r="Y29" s="384">
        <v>0</v>
      </c>
      <c r="Z29" s="383" t="s">
        <v>607</v>
      </c>
      <c r="AA29" s="383" t="s">
        <v>607</v>
      </c>
      <c r="AB29" s="384">
        <v>0</v>
      </c>
      <c r="AC29" s="384">
        <v>0</v>
      </c>
      <c r="AD29" s="383" t="s">
        <v>607</v>
      </c>
      <c r="AE29" s="383" t="s">
        <v>607</v>
      </c>
      <c r="AF29" s="383">
        <f t="shared" si="2"/>
        <v>0</v>
      </c>
      <c r="AG29" s="383">
        <f t="shared" si="6"/>
        <v>0</v>
      </c>
    </row>
    <row r="30" spans="1:36" s="334" customFormat="1" ht="47.25" x14ac:dyDescent="0.25">
      <c r="A30" s="82" t="s">
        <v>63</v>
      </c>
      <c r="B30" s="81" t="s">
        <v>172</v>
      </c>
      <c r="C30" s="383">
        <f>'6.2. Паспорт фин осв ввод факт'!C30</f>
        <v>12.283898305084744</v>
      </c>
      <c r="D30" s="383">
        <f t="shared" si="3"/>
        <v>12.283898305084744</v>
      </c>
      <c r="E30" s="383">
        <v>12.0567335210204</v>
      </c>
      <c r="F30" s="383">
        <f t="shared" si="5"/>
        <v>12.0567335210204</v>
      </c>
      <c r="G30" s="383">
        <f>'6.2. Паспорт фин осв ввод факт'!G30</f>
        <v>0</v>
      </c>
      <c r="H30" s="383">
        <f>'6.2. Паспорт фин осв ввод факт'!J30</f>
        <v>1.65222E-3</v>
      </c>
      <c r="I30" s="383">
        <f>'6.2. Паспорт фин осв ввод факт'!N30</f>
        <v>1.2836099999999999E-3</v>
      </c>
      <c r="J30" s="383">
        <f>'6.2. Паспорт фин осв ввод факт'!P30</f>
        <v>12.0567335210204</v>
      </c>
      <c r="K30" s="383">
        <f t="shared" si="7"/>
        <v>12.0567335210204</v>
      </c>
      <c r="L30" s="383">
        <f>'6.2. Паспорт фин осв ввод факт'!T30</f>
        <v>0</v>
      </c>
      <c r="M30" s="383">
        <v>0</v>
      </c>
      <c r="N30" s="383">
        <v>0</v>
      </c>
      <c r="O30" s="383">
        <v>0</v>
      </c>
      <c r="P30" s="383">
        <f>'6.2. Паспорт фин осв ввод факт'!X30</f>
        <v>0</v>
      </c>
      <c r="Q30" s="383">
        <v>0</v>
      </c>
      <c r="R30" s="383">
        <v>0</v>
      </c>
      <c r="S30" s="383">
        <v>0</v>
      </c>
      <c r="T30" s="383">
        <v>0</v>
      </c>
      <c r="U30" s="383">
        <v>0</v>
      </c>
      <c r="V30" s="383" t="s">
        <v>607</v>
      </c>
      <c r="W30" s="383" t="s">
        <v>607</v>
      </c>
      <c r="X30" s="383">
        <v>0</v>
      </c>
      <c r="Y30" s="383">
        <v>0</v>
      </c>
      <c r="Z30" s="383" t="s">
        <v>607</v>
      </c>
      <c r="AA30" s="383" t="s">
        <v>607</v>
      </c>
      <c r="AB30" s="383">
        <v>0</v>
      </c>
      <c r="AC30" s="383">
        <v>0</v>
      </c>
      <c r="AD30" s="383" t="s">
        <v>607</v>
      </c>
      <c r="AE30" s="383" t="s">
        <v>607</v>
      </c>
      <c r="AF30" s="383">
        <f t="shared" si="2"/>
        <v>12.0567335210204</v>
      </c>
      <c r="AG30" s="383">
        <f t="shared" si="6"/>
        <v>0</v>
      </c>
    </row>
    <row r="31" spans="1:36" x14ac:dyDescent="0.25">
      <c r="A31" s="82" t="s">
        <v>171</v>
      </c>
      <c r="B31" s="54" t="s">
        <v>170</v>
      </c>
      <c r="C31" s="383">
        <f>'6.2. Паспорт фин осв ввод факт'!C31</f>
        <v>0.208512</v>
      </c>
      <c r="D31" s="383">
        <f t="shared" si="3"/>
        <v>0.208512</v>
      </c>
      <c r="E31" s="383">
        <v>0</v>
      </c>
      <c r="F31" s="383">
        <f t="shared" si="5"/>
        <v>0</v>
      </c>
      <c r="G31" s="384">
        <f>'6.2. Паспорт фин осв ввод факт'!G31</f>
        <v>0</v>
      </c>
      <c r="H31" s="384">
        <f>'6.2. Паспорт фин осв ввод факт'!J31</f>
        <v>0</v>
      </c>
      <c r="I31" s="384">
        <f>'6.2. Паспорт фин осв ввод факт'!N31</f>
        <v>0</v>
      </c>
      <c r="J31" s="384">
        <f>'6.2. Паспорт фин осв ввод факт'!P31</f>
        <v>0</v>
      </c>
      <c r="K31" s="384">
        <f t="shared" si="7"/>
        <v>0</v>
      </c>
      <c r="L31" s="384">
        <f>'6.2. Паспорт фин осв ввод факт'!T31</f>
        <v>0</v>
      </c>
      <c r="M31" s="384">
        <v>0</v>
      </c>
      <c r="N31" s="384">
        <v>0</v>
      </c>
      <c r="O31" s="384">
        <v>0</v>
      </c>
      <c r="P31" s="384">
        <f>'6.2. Паспорт фин осв ввод факт'!X31</f>
        <v>0</v>
      </c>
      <c r="Q31" s="384">
        <v>0</v>
      </c>
      <c r="R31" s="384">
        <v>0</v>
      </c>
      <c r="S31" s="384">
        <v>0</v>
      </c>
      <c r="T31" s="384">
        <v>0</v>
      </c>
      <c r="U31" s="384">
        <v>0</v>
      </c>
      <c r="V31" s="383" t="s">
        <v>607</v>
      </c>
      <c r="W31" s="383" t="s">
        <v>607</v>
      </c>
      <c r="X31" s="384">
        <v>0</v>
      </c>
      <c r="Y31" s="384">
        <v>0</v>
      </c>
      <c r="Z31" s="383" t="s">
        <v>607</v>
      </c>
      <c r="AA31" s="383" t="s">
        <v>607</v>
      </c>
      <c r="AB31" s="384">
        <v>0</v>
      </c>
      <c r="AC31" s="384">
        <v>0</v>
      </c>
      <c r="AD31" s="383" t="s">
        <v>607</v>
      </c>
      <c r="AE31" s="383" t="s">
        <v>607</v>
      </c>
      <c r="AF31" s="383">
        <f t="shared" si="2"/>
        <v>0</v>
      </c>
      <c r="AG31" s="383">
        <f t="shared" si="6"/>
        <v>0</v>
      </c>
    </row>
    <row r="32" spans="1:36" ht="31.5" x14ac:dyDescent="0.25">
      <c r="A32" s="82" t="s">
        <v>169</v>
      </c>
      <c r="B32" s="54" t="s">
        <v>168</v>
      </c>
      <c r="C32" s="383">
        <f>'6.2. Паспорт фин осв ввод факт'!C32</f>
        <v>2.8482663647586164</v>
      </c>
      <c r="D32" s="383">
        <f t="shared" si="3"/>
        <v>2.8482663647586164</v>
      </c>
      <c r="E32" s="383">
        <v>2.8482663647586164</v>
      </c>
      <c r="F32" s="383">
        <f t="shared" si="5"/>
        <v>2.8482663647586164</v>
      </c>
      <c r="G32" s="384">
        <f>'6.2. Паспорт фин осв ввод факт'!G32</f>
        <v>0</v>
      </c>
      <c r="H32" s="384">
        <f>'6.2. Паспорт фин осв ввод факт'!J32</f>
        <v>0</v>
      </c>
      <c r="I32" s="384">
        <f>'6.2. Паспорт фин осв ввод факт'!N32</f>
        <v>0</v>
      </c>
      <c r="J32" s="384">
        <f>'6.2. Паспорт фин осв ввод факт'!P32</f>
        <v>2.8482663647586164</v>
      </c>
      <c r="K32" s="384">
        <f t="shared" si="7"/>
        <v>2.8482663647586164</v>
      </c>
      <c r="L32" s="384">
        <f>'6.2. Паспорт фин осв ввод факт'!T32</f>
        <v>0</v>
      </c>
      <c r="M32" s="384">
        <v>0</v>
      </c>
      <c r="N32" s="384">
        <v>0</v>
      </c>
      <c r="O32" s="384">
        <v>0</v>
      </c>
      <c r="P32" s="384">
        <f>'6.2. Паспорт фин осв ввод факт'!X32</f>
        <v>0</v>
      </c>
      <c r="Q32" s="384">
        <v>0</v>
      </c>
      <c r="R32" s="384">
        <v>0</v>
      </c>
      <c r="S32" s="384">
        <v>0</v>
      </c>
      <c r="T32" s="384">
        <v>0</v>
      </c>
      <c r="U32" s="384">
        <v>0</v>
      </c>
      <c r="V32" s="383" t="s">
        <v>607</v>
      </c>
      <c r="W32" s="383" t="s">
        <v>607</v>
      </c>
      <c r="X32" s="384">
        <v>0</v>
      </c>
      <c r="Y32" s="384">
        <v>0</v>
      </c>
      <c r="Z32" s="383" t="s">
        <v>607</v>
      </c>
      <c r="AA32" s="383" t="s">
        <v>607</v>
      </c>
      <c r="AB32" s="384">
        <v>0</v>
      </c>
      <c r="AC32" s="384">
        <v>0</v>
      </c>
      <c r="AD32" s="383" t="s">
        <v>607</v>
      </c>
      <c r="AE32" s="383" t="s">
        <v>607</v>
      </c>
      <c r="AF32" s="383">
        <f t="shared" si="2"/>
        <v>2.8482663647586164</v>
      </c>
      <c r="AG32" s="383">
        <f t="shared" si="6"/>
        <v>0</v>
      </c>
    </row>
    <row r="33" spans="1:33" x14ac:dyDescent="0.25">
      <c r="A33" s="82" t="s">
        <v>167</v>
      </c>
      <c r="B33" s="54" t="s">
        <v>166</v>
      </c>
      <c r="C33" s="383">
        <f>'6.2. Паспорт фин осв ввод факт'!C33</f>
        <v>8.8089360121927136</v>
      </c>
      <c r="D33" s="383">
        <f t="shared" si="3"/>
        <v>8.8089360121927136</v>
      </c>
      <c r="E33" s="383">
        <v>8.8089360121927136</v>
      </c>
      <c r="F33" s="383">
        <f t="shared" si="5"/>
        <v>8.8089360121927136</v>
      </c>
      <c r="G33" s="384">
        <f>'6.2. Паспорт фин осв ввод факт'!G33</f>
        <v>0</v>
      </c>
      <c r="H33" s="384">
        <f>'6.2. Паспорт фин осв ввод факт'!J33</f>
        <v>0</v>
      </c>
      <c r="I33" s="384">
        <f>'6.2. Паспорт фин осв ввод факт'!N33</f>
        <v>0</v>
      </c>
      <c r="J33" s="384">
        <f>'6.2. Паспорт фин осв ввод факт'!P33</f>
        <v>8.8089360121927136</v>
      </c>
      <c r="K33" s="384">
        <f t="shared" si="7"/>
        <v>8.8089360121927136</v>
      </c>
      <c r="L33" s="384">
        <f>'6.2. Паспорт фин осв ввод факт'!T33</f>
        <v>0</v>
      </c>
      <c r="M33" s="384">
        <v>0</v>
      </c>
      <c r="N33" s="384">
        <v>0</v>
      </c>
      <c r="O33" s="384">
        <v>0</v>
      </c>
      <c r="P33" s="384">
        <f>'6.2. Паспорт фин осв ввод факт'!X33</f>
        <v>0</v>
      </c>
      <c r="Q33" s="384">
        <v>0</v>
      </c>
      <c r="R33" s="384">
        <v>0</v>
      </c>
      <c r="S33" s="384">
        <v>0</v>
      </c>
      <c r="T33" s="384">
        <v>0</v>
      </c>
      <c r="U33" s="384">
        <v>0</v>
      </c>
      <c r="V33" s="383" t="s">
        <v>607</v>
      </c>
      <c r="W33" s="383" t="s">
        <v>607</v>
      </c>
      <c r="X33" s="384">
        <v>0</v>
      </c>
      <c r="Y33" s="384">
        <v>0</v>
      </c>
      <c r="Z33" s="383" t="s">
        <v>607</v>
      </c>
      <c r="AA33" s="383" t="s">
        <v>607</v>
      </c>
      <c r="AB33" s="384">
        <v>0</v>
      </c>
      <c r="AC33" s="384">
        <v>0</v>
      </c>
      <c r="AD33" s="383" t="s">
        <v>607</v>
      </c>
      <c r="AE33" s="383" t="s">
        <v>607</v>
      </c>
      <c r="AF33" s="383">
        <f t="shared" si="2"/>
        <v>8.8089360121927136</v>
      </c>
      <c r="AG33" s="383">
        <f t="shared" si="6"/>
        <v>0</v>
      </c>
    </row>
    <row r="34" spans="1:33" x14ac:dyDescent="0.25">
      <c r="A34" s="82" t="s">
        <v>165</v>
      </c>
      <c r="B34" s="54" t="s">
        <v>164</v>
      </c>
      <c r="C34" s="383">
        <f>'6.2. Паспорт фин осв ввод факт'!C34</f>
        <v>0.41818392813341454</v>
      </c>
      <c r="D34" s="383">
        <f t="shared" si="3"/>
        <v>0.41818392813341454</v>
      </c>
      <c r="E34" s="383">
        <v>0.41653170813341456</v>
      </c>
      <c r="F34" s="383">
        <f t="shared" si="5"/>
        <v>0.41653170813341456</v>
      </c>
      <c r="G34" s="384">
        <f>'6.2. Паспорт фин осв ввод факт'!G34</f>
        <v>0</v>
      </c>
      <c r="H34" s="384">
        <f>'6.2. Паспорт фин осв ввод факт'!J34</f>
        <v>1.65222E-3</v>
      </c>
      <c r="I34" s="384">
        <f>'6.2. Паспорт фин осв ввод факт'!N34</f>
        <v>1.2836099999999999E-3</v>
      </c>
      <c r="J34" s="384">
        <f>'6.2. Паспорт фин осв ввод факт'!P34</f>
        <v>0.41653170813341456</v>
      </c>
      <c r="K34" s="384">
        <f t="shared" si="7"/>
        <v>0.41653170813341456</v>
      </c>
      <c r="L34" s="384">
        <f>'6.2. Паспорт фин осв ввод факт'!T34</f>
        <v>0</v>
      </c>
      <c r="M34" s="384">
        <v>0</v>
      </c>
      <c r="N34" s="384">
        <v>0</v>
      </c>
      <c r="O34" s="384">
        <v>0</v>
      </c>
      <c r="P34" s="384">
        <f>'6.2. Паспорт фин осв ввод факт'!X34</f>
        <v>0</v>
      </c>
      <c r="Q34" s="384">
        <v>0</v>
      </c>
      <c r="R34" s="384">
        <v>0</v>
      </c>
      <c r="S34" s="384">
        <v>0</v>
      </c>
      <c r="T34" s="384">
        <v>0</v>
      </c>
      <c r="U34" s="384">
        <v>0</v>
      </c>
      <c r="V34" s="383" t="s">
        <v>607</v>
      </c>
      <c r="W34" s="383" t="s">
        <v>607</v>
      </c>
      <c r="X34" s="384">
        <v>0</v>
      </c>
      <c r="Y34" s="384">
        <v>0</v>
      </c>
      <c r="Z34" s="383" t="s">
        <v>607</v>
      </c>
      <c r="AA34" s="383" t="s">
        <v>607</v>
      </c>
      <c r="AB34" s="384">
        <v>0</v>
      </c>
      <c r="AC34" s="384">
        <v>0</v>
      </c>
      <c r="AD34" s="383" t="s">
        <v>607</v>
      </c>
      <c r="AE34" s="383" t="s">
        <v>607</v>
      </c>
      <c r="AF34" s="383">
        <f t="shared" si="2"/>
        <v>0.41653170813341456</v>
      </c>
      <c r="AG34" s="383">
        <f t="shared" si="6"/>
        <v>0</v>
      </c>
    </row>
    <row r="35" spans="1:33" s="334" customFormat="1" ht="31.5" x14ac:dyDescent="0.25">
      <c r="A35" s="82" t="s">
        <v>62</v>
      </c>
      <c r="B35" s="81" t="s">
        <v>163</v>
      </c>
      <c r="C35" s="383">
        <f>'6.2. Паспорт фин осв ввод факт'!C35</f>
        <v>0</v>
      </c>
      <c r="D35" s="383">
        <f t="shared" si="3"/>
        <v>0</v>
      </c>
      <c r="E35" s="383">
        <f t="shared" si="4"/>
        <v>0</v>
      </c>
      <c r="F35" s="383">
        <f t="shared" si="5"/>
        <v>0</v>
      </c>
      <c r="G35" s="383">
        <f>'6.2. Паспорт фин осв ввод факт'!G35</f>
        <v>0</v>
      </c>
      <c r="H35" s="383">
        <f>'6.2. Паспорт фин осв ввод факт'!J35</f>
        <v>0</v>
      </c>
      <c r="I35" s="383">
        <f>'6.2. Паспорт фин осв ввод факт'!N35</f>
        <v>0</v>
      </c>
      <c r="J35" s="383">
        <f>'6.2. Паспорт фин осв ввод факт'!P35</f>
        <v>0</v>
      </c>
      <c r="K35" s="383">
        <f t="shared" si="7"/>
        <v>0</v>
      </c>
      <c r="L35" s="383">
        <f>'6.2. Паспорт фин осв ввод факт'!T35</f>
        <v>0</v>
      </c>
      <c r="M35" s="383">
        <v>0</v>
      </c>
      <c r="N35" s="383">
        <v>0</v>
      </c>
      <c r="O35" s="383">
        <v>0</v>
      </c>
      <c r="P35" s="383">
        <f>'6.2. Паспорт фин осв ввод факт'!X35</f>
        <v>0</v>
      </c>
      <c r="Q35" s="383">
        <v>0</v>
      </c>
      <c r="R35" s="383">
        <v>0</v>
      </c>
      <c r="S35" s="383">
        <v>0</v>
      </c>
      <c r="T35" s="383">
        <v>0</v>
      </c>
      <c r="U35" s="383">
        <v>0</v>
      </c>
      <c r="V35" s="383" t="s">
        <v>607</v>
      </c>
      <c r="W35" s="383" t="s">
        <v>607</v>
      </c>
      <c r="X35" s="383">
        <v>0</v>
      </c>
      <c r="Y35" s="383">
        <v>0</v>
      </c>
      <c r="Z35" s="383" t="s">
        <v>607</v>
      </c>
      <c r="AA35" s="383" t="s">
        <v>607</v>
      </c>
      <c r="AB35" s="383">
        <v>0</v>
      </c>
      <c r="AC35" s="383">
        <v>0</v>
      </c>
      <c r="AD35" s="383" t="s">
        <v>607</v>
      </c>
      <c r="AE35" s="383" t="s">
        <v>607</v>
      </c>
      <c r="AF35" s="383">
        <f t="shared" si="2"/>
        <v>0</v>
      </c>
      <c r="AG35" s="383">
        <f t="shared" si="6"/>
        <v>0</v>
      </c>
    </row>
    <row r="36" spans="1:33" ht="31.5" x14ac:dyDescent="0.25">
      <c r="A36" s="79" t="s">
        <v>162</v>
      </c>
      <c r="B36" s="366" t="s">
        <v>161</v>
      </c>
      <c r="C36" s="383">
        <f>'6.2. Паспорт фин осв ввод факт'!C36</f>
        <v>0</v>
      </c>
      <c r="D36" s="383">
        <f t="shared" si="3"/>
        <v>0</v>
      </c>
      <c r="E36" s="383">
        <f t="shared" si="4"/>
        <v>0</v>
      </c>
      <c r="F36" s="383">
        <f t="shared" si="5"/>
        <v>0</v>
      </c>
      <c r="G36" s="384">
        <f>'6.2. Паспорт фин осв ввод факт'!G36</f>
        <v>0</v>
      </c>
      <c r="H36" s="384">
        <f>'6.2. Паспорт фин осв ввод факт'!J36</f>
        <v>0</v>
      </c>
      <c r="I36" s="384">
        <f>'6.2. Паспорт фин осв ввод факт'!N36</f>
        <v>0</v>
      </c>
      <c r="J36" s="384">
        <f>'6.2. Паспорт фин осв ввод факт'!P36</f>
        <v>0</v>
      </c>
      <c r="K36" s="384">
        <f t="shared" si="7"/>
        <v>0</v>
      </c>
      <c r="L36" s="384">
        <f>'6.2. Паспорт фин осв ввод факт'!T36</f>
        <v>0</v>
      </c>
      <c r="M36" s="384">
        <v>0</v>
      </c>
      <c r="N36" s="386">
        <v>0</v>
      </c>
      <c r="O36" s="384">
        <v>0</v>
      </c>
      <c r="P36" s="384">
        <f>'6.2. Паспорт фин осв ввод факт'!X36</f>
        <v>0</v>
      </c>
      <c r="Q36" s="384">
        <v>0</v>
      </c>
      <c r="R36" s="384">
        <v>0</v>
      </c>
      <c r="S36" s="384">
        <v>0</v>
      </c>
      <c r="T36" s="384">
        <v>0</v>
      </c>
      <c r="U36" s="384">
        <v>0</v>
      </c>
      <c r="V36" s="383" t="s">
        <v>607</v>
      </c>
      <c r="W36" s="383" t="s">
        <v>607</v>
      </c>
      <c r="X36" s="384">
        <v>0</v>
      </c>
      <c r="Y36" s="384">
        <v>0</v>
      </c>
      <c r="Z36" s="383" t="s">
        <v>607</v>
      </c>
      <c r="AA36" s="383" t="s">
        <v>607</v>
      </c>
      <c r="AB36" s="384">
        <v>0</v>
      </c>
      <c r="AC36" s="384">
        <v>0</v>
      </c>
      <c r="AD36" s="383" t="s">
        <v>607</v>
      </c>
      <c r="AE36" s="383" t="s">
        <v>607</v>
      </c>
      <c r="AF36" s="383">
        <f t="shared" si="2"/>
        <v>0</v>
      </c>
      <c r="AG36" s="383">
        <f t="shared" si="6"/>
        <v>0</v>
      </c>
    </row>
    <row r="37" spans="1:33" x14ac:dyDescent="0.25">
      <c r="A37" s="79" t="s">
        <v>160</v>
      </c>
      <c r="B37" s="366" t="s">
        <v>150</v>
      </c>
      <c r="C37" s="383">
        <f>'6.2. Паспорт фин осв ввод факт'!C37</f>
        <v>4</v>
      </c>
      <c r="D37" s="383">
        <f t="shared" si="3"/>
        <v>4</v>
      </c>
      <c r="E37" s="383">
        <f t="shared" si="4"/>
        <v>4</v>
      </c>
      <c r="F37" s="383">
        <f t="shared" si="5"/>
        <v>4</v>
      </c>
      <c r="G37" s="384">
        <f>'6.2. Паспорт фин осв ввод факт'!G37</f>
        <v>0</v>
      </c>
      <c r="H37" s="384">
        <f>'6.2. Паспорт фин осв ввод факт'!J37</f>
        <v>0</v>
      </c>
      <c r="I37" s="384">
        <f>'6.2. Паспорт фин осв ввод факт'!N37</f>
        <v>0</v>
      </c>
      <c r="J37" s="384">
        <f>'6.2. Паспорт фин осв ввод факт'!P37</f>
        <v>4</v>
      </c>
      <c r="K37" s="384">
        <f t="shared" si="7"/>
        <v>4</v>
      </c>
      <c r="L37" s="384">
        <f>'6.2. Паспорт фин осв ввод факт'!T37</f>
        <v>0</v>
      </c>
      <c r="M37" s="384">
        <v>0</v>
      </c>
      <c r="N37" s="386">
        <v>0</v>
      </c>
      <c r="O37" s="384">
        <v>0</v>
      </c>
      <c r="P37" s="384">
        <f>'6.2. Паспорт фин осв ввод факт'!X37</f>
        <v>0</v>
      </c>
      <c r="Q37" s="384">
        <v>0</v>
      </c>
      <c r="R37" s="384">
        <v>0</v>
      </c>
      <c r="S37" s="384">
        <v>0</v>
      </c>
      <c r="T37" s="384">
        <v>0</v>
      </c>
      <c r="U37" s="384">
        <v>0</v>
      </c>
      <c r="V37" s="383" t="s">
        <v>607</v>
      </c>
      <c r="W37" s="383" t="s">
        <v>607</v>
      </c>
      <c r="X37" s="384">
        <v>0</v>
      </c>
      <c r="Y37" s="384">
        <v>0</v>
      </c>
      <c r="Z37" s="383" t="s">
        <v>607</v>
      </c>
      <c r="AA37" s="383" t="s">
        <v>607</v>
      </c>
      <c r="AB37" s="384">
        <v>0</v>
      </c>
      <c r="AC37" s="384">
        <v>0</v>
      </c>
      <c r="AD37" s="383" t="s">
        <v>607</v>
      </c>
      <c r="AE37" s="383" t="s">
        <v>607</v>
      </c>
      <c r="AF37" s="383">
        <f t="shared" si="2"/>
        <v>4</v>
      </c>
      <c r="AG37" s="383">
        <f t="shared" si="6"/>
        <v>0</v>
      </c>
    </row>
    <row r="38" spans="1:33" x14ac:dyDescent="0.25">
      <c r="A38" s="79" t="s">
        <v>159</v>
      </c>
      <c r="B38" s="366" t="s">
        <v>148</v>
      </c>
      <c r="C38" s="383">
        <f>'6.2. Паспорт фин осв ввод факт'!C38</f>
        <v>0</v>
      </c>
      <c r="D38" s="383">
        <f t="shared" si="3"/>
        <v>0</v>
      </c>
      <c r="E38" s="383">
        <f t="shared" si="4"/>
        <v>0</v>
      </c>
      <c r="F38" s="383">
        <f t="shared" si="5"/>
        <v>0</v>
      </c>
      <c r="G38" s="384">
        <f>'6.2. Паспорт фин осв ввод факт'!G38</f>
        <v>0</v>
      </c>
      <c r="H38" s="384">
        <f>'6.2. Паспорт фин осв ввод факт'!J38</f>
        <v>0</v>
      </c>
      <c r="I38" s="384">
        <f>'6.2. Паспорт фин осв ввод факт'!N38</f>
        <v>0</v>
      </c>
      <c r="J38" s="384">
        <f>'6.2. Паспорт фин осв ввод факт'!P38</f>
        <v>0</v>
      </c>
      <c r="K38" s="384">
        <f t="shared" si="7"/>
        <v>0</v>
      </c>
      <c r="L38" s="384">
        <f>'6.2. Паспорт фин осв ввод факт'!T38</f>
        <v>0</v>
      </c>
      <c r="M38" s="384">
        <v>0</v>
      </c>
      <c r="N38" s="386">
        <v>0</v>
      </c>
      <c r="O38" s="384">
        <v>0</v>
      </c>
      <c r="P38" s="384">
        <f>'6.2. Паспорт фин осв ввод факт'!X38</f>
        <v>0</v>
      </c>
      <c r="Q38" s="384">
        <v>0</v>
      </c>
      <c r="R38" s="384">
        <v>0</v>
      </c>
      <c r="S38" s="384">
        <v>0</v>
      </c>
      <c r="T38" s="384">
        <v>0</v>
      </c>
      <c r="U38" s="384">
        <v>0</v>
      </c>
      <c r="V38" s="383" t="s">
        <v>607</v>
      </c>
      <c r="W38" s="383" t="s">
        <v>607</v>
      </c>
      <c r="X38" s="384">
        <v>0</v>
      </c>
      <c r="Y38" s="384">
        <v>0</v>
      </c>
      <c r="Z38" s="383" t="s">
        <v>607</v>
      </c>
      <c r="AA38" s="383" t="s">
        <v>607</v>
      </c>
      <c r="AB38" s="384">
        <v>0</v>
      </c>
      <c r="AC38" s="384">
        <v>0</v>
      </c>
      <c r="AD38" s="383" t="s">
        <v>607</v>
      </c>
      <c r="AE38" s="383" t="s">
        <v>607</v>
      </c>
      <c r="AF38" s="383">
        <f t="shared" si="2"/>
        <v>0</v>
      </c>
      <c r="AG38" s="383">
        <f t="shared" si="6"/>
        <v>0</v>
      </c>
    </row>
    <row r="39" spans="1:33" ht="31.5" x14ac:dyDescent="0.25">
      <c r="A39" s="79" t="s">
        <v>158</v>
      </c>
      <c r="B39" s="54" t="s">
        <v>146</v>
      </c>
      <c r="C39" s="383">
        <f>'6.2. Паспорт фин осв ввод факт'!C39</f>
        <v>0</v>
      </c>
      <c r="D39" s="383">
        <f t="shared" si="3"/>
        <v>0</v>
      </c>
      <c r="E39" s="383">
        <f t="shared" si="4"/>
        <v>0</v>
      </c>
      <c r="F39" s="383">
        <f t="shared" si="5"/>
        <v>0</v>
      </c>
      <c r="G39" s="384">
        <f>'6.2. Паспорт фин осв ввод факт'!G39</f>
        <v>0</v>
      </c>
      <c r="H39" s="384">
        <f>'6.2. Паспорт фин осв ввод факт'!J39</f>
        <v>0</v>
      </c>
      <c r="I39" s="384">
        <f>'6.2. Паспорт фин осв ввод факт'!N39</f>
        <v>0</v>
      </c>
      <c r="J39" s="384">
        <f>'6.2. Паспорт фин осв ввод факт'!P39</f>
        <v>0</v>
      </c>
      <c r="K39" s="384">
        <f t="shared" si="7"/>
        <v>0</v>
      </c>
      <c r="L39" s="384">
        <f>'6.2. Паспорт фин осв ввод факт'!T39</f>
        <v>0</v>
      </c>
      <c r="M39" s="384">
        <v>0</v>
      </c>
      <c r="N39" s="384">
        <v>0</v>
      </c>
      <c r="O39" s="384">
        <v>0</v>
      </c>
      <c r="P39" s="384">
        <f>'6.2. Паспорт фин осв ввод факт'!X39</f>
        <v>0</v>
      </c>
      <c r="Q39" s="384">
        <v>0</v>
      </c>
      <c r="R39" s="384">
        <v>0</v>
      </c>
      <c r="S39" s="384">
        <v>0</v>
      </c>
      <c r="T39" s="384">
        <v>0</v>
      </c>
      <c r="U39" s="384">
        <v>0</v>
      </c>
      <c r="V39" s="383" t="s">
        <v>607</v>
      </c>
      <c r="W39" s="383" t="s">
        <v>607</v>
      </c>
      <c r="X39" s="384">
        <v>0</v>
      </c>
      <c r="Y39" s="384">
        <v>0</v>
      </c>
      <c r="Z39" s="383" t="s">
        <v>607</v>
      </c>
      <c r="AA39" s="383" t="s">
        <v>607</v>
      </c>
      <c r="AB39" s="384">
        <v>0</v>
      </c>
      <c r="AC39" s="384">
        <v>0</v>
      </c>
      <c r="AD39" s="383" t="s">
        <v>607</v>
      </c>
      <c r="AE39" s="383" t="s">
        <v>607</v>
      </c>
      <c r="AF39" s="383">
        <f t="shared" si="2"/>
        <v>0</v>
      </c>
      <c r="AG39" s="383">
        <f t="shared" si="6"/>
        <v>0</v>
      </c>
    </row>
    <row r="40" spans="1:33" ht="31.5" x14ac:dyDescent="0.25">
      <c r="A40" s="79" t="s">
        <v>157</v>
      </c>
      <c r="B40" s="54" t="s">
        <v>144</v>
      </c>
      <c r="C40" s="383">
        <f>'6.2. Паспорт фин осв ввод факт'!C40</f>
        <v>0</v>
      </c>
      <c r="D40" s="383">
        <f t="shared" si="3"/>
        <v>0</v>
      </c>
      <c r="E40" s="383">
        <f t="shared" si="4"/>
        <v>0</v>
      </c>
      <c r="F40" s="383">
        <f t="shared" si="5"/>
        <v>0</v>
      </c>
      <c r="G40" s="384">
        <f>'6.2. Паспорт фин осв ввод факт'!G40</f>
        <v>0</v>
      </c>
      <c r="H40" s="384">
        <f>'6.2. Паспорт фин осв ввод факт'!J40</f>
        <v>0</v>
      </c>
      <c r="I40" s="384">
        <f>'6.2. Паспорт фин осв ввод факт'!N40</f>
        <v>0</v>
      </c>
      <c r="J40" s="384">
        <f>'6.2. Паспорт фин осв ввод факт'!P40</f>
        <v>0</v>
      </c>
      <c r="K40" s="384">
        <f t="shared" si="7"/>
        <v>0</v>
      </c>
      <c r="L40" s="384">
        <f>'6.2. Паспорт фин осв ввод факт'!T40</f>
        <v>0</v>
      </c>
      <c r="M40" s="384">
        <v>0</v>
      </c>
      <c r="N40" s="384">
        <v>0</v>
      </c>
      <c r="O40" s="384">
        <v>0</v>
      </c>
      <c r="P40" s="384">
        <f>'6.2. Паспорт фин осв ввод факт'!X40</f>
        <v>0</v>
      </c>
      <c r="Q40" s="384">
        <v>0</v>
      </c>
      <c r="R40" s="384">
        <v>0</v>
      </c>
      <c r="S40" s="384">
        <v>0</v>
      </c>
      <c r="T40" s="384">
        <v>0</v>
      </c>
      <c r="U40" s="384">
        <v>0</v>
      </c>
      <c r="V40" s="383" t="s">
        <v>607</v>
      </c>
      <c r="W40" s="383" t="s">
        <v>607</v>
      </c>
      <c r="X40" s="384">
        <v>0</v>
      </c>
      <c r="Y40" s="384">
        <v>0</v>
      </c>
      <c r="Z40" s="383" t="s">
        <v>607</v>
      </c>
      <c r="AA40" s="383" t="s">
        <v>607</v>
      </c>
      <c r="AB40" s="384">
        <v>0</v>
      </c>
      <c r="AC40" s="384">
        <v>0</v>
      </c>
      <c r="AD40" s="383" t="s">
        <v>607</v>
      </c>
      <c r="AE40" s="383" t="s">
        <v>607</v>
      </c>
      <c r="AF40" s="383">
        <f t="shared" si="2"/>
        <v>0</v>
      </c>
      <c r="AG40" s="383">
        <f t="shared" si="6"/>
        <v>0</v>
      </c>
    </row>
    <row r="41" spans="1:33" x14ac:dyDescent="0.25">
      <c r="A41" s="79" t="s">
        <v>156</v>
      </c>
      <c r="B41" s="54" t="s">
        <v>142</v>
      </c>
      <c r="C41" s="383">
        <f>'6.2. Паспорт фин осв ввод факт'!C41</f>
        <v>0.49</v>
      </c>
      <c r="D41" s="383">
        <f t="shared" si="3"/>
        <v>0.49</v>
      </c>
      <c r="E41" s="383">
        <f t="shared" si="4"/>
        <v>0.49</v>
      </c>
      <c r="F41" s="383">
        <f t="shared" si="5"/>
        <v>0.49</v>
      </c>
      <c r="G41" s="384">
        <f>'6.2. Паспорт фин осв ввод факт'!G41</f>
        <v>0</v>
      </c>
      <c r="H41" s="384">
        <f>'6.2. Паспорт фин осв ввод факт'!J41</f>
        <v>0</v>
      </c>
      <c r="I41" s="384">
        <f>'6.2. Паспорт фин осв ввод факт'!N41</f>
        <v>0</v>
      </c>
      <c r="J41" s="384">
        <f>'6.2. Паспорт фин осв ввод факт'!P41</f>
        <v>0.49099999999999999</v>
      </c>
      <c r="K41" s="384">
        <f t="shared" si="7"/>
        <v>0.49099999999999999</v>
      </c>
      <c r="L41" s="384">
        <f>'6.2. Паспорт фин осв ввод факт'!T41</f>
        <v>0</v>
      </c>
      <c r="M41" s="384">
        <v>0</v>
      </c>
      <c r="N41" s="384">
        <v>0</v>
      </c>
      <c r="O41" s="384">
        <v>0</v>
      </c>
      <c r="P41" s="384">
        <f>'6.2. Паспорт фин осв ввод факт'!X41</f>
        <v>0</v>
      </c>
      <c r="Q41" s="384">
        <v>0</v>
      </c>
      <c r="R41" s="384">
        <v>0</v>
      </c>
      <c r="S41" s="384">
        <v>0</v>
      </c>
      <c r="T41" s="384">
        <v>0</v>
      </c>
      <c r="U41" s="384">
        <v>0</v>
      </c>
      <c r="V41" s="383" t="s">
        <v>607</v>
      </c>
      <c r="W41" s="383" t="s">
        <v>607</v>
      </c>
      <c r="X41" s="384">
        <v>0</v>
      </c>
      <c r="Y41" s="384">
        <v>0</v>
      </c>
      <c r="Z41" s="383" t="s">
        <v>607</v>
      </c>
      <c r="AA41" s="383" t="s">
        <v>607</v>
      </c>
      <c r="AB41" s="384">
        <v>0</v>
      </c>
      <c r="AC41" s="384">
        <v>0</v>
      </c>
      <c r="AD41" s="383" t="s">
        <v>607</v>
      </c>
      <c r="AE41" s="383" t="s">
        <v>607</v>
      </c>
      <c r="AF41" s="383">
        <f t="shared" si="2"/>
        <v>0.49099999999999999</v>
      </c>
      <c r="AG41" s="383">
        <f t="shared" si="6"/>
        <v>0</v>
      </c>
    </row>
    <row r="42" spans="1:33" ht="18.75" x14ac:dyDescent="0.25">
      <c r="A42" s="79" t="s">
        <v>155</v>
      </c>
      <c r="B42" s="366" t="s">
        <v>674</v>
      </c>
      <c r="C42" s="383">
        <f>'6.2. Паспорт фин осв ввод факт'!C42</f>
        <v>10</v>
      </c>
      <c r="D42" s="383">
        <f t="shared" si="3"/>
        <v>10</v>
      </c>
      <c r="E42" s="383">
        <f t="shared" si="4"/>
        <v>10</v>
      </c>
      <c r="F42" s="383">
        <f t="shared" si="5"/>
        <v>10</v>
      </c>
      <c r="G42" s="384">
        <f>'6.2. Паспорт фин осв ввод факт'!G42</f>
        <v>0</v>
      </c>
      <c r="H42" s="384">
        <f>'6.2. Паспорт фин осв ввод факт'!J42</f>
        <v>0</v>
      </c>
      <c r="I42" s="384">
        <f>'6.2. Паспорт фин осв ввод факт'!N42</f>
        <v>0</v>
      </c>
      <c r="J42" s="384">
        <f>'6.2. Паспорт фин осв ввод факт'!P42</f>
        <v>10</v>
      </c>
      <c r="K42" s="384">
        <f t="shared" si="7"/>
        <v>10</v>
      </c>
      <c r="L42" s="384">
        <f>'6.2. Паспорт фин осв ввод факт'!T42</f>
        <v>0</v>
      </c>
      <c r="M42" s="384">
        <v>0</v>
      </c>
      <c r="N42" s="386">
        <v>0</v>
      </c>
      <c r="O42" s="384">
        <v>0</v>
      </c>
      <c r="P42" s="384">
        <f>'6.2. Паспорт фин осв ввод факт'!X42</f>
        <v>0</v>
      </c>
      <c r="Q42" s="384">
        <v>0</v>
      </c>
      <c r="R42" s="384">
        <v>0</v>
      </c>
      <c r="S42" s="384">
        <v>0</v>
      </c>
      <c r="T42" s="384">
        <v>0</v>
      </c>
      <c r="U42" s="384">
        <v>0</v>
      </c>
      <c r="V42" s="383" t="s">
        <v>607</v>
      </c>
      <c r="W42" s="383" t="s">
        <v>607</v>
      </c>
      <c r="X42" s="384">
        <v>0</v>
      </c>
      <c r="Y42" s="384">
        <v>0</v>
      </c>
      <c r="Z42" s="383" t="s">
        <v>607</v>
      </c>
      <c r="AA42" s="383" t="s">
        <v>607</v>
      </c>
      <c r="AB42" s="384">
        <v>0</v>
      </c>
      <c r="AC42" s="384">
        <v>0</v>
      </c>
      <c r="AD42" s="383" t="s">
        <v>607</v>
      </c>
      <c r="AE42" s="383" t="s">
        <v>607</v>
      </c>
      <c r="AF42" s="383">
        <f t="shared" si="2"/>
        <v>10</v>
      </c>
      <c r="AG42" s="383">
        <f t="shared" si="6"/>
        <v>0</v>
      </c>
    </row>
    <row r="43" spans="1:33" s="334" customFormat="1" x14ac:dyDescent="0.25">
      <c r="A43" s="82" t="s">
        <v>61</v>
      </c>
      <c r="B43" s="81" t="s">
        <v>154</v>
      </c>
      <c r="C43" s="383">
        <f>'6.2. Паспорт фин осв ввод факт'!C43</f>
        <v>0</v>
      </c>
      <c r="D43" s="383">
        <f t="shared" si="3"/>
        <v>0</v>
      </c>
      <c r="E43" s="383">
        <f t="shared" si="4"/>
        <v>0</v>
      </c>
      <c r="F43" s="383">
        <f t="shared" si="5"/>
        <v>0</v>
      </c>
      <c r="G43" s="383">
        <f>'6.2. Паспорт фин осв ввод факт'!G43</f>
        <v>0</v>
      </c>
      <c r="H43" s="383">
        <f>'6.2. Паспорт фин осв ввод факт'!J43</f>
        <v>0</v>
      </c>
      <c r="I43" s="383">
        <f>'6.2. Паспорт фин осв ввод факт'!N43</f>
        <v>0</v>
      </c>
      <c r="J43" s="383">
        <f>'6.2. Паспорт фин осв ввод факт'!P43</f>
        <v>0</v>
      </c>
      <c r="K43" s="383">
        <f t="shared" si="7"/>
        <v>0</v>
      </c>
      <c r="L43" s="383">
        <f>'6.2. Паспорт фин осв ввод факт'!T43</f>
        <v>0</v>
      </c>
      <c r="M43" s="383">
        <v>0</v>
      </c>
      <c r="N43" s="383">
        <v>0</v>
      </c>
      <c r="O43" s="383">
        <v>0</v>
      </c>
      <c r="P43" s="383">
        <f>'6.2. Паспорт фин осв ввод факт'!X43</f>
        <v>0</v>
      </c>
      <c r="Q43" s="383">
        <v>0</v>
      </c>
      <c r="R43" s="383">
        <v>0</v>
      </c>
      <c r="S43" s="383">
        <v>0</v>
      </c>
      <c r="T43" s="383">
        <v>0</v>
      </c>
      <c r="U43" s="383">
        <v>0</v>
      </c>
      <c r="V43" s="383" t="s">
        <v>607</v>
      </c>
      <c r="W43" s="383" t="s">
        <v>607</v>
      </c>
      <c r="X43" s="383">
        <v>0</v>
      </c>
      <c r="Y43" s="383">
        <v>0</v>
      </c>
      <c r="Z43" s="383" t="s">
        <v>607</v>
      </c>
      <c r="AA43" s="383" t="s">
        <v>607</v>
      </c>
      <c r="AB43" s="383">
        <v>0</v>
      </c>
      <c r="AC43" s="383">
        <v>0</v>
      </c>
      <c r="AD43" s="383" t="s">
        <v>607</v>
      </c>
      <c r="AE43" s="383" t="s">
        <v>607</v>
      </c>
      <c r="AF43" s="383">
        <f t="shared" si="2"/>
        <v>0</v>
      </c>
      <c r="AG43" s="383">
        <f t="shared" si="6"/>
        <v>0</v>
      </c>
    </row>
    <row r="44" spans="1:33" x14ac:dyDescent="0.25">
      <c r="A44" s="79" t="s">
        <v>153</v>
      </c>
      <c r="B44" s="54" t="s">
        <v>152</v>
      </c>
      <c r="C44" s="383">
        <f>'6.2. Паспорт фин осв ввод факт'!C44</f>
        <v>0</v>
      </c>
      <c r="D44" s="383">
        <f t="shared" si="3"/>
        <v>0</v>
      </c>
      <c r="E44" s="383">
        <f t="shared" si="4"/>
        <v>0</v>
      </c>
      <c r="F44" s="383">
        <f t="shared" si="5"/>
        <v>0</v>
      </c>
      <c r="G44" s="384">
        <f>'6.2. Паспорт фин осв ввод факт'!G44</f>
        <v>0</v>
      </c>
      <c r="H44" s="384">
        <f>'6.2. Паспорт фин осв ввод факт'!J44</f>
        <v>0</v>
      </c>
      <c r="I44" s="384">
        <f>'6.2. Паспорт фин осв ввод факт'!N44</f>
        <v>0</v>
      </c>
      <c r="J44" s="384">
        <f>'6.2. Паспорт фин осв ввод факт'!P44</f>
        <v>0</v>
      </c>
      <c r="K44" s="384">
        <f t="shared" si="7"/>
        <v>0</v>
      </c>
      <c r="L44" s="384">
        <f>'6.2. Паспорт фин осв ввод факт'!T44</f>
        <v>0</v>
      </c>
      <c r="M44" s="384">
        <v>0</v>
      </c>
      <c r="N44" s="384">
        <v>0</v>
      </c>
      <c r="O44" s="384">
        <v>0</v>
      </c>
      <c r="P44" s="384">
        <f>'6.2. Паспорт фин осв ввод факт'!X44</f>
        <v>0</v>
      </c>
      <c r="Q44" s="384">
        <v>0</v>
      </c>
      <c r="R44" s="384">
        <v>0</v>
      </c>
      <c r="S44" s="384">
        <v>0</v>
      </c>
      <c r="T44" s="384">
        <v>0</v>
      </c>
      <c r="U44" s="384">
        <v>0</v>
      </c>
      <c r="V44" s="383" t="s">
        <v>607</v>
      </c>
      <c r="W44" s="383" t="s">
        <v>607</v>
      </c>
      <c r="X44" s="384">
        <v>0</v>
      </c>
      <c r="Y44" s="384">
        <v>0</v>
      </c>
      <c r="Z44" s="383" t="s">
        <v>607</v>
      </c>
      <c r="AA44" s="383" t="s">
        <v>607</v>
      </c>
      <c r="AB44" s="384">
        <v>0</v>
      </c>
      <c r="AC44" s="384">
        <v>0</v>
      </c>
      <c r="AD44" s="383" t="s">
        <v>607</v>
      </c>
      <c r="AE44" s="383" t="s">
        <v>607</v>
      </c>
      <c r="AF44" s="383">
        <f t="shared" si="2"/>
        <v>0</v>
      </c>
      <c r="AG44" s="383">
        <f t="shared" si="6"/>
        <v>0</v>
      </c>
    </row>
    <row r="45" spans="1:33" x14ac:dyDescent="0.25">
      <c r="A45" s="79" t="s">
        <v>151</v>
      </c>
      <c r="B45" s="54" t="s">
        <v>150</v>
      </c>
      <c r="C45" s="383">
        <f>'6.2. Паспорт фин осв ввод факт'!C45</f>
        <v>4</v>
      </c>
      <c r="D45" s="383">
        <f t="shared" si="3"/>
        <v>4</v>
      </c>
      <c r="E45" s="383">
        <f t="shared" si="4"/>
        <v>4</v>
      </c>
      <c r="F45" s="383">
        <f t="shared" si="5"/>
        <v>4</v>
      </c>
      <c r="G45" s="384">
        <f>'6.2. Паспорт фин осв ввод факт'!G45</f>
        <v>0</v>
      </c>
      <c r="H45" s="384">
        <f>'6.2. Паспорт фин осв ввод факт'!J45</f>
        <v>0</v>
      </c>
      <c r="I45" s="384">
        <f>'6.2. Паспорт фин осв ввод факт'!N45</f>
        <v>0</v>
      </c>
      <c r="J45" s="384">
        <f>'6.2. Паспорт фин осв ввод факт'!P45</f>
        <v>4</v>
      </c>
      <c r="K45" s="384">
        <f t="shared" si="7"/>
        <v>4</v>
      </c>
      <c r="L45" s="384">
        <f>'6.2. Паспорт фин осв ввод факт'!T45</f>
        <v>0</v>
      </c>
      <c r="M45" s="384">
        <v>0</v>
      </c>
      <c r="N45" s="384">
        <v>0</v>
      </c>
      <c r="O45" s="384">
        <v>0</v>
      </c>
      <c r="P45" s="384">
        <f>'6.2. Паспорт фин осв ввод факт'!X45</f>
        <v>0</v>
      </c>
      <c r="Q45" s="384">
        <v>0</v>
      </c>
      <c r="R45" s="384">
        <v>0</v>
      </c>
      <c r="S45" s="384">
        <v>0</v>
      </c>
      <c r="T45" s="384">
        <v>0</v>
      </c>
      <c r="U45" s="384">
        <v>0</v>
      </c>
      <c r="V45" s="383" t="s">
        <v>607</v>
      </c>
      <c r="W45" s="383" t="s">
        <v>607</v>
      </c>
      <c r="X45" s="384">
        <v>0</v>
      </c>
      <c r="Y45" s="384">
        <v>0</v>
      </c>
      <c r="Z45" s="383" t="s">
        <v>607</v>
      </c>
      <c r="AA45" s="383" t="s">
        <v>607</v>
      </c>
      <c r="AB45" s="384">
        <v>0</v>
      </c>
      <c r="AC45" s="384">
        <v>0</v>
      </c>
      <c r="AD45" s="383" t="s">
        <v>607</v>
      </c>
      <c r="AE45" s="383" t="s">
        <v>607</v>
      </c>
      <c r="AF45" s="383">
        <f t="shared" si="2"/>
        <v>4</v>
      </c>
      <c r="AG45" s="383">
        <f t="shared" si="6"/>
        <v>0</v>
      </c>
    </row>
    <row r="46" spans="1:33" x14ac:dyDescent="0.25">
      <c r="A46" s="79" t="s">
        <v>149</v>
      </c>
      <c r="B46" s="54" t="s">
        <v>148</v>
      </c>
      <c r="C46" s="383">
        <f>'6.2. Паспорт фин осв ввод факт'!C46</f>
        <v>0</v>
      </c>
      <c r="D46" s="383">
        <f t="shared" si="3"/>
        <v>0</v>
      </c>
      <c r="E46" s="383">
        <f t="shared" si="4"/>
        <v>0</v>
      </c>
      <c r="F46" s="383">
        <f t="shared" si="5"/>
        <v>0</v>
      </c>
      <c r="G46" s="384">
        <f>'6.2. Паспорт фин осв ввод факт'!G46</f>
        <v>0</v>
      </c>
      <c r="H46" s="384">
        <f>'6.2. Паспорт фин осв ввод факт'!J46</f>
        <v>0</v>
      </c>
      <c r="I46" s="384">
        <f>'6.2. Паспорт фин осв ввод факт'!N46</f>
        <v>0</v>
      </c>
      <c r="J46" s="384">
        <f>'6.2. Паспорт фин осв ввод факт'!P46</f>
        <v>0</v>
      </c>
      <c r="K46" s="384">
        <f t="shared" si="7"/>
        <v>0</v>
      </c>
      <c r="L46" s="384">
        <f>'6.2. Паспорт фин осв ввод факт'!T46</f>
        <v>0</v>
      </c>
      <c r="M46" s="384">
        <v>0</v>
      </c>
      <c r="N46" s="384">
        <v>0</v>
      </c>
      <c r="O46" s="384">
        <v>0</v>
      </c>
      <c r="P46" s="384">
        <f>'6.2. Паспорт фин осв ввод факт'!X46</f>
        <v>0</v>
      </c>
      <c r="Q46" s="384">
        <v>0</v>
      </c>
      <c r="R46" s="384">
        <v>0</v>
      </c>
      <c r="S46" s="384">
        <v>0</v>
      </c>
      <c r="T46" s="384">
        <v>0</v>
      </c>
      <c r="U46" s="384">
        <v>0</v>
      </c>
      <c r="V46" s="383" t="s">
        <v>607</v>
      </c>
      <c r="W46" s="383" t="s">
        <v>607</v>
      </c>
      <c r="X46" s="384">
        <v>0</v>
      </c>
      <c r="Y46" s="384">
        <v>0</v>
      </c>
      <c r="Z46" s="383" t="s">
        <v>607</v>
      </c>
      <c r="AA46" s="383" t="s">
        <v>607</v>
      </c>
      <c r="AB46" s="384">
        <v>0</v>
      </c>
      <c r="AC46" s="384">
        <v>0</v>
      </c>
      <c r="AD46" s="383" t="s">
        <v>607</v>
      </c>
      <c r="AE46" s="383" t="s">
        <v>607</v>
      </c>
      <c r="AF46" s="383">
        <f t="shared" si="2"/>
        <v>0</v>
      </c>
      <c r="AG46" s="383">
        <f t="shared" si="6"/>
        <v>0</v>
      </c>
    </row>
    <row r="47" spans="1:33" ht="31.5" x14ac:dyDescent="0.25">
      <c r="A47" s="79" t="s">
        <v>147</v>
      </c>
      <c r="B47" s="54" t="s">
        <v>146</v>
      </c>
      <c r="C47" s="383">
        <f>'6.2. Паспорт фин осв ввод факт'!C47</f>
        <v>0</v>
      </c>
      <c r="D47" s="383">
        <f t="shared" si="3"/>
        <v>0</v>
      </c>
      <c r="E47" s="383">
        <f t="shared" si="4"/>
        <v>0</v>
      </c>
      <c r="F47" s="383">
        <f t="shared" si="5"/>
        <v>0</v>
      </c>
      <c r="G47" s="384">
        <f>'6.2. Паспорт фин осв ввод факт'!G47</f>
        <v>0</v>
      </c>
      <c r="H47" s="384">
        <f>'6.2. Паспорт фин осв ввод факт'!J47</f>
        <v>0</v>
      </c>
      <c r="I47" s="384">
        <f>'6.2. Паспорт фин осв ввод факт'!N47</f>
        <v>0</v>
      </c>
      <c r="J47" s="384">
        <f>'6.2. Паспорт фин осв ввод факт'!P47</f>
        <v>0</v>
      </c>
      <c r="K47" s="384">
        <f t="shared" si="7"/>
        <v>0</v>
      </c>
      <c r="L47" s="384">
        <f>'6.2. Паспорт фин осв ввод факт'!T47</f>
        <v>0</v>
      </c>
      <c r="M47" s="384">
        <v>0</v>
      </c>
      <c r="N47" s="384">
        <v>0</v>
      </c>
      <c r="O47" s="384">
        <v>0</v>
      </c>
      <c r="P47" s="384">
        <f>'6.2. Паспорт фин осв ввод факт'!X47</f>
        <v>0</v>
      </c>
      <c r="Q47" s="384">
        <v>0</v>
      </c>
      <c r="R47" s="384">
        <v>0</v>
      </c>
      <c r="S47" s="384">
        <v>0</v>
      </c>
      <c r="T47" s="384">
        <v>0</v>
      </c>
      <c r="U47" s="384">
        <v>0</v>
      </c>
      <c r="V47" s="383" t="s">
        <v>607</v>
      </c>
      <c r="W47" s="383" t="s">
        <v>607</v>
      </c>
      <c r="X47" s="384">
        <v>0</v>
      </c>
      <c r="Y47" s="384">
        <v>0</v>
      </c>
      <c r="Z47" s="383" t="s">
        <v>607</v>
      </c>
      <c r="AA47" s="383" t="s">
        <v>607</v>
      </c>
      <c r="AB47" s="384">
        <v>0</v>
      </c>
      <c r="AC47" s="384">
        <v>0</v>
      </c>
      <c r="AD47" s="383" t="s">
        <v>607</v>
      </c>
      <c r="AE47" s="383" t="s">
        <v>607</v>
      </c>
      <c r="AF47" s="383">
        <f t="shared" si="2"/>
        <v>0</v>
      </c>
      <c r="AG47" s="383">
        <f t="shared" si="6"/>
        <v>0</v>
      </c>
    </row>
    <row r="48" spans="1:33" ht="31.5" x14ac:dyDescent="0.25">
      <c r="A48" s="79" t="s">
        <v>145</v>
      </c>
      <c r="B48" s="54" t="s">
        <v>144</v>
      </c>
      <c r="C48" s="383">
        <f>'6.2. Паспорт фин осв ввод факт'!C48</f>
        <v>0</v>
      </c>
      <c r="D48" s="383">
        <f t="shared" si="3"/>
        <v>0</v>
      </c>
      <c r="E48" s="383">
        <f t="shared" si="4"/>
        <v>0</v>
      </c>
      <c r="F48" s="383">
        <f t="shared" si="5"/>
        <v>0</v>
      </c>
      <c r="G48" s="384">
        <f>'6.2. Паспорт фин осв ввод факт'!G48</f>
        <v>0</v>
      </c>
      <c r="H48" s="384">
        <f>'6.2. Паспорт фин осв ввод факт'!J48</f>
        <v>0</v>
      </c>
      <c r="I48" s="384">
        <f>'6.2. Паспорт фин осв ввод факт'!N48</f>
        <v>0</v>
      </c>
      <c r="J48" s="384">
        <f>'6.2. Паспорт фин осв ввод факт'!P48</f>
        <v>0</v>
      </c>
      <c r="K48" s="384">
        <f t="shared" si="7"/>
        <v>0</v>
      </c>
      <c r="L48" s="384">
        <f>'6.2. Паспорт фин осв ввод факт'!T48</f>
        <v>0</v>
      </c>
      <c r="M48" s="384">
        <v>0</v>
      </c>
      <c r="N48" s="384">
        <v>0</v>
      </c>
      <c r="O48" s="384">
        <v>0</v>
      </c>
      <c r="P48" s="384">
        <f>'6.2. Паспорт фин осв ввод факт'!X48</f>
        <v>0</v>
      </c>
      <c r="Q48" s="384">
        <v>0</v>
      </c>
      <c r="R48" s="384">
        <v>0</v>
      </c>
      <c r="S48" s="384">
        <v>0</v>
      </c>
      <c r="T48" s="384">
        <v>0</v>
      </c>
      <c r="U48" s="384">
        <v>0</v>
      </c>
      <c r="V48" s="383" t="s">
        <v>607</v>
      </c>
      <c r="W48" s="383" t="s">
        <v>607</v>
      </c>
      <c r="X48" s="384">
        <v>0</v>
      </c>
      <c r="Y48" s="384">
        <v>0</v>
      </c>
      <c r="Z48" s="383" t="s">
        <v>607</v>
      </c>
      <c r="AA48" s="383" t="s">
        <v>607</v>
      </c>
      <c r="AB48" s="384">
        <v>0</v>
      </c>
      <c r="AC48" s="384">
        <v>0</v>
      </c>
      <c r="AD48" s="383" t="s">
        <v>607</v>
      </c>
      <c r="AE48" s="383" t="s">
        <v>607</v>
      </c>
      <c r="AF48" s="383">
        <f t="shared" si="2"/>
        <v>0</v>
      </c>
      <c r="AG48" s="383">
        <f t="shared" si="6"/>
        <v>0</v>
      </c>
    </row>
    <row r="49" spans="1:33" x14ac:dyDescent="0.25">
      <c r="A49" s="79" t="s">
        <v>143</v>
      </c>
      <c r="B49" s="54" t="s">
        <v>142</v>
      </c>
      <c r="C49" s="383">
        <f>'6.2. Паспорт фин осв ввод факт'!C49</f>
        <v>0.49</v>
      </c>
      <c r="D49" s="383">
        <f t="shared" si="3"/>
        <v>0.49</v>
      </c>
      <c r="E49" s="383">
        <f t="shared" si="4"/>
        <v>0.49</v>
      </c>
      <c r="F49" s="383">
        <f t="shared" si="5"/>
        <v>0.49</v>
      </c>
      <c r="G49" s="384">
        <f>'6.2. Паспорт фин осв ввод факт'!G49</f>
        <v>0</v>
      </c>
      <c r="H49" s="384">
        <f>'6.2. Паспорт фин осв ввод факт'!J49</f>
        <v>0</v>
      </c>
      <c r="I49" s="384">
        <f>'6.2. Паспорт фин осв ввод факт'!N49</f>
        <v>0</v>
      </c>
      <c r="J49" s="384">
        <f>'6.2. Паспорт фин осв ввод факт'!P49</f>
        <v>0.49099999999999999</v>
      </c>
      <c r="K49" s="384">
        <f t="shared" si="7"/>
        <v>0.49099999999999999</v>
      </c>
      <c r="L49" s="384">
        <f>'6.2. Паспорт фин осв ввод факт'!T49</f>
        <v>0</v>
      </c>
      <c r="M49" s="384">
        <v>0</v>
      </c>
      <c r="N49" s="384">
        <v>0</v>
      </c>
      <c r="O49" s="384">
        <v>0</v>
      </c>
      <c r="P49" s="384">
        <f>'6.2. Паспорт фин осв ввод факт'!X49</f>
        <v>0</v>
      </c>
      <c r="Q49" s="384">
        <v>0</v>
      </c>
      <c r="R49" s="384">
        <v>0</v>
      </c>
      <c r="S49" s="384">
        <v>0</v>
      </c>
      <c r="T49" s="384">
        <v>0</v>
      </c>
      <c r="U49" s="384">
        <v>0</v>
      </c>
      <c r="V49" s="383" t="s">
        <v>607</v>
      </c>
      <c r="W49" s="383" t="s">
        <v>607</v>
      </c>
      <c r="X49" s="384">
        <v>0</v>
      </c>
      <c r="Y49" s="384">
        <v>0</v>
      </c>
      <c r="Z49" s="383" t="s">
        <v>607</v>
      </c>
      <c r="AA49" s="383" t="s">
        <v>607</v>
      </c>
      <c r="AB49" s="384">
        <v>0</v>
      </c>
      <c r="AC49" s="384">
        <v>0</v>
      </c>
      <c r="AD49" s="383" t="s">
        <v>607</v>
      </c>
      <c r="AE49" s="383" t="s">
        <v>607</v>
      </c>
      <c r="AF49" s="383">
        <f t="shared" si="2"/>
        <v>0.49099999999999999</v>
      </c>
      <c r="AG49" s="383">
        <f t="shared" si="6"/>
        <v>0</v>
      </c>
    </row>
    <row r="50" spans="1:33" ht="18.75" x14ac:dyDescent="0.25">
      <c r="A50" s="79" t="s">
        <v>141</v>
      </c>
      <c r="B50" s="366" t="s">
        <v>674</v>
      </c>
      <c r="C50" s="383">
        <f>'6.2. Паспорт фин осв ввод факт'!C50</f>
        <v>10</v>
      </c>
      <c r="D50" s="383">
        <f t="shared" si="3"/>
        <v>10</v>
      </c>
      <c r="E50" s="383">
        <f t="shared" si="4"/>
        <v>10</v>
      </c>
      <c r="F50" s="383">
        <f t="shared" si="5"/>
        <v>10</v>
      </c>
      <c r="G50" s="384">
        <f>'6.2. Паспорт фин осв ввод факт'!G50</f>
        <v>0</v>
      </c>
      <c r="H50" s="384">
        <f>'6.2. Паспорт фин осв ввод факт'!J50</f>
        <v>0</v>
      </c>
      <c r="I50" s="384">
        <f>'6.2. Паспорт фин осв ввод факт'!N50</f>
        <v>0</v>
      </c>
      <c r="J50" s="384">
        <f>'6.2. Паспорт фин осв ввод факт'!P50</f>
        <v>10</v>
      </c>
      <c r="K50" s="384">
        <f t="shared" si="7"/>
        <v>10</v>
      </c>
      <c r="L50" s="384">
        <f>'6.2. Паспорт фин осв ввод факт'!T50</f>
        <v>0</v>
      </c>
      <c r="M50" s="384">
        <v>0</v>
      </c>
      <c r="N50" s="386">
        <v>0</v>
      </c>
      <c r="O50" s="384">
        <v>0</v>
      </c>
      <c r="P50" s="384">
        <f>'6.2. Паспорт фин осв ввод факт'!X50</f>
        <v>0</v>
      </c>
      <c r="Q50" s="384">
        <v>0</v>
      </c>
      <c r="R50" s="384">
        <v>0</v>
      </c>
      <c r="S50" s="384">
        <v>0</v>
      </c>
      <c r="T50" s="384">
        <v>0</v>
      </c>
      <c r="U50" s="384">
        <v>0</v>
      </c>
      <c r="V50" s="383" t="s">
        <v>607</v>
      </c>
      <c r="W50" s="383" t="s">
        <v>607</v>
      </c>
      <c r="X50" s="384">
        <v>0</v>
      </c>
      <c r="Y50" s="384">
        <v>0</v>
      </c>
      <c r="Z50" s="383" t="s">
        <v>607</v>
      </c>
      <c r="AA50" s="383" t="s">
        <v>607</v>
      </c>
      <c r="AB50" s="384">
        <v>0</v>
      </c>
      <c r="AC50" s="384">
        <v>0</v>
      </c>
      <c r="AD50" s="383" t="s">
        <v>607</v>
      </c>
      <c r="AE50" s="383" t="s">
        <v>607</v>
      </c>
      <c r="AF50" s="383">
        <f t="shared" si="2"/>
        <v>10</v>
      </c>
      <c r="AG50" s="383">
        <f t="shared" si="6"/>
        <v>0</v>
      </c>
    </row>
    <row r="51" spans="1:33" s="334" customFormat="1" ht="35.25" customHeight="1" x14ac:dyDescent="0.25">
      <c r="A51" s="82" t="s">
        <v>59</v>
      </c>
      <c r="B51" s="81" t="s">
        <v>140</v>
      </c>
      <c r="C51" s="383">
        <f>'6.2. Паспорт фин осв ввод факт'!C51</f>
        <v>0</v>
      </c>
      <c r="D51" s="383">
        <f t="shared" si="3"/>
        <v>0</v>
      </c>
      <c r="E51" s="383">
        <f t="shared" si="4"/>
        <v>0</v>
      </c>
      <c r="F51" s="383">
        <f t="shared" si="5"/>
        <v>0</v>
      </c>
      <c r="G51" s="383">
        <f>'6.2. Паспорт фин осв ввод факт'!G51</f>
        <v>0</v>
      </c>
      <c r="H51" s="383">
        <f>'6.2. Паспорт фин осв ввод факт'!J51</f>
        <v>0</v>
      </c>
      <c r="I51" s="383">
        <f>'6.2. Паспорт фин осв ввод факт'!N51</f>
        <v>0</v>
      </c>
      <c r="J51" s="383">
        <f>'6.2. Паспорт фин осв ввод факт'!P51</f>
        <v>0</v>
      </c>
      <c r="K51" s="383">
        <f t="shared" si="7"/>
        <v>0</v>
      </c>
      <c r="L51" s="383">
        <f>'6.2. Паспорт фин осв ввод факт'!T51</f>
        <v>0</v>
      </c>
      <c r="M51" s="383">
        <v>0</v>
      </c>
      <c r="N51" s="383">
        <v>0</v>
      </c>
      <c r="O51" s="383">
        <v>0</v>
      </c>
      <c r="P51" s="383">
        <f>'6.2. Паспорт фин осв ввод факт'!X51</f>
        <v>0</v>
      </c>
      <c r="Q51" s="383">
        <v>0</v>
      </c>
      <c r="R51" s="383">
        <v>0</v>
      </c>
      <c r="S51" s="383">
        <v>0</v>
      </c>
      <c r="T51" s="383">
        <v>0</v>
      </c>
      <c r="U51" s="383">
        <v>0</v>
      </c>
      <c r="V51" s="383" t="s">
        <v>607</v>
      </c>
      <c r="W51" s="383" t="s">
        <v>607</v>
      </c>
      <c r="X51" s="383">
        <v>0</v>
      </c>
      <c r="Y51" s="383">
        <v>0</v>
      </c>
      <c r="Z51" s="383" t="s">
        <v>607</v>
      </c>
      <c r="AA51" s="383" t="s">
        <v>607</v>
      </c>
      <c r="AB51" s="383">
        <v>0</v>
      </c>
      <c r="AC51" s="383">
        <v>0</v>
      </c>
      <c r="AD51" s="383" t="s">
        <v>607</v>
      </c>
      <c r="AE51" s="383" t="s">
        <v>607</v>
      </c>
      <c r="AF51" s="383">
        <f t="shared" si="2"/>
        <v>0</v>
      </c>
      <c r="AG51" s="383">
        <f t="shared" si="6"/>
        <v>0</v>
      </c>
    </row>
    <row r="52" spans="1:33" x14ac:dyDescent="0.25">
      <c r="A52" s="79" t="s">
        <v>139</v>
      </c>
      <c r="B52" s="54" t="s">
        <v>138</v>
      </c>
      <c r="C52" s="383">
        <f>'6.2. Паспорт фин осв ввод факт'!C52</f>
        <v>12.283898305084744</v>
      </c>
      <c r="D52" s="383">
        <f>D30</f>
        <v>12.283898305084744</v>
      </c>
      <c r="E52" s="383">
        <f t="shared" si="4"/>
        <v>12.283898305084744</v>
      </c>
      <c r="F52" s="383">
        <f t="shared" si="5"/>
        <v>12.283898305084744</v>
      </c>
      <c r="G52" s="384">
        <f>'6.2. Паспорт фин осв ввод факт'!G52</f>
        <v>0</v>
      </c>
      <c r="H52" s="384">
        <f>'6.2. Паспорт фин осв ввод факт'!J52</f>
        <v>0</v>
      </c>
      <c r="I52" s="384">
        <f>'6.2. Паспорт фин осв ввод факт'!N52</f>
        <v>0</v>
      </c>
      <c r="J52" s="384">
        <f>'6.2. Паспорт фин осв ввод факт'!P52</f>
        <v>12.283898305084744</v>
      </c>
      <c r="K52" s="384">
        <f t="shared" si="7"/>
        <v>12.283898305084744</v>
      </c>
      <c r="L52" s="384">
        <f>'6.2. Паспорт фин осв ввод факт'!T52</f>
        <v>0</v>
      </c>
      <c r="M52" s="384">
        <v>0</v>
      </c>
      <c r="N52" s="384">
        <v>0</v>
      </c>
      <c r="O52" s="384">
        <v>0</v>
      </c>
      <c r="P52" s="384">
        <f>'6.2. Паспорт фин осв ввод факт'!X52</f>
        <v>0</v>
      </c>
      <c r="Q52" s="384">
        <v>0</v>
      </c>
      <c r="R52" s="384">
        <v>0</v>
      </c>
      <c r="S52" s="384">
        <v>0</v>
      </c>
      <c r="T52" s="384">
        <v>0</v>
      </c>
      <c r="U52" s="384">
        <v>0</v>
      </c>
      <c r="V52" s="383" t="s">
        <v>607</v>
      </c>
      <c r="W52" s="383" t="s">
        <v>607</v>
      </c>
      <c r="X52" s="384">
        <v>0</v>
      </c>
      <c r="Y52" s="384">
        <v>0</v>
      </c>
      <c r="Z52" s="383" t="s">
        <v>607</v>
      </c>
      <c r="AA52" s="383" t="s">
        <v>607</v>
      </c>
      <c r="AB52" s="384">
        <v>0</v>
      </c>
      <c r="AC52" s="384">
        <v>0</v>
      </c>
      <c r="AD52" s="383" t="s">
        <v>607</v>
      </c>
      <c r="AE52" s="383" t="s">
        <v>607</v>
      </c>
      <c r="AF52" s="383">
        <f t="shared" si="2"/>
        <v>12.283898305084744</v>
      </c>
      <c r="AG52" s="383">
        <f t="shared" si="6"/>
        <v>0</v>
      </c>
    </row>
    <row r="53" spans="1:33" x14ac:dyDescent="0.25">
      <c r="A53" s="79" t="s">
        <v>137</v>
      </c>
      <c r="B53" s="54" t="s">
        <v>131</v>
      </c>
      <c r="C53" s="383">
        <f>'6.2. Паспорт фин осв ввод факт'!C53</f>
        <v>0</v>
      </c>
      <c r="D53" s="383">
        <f t="shared" si="3"/>
        <v>0</v>
      </c>
      <c r="E53" s="383">
        <f t="shared" si="4"/>
        <v>0</v>
      </c>
      <c r="F53" s="383">
        <f t="shared" si="5"/>
        <v>0</v>
      </c>
      <c r="G53" s="384">
        <f>'6.2. Паспорт фин осв ввод факт'!G53</f>
        <v>0</v>
      </c>
      <c r="H53" s="384">
        <f>'6.2. Паспорт фин осв ввод факт'!J53</f>
        <v>0</v>
      </c>
      <c r="I53" s="384">
        <f>'6.2. Паспорт фин осв ввод факт'!N53</f>
        <v>0</v>
      </c>
      <c r="J53" s="384">
        <f>'6.2. Паспорт фин осв ввод факт'!P53</f>
        <v>0</v>
      </c>
      <c r="K53" s="384">
        <f t="shared" si="7"/>
        <v>0</v>
      </c>
      <c r="L53" s="384">
        <f>'6.2. Паспорт фин осв ввод факт'!T53</f>
        <v>0</v>
      </c>
      <c r="M53" s="384">
        <v>0</v>
      </c>
      <c r="N53" s="384">
        <v>0</v>
      </c>
      <c r="O53" s="384">
        <v>0</v>
      </c>
      <c r="P53" s="384">
        <f>'6.2. Паспорт фин осв ввод факт'!X53</f>
        <v>0</v>
      </c>
      <c r="Q53" s="384">
        <v>0</v>
      </c>
      <c r="R53" s="384">
        <v>0</v>
      </c>
      <c r="S53" s="384">
        <v>0</v>
      </c>
      <c r="T53" s="384">
        <v>0</v>
      </c>
      <c r="U53" s="384">
        <v>0</v>
      </c>
      <c r="V53" s="383" t="s">
        <v>607</v>
      </c>
      <c r="W53" s="383" t="s">
        <v>607</v>
      </c>
      <c r="X53" s="384">
        <v>0</v>
      </c>
      <c r="Y53" s="384">
        <v>0</v>
      </c>
      <c r="Z53" s="383" t="s">
        <v>607</v>
      </c>
      <c r="AA53" s="383" t="s">
        <v>607</v>
      </c>
      <c r="AB53" s="384">
        <v>0</v>
      </c>
      <c r="AC53" s="384">
        <v>0</v>
      </c>
      <c r="AD53" s="383" t="s">
        <v>607</v>
      </c>
      <c r="AE53" s="383" t="s">
        <v>607</v>
      </c>
      <c r="AF53" s="383">
        <f t="shared" si="2"/>
        <v>0</v>
      </c>
      <c r="AG53" s="383">
        <f t="shared" si="6"/>
        <v>0</v>
      </c>
    </row>
    <row r="54" spans="1:33" x14ac:dyDescent="0.25">
      <c r="A54" s="79" t="s">
        <v>136</v>
      </c>
      <c r="B54" s="366" t="s">
        <v>130</v>
      </c>
      <c r="C54" s="383">
        <f>'6.2. Паспорт фин осв ввод факт'!C54</f>
        <v>4</v>
      </c>
      <c r="D54" s="383">
        <f t="shared" si="3"/>
        <v>4</v>
      </c>
      <c r="E54" s="383">
        <f t="shared" si="4"/>
        <v>4</v>
      </c>
      <c r="F54" s="383">
        <f t="shared" si="5"/>
        <v>4</v>
      </c>
      <c r="G54" s="384">
        <f>'6.2. Паспорт фин осв ввод факт'!G54</f>
        <v>0</v>
      </c>
      <c r="H54" s="384">
        <f>'6.2. Паспорт фин осв ввод факт'!J54</f>
        <v>0</v>
      </c>
      <c r="I54" s="384">
        <f>'6.2. Паспорт фин осв ввод факт'!N54</f>
        <v>0</v>
      </c>
      <c r="J54" s="384">
        <f>'6.2. Паспорт фин осв ввод факт'!P54</f>
        <v>4</v>
      </c>
      <c r="K54" s="384">
        <f t="shared" si="7"/>
        <v>4</v>
      </c>
      <c r="L54" s="384">
        <f>'6.2. Паспорт фин осв ввод факт'!T54</f>
        <v>0</v>
      </c>
      <c r="M54" s="384">
        <v>0</v>
      </c>
      <c r="N54" s="386">
        <v>0</v>
      </c>
      <c r="O54" s="384">
        <v>0</v>
      </c>
      <c r="P54" s="384">
        <f>'6.2. Паспорт фин осв ввод факт'!X54</f>
        <v>0</v>
      </c>
      <c r="Q54" s="384">
        <v>0</v>
      </c>
      <c r="R54" s="384">
        <v>0</v>
      </c>
      <c r="S54" s="384">
        <v>0</v>
      </c>
      <c r="T54" s="384">
        <v>0</v>
      </c>
      <c r="U54" s="384">
        <v>0</v>
      </c>
      <c r="V54" s="383" t="s">
        <v>607</v>
      </c>
      <c r="W54" s="383" t="s">
        <v>607</v>
      </c>
      <c r="X54" s="384">
        <v>0</v>
      </c>
      <c r="Y54" s="384">
        <v>0</v>
      </c>
      <c r="Z54" s="383" t="s">
        <v>607</v>
      </c>
      <c r="AA54" s="383" t="s">
        <v>607</v>
      </c>
      <c r="AB54" s="384">
        <v>0</v>
      </c>
      <c r="AC54" s="384">
        <v>0</v>
      </c>
      <c r="AD54" s="383" t="s">
        <v>607</v>
      </c>
      <c r="AE54" s="383" t="s">
        <v>607</v>
      </c>
      <c r="AF54" s="383">
        <f t="shared" si="2"/>
        <v>4</v>
      </c>
      <c r="AG54" s="383">
        <f t="shared" si="6"/>
        <v>0</v>
      </c>
    </row>
    <row r="55" spans="1:33" x14ac:dyDescent="0.25">
      <c r="A55" s="79" t="s">
        <v>135</v>
      </c>
      <c r="B55" s="366" t="s">
        <v>129</v>
      </c>
      <c r="C55" s="383">
        <f>'6.2. Паспорт фин осв ввод факт'!C55</f>
        <v>0</v>
      </c>
      <c r="D55" s="383">
        <f t="shared" si="3"/>
        <v>0</v>
      </c>
      <c r="E55" s="383">
        <f t="shared" si="4"/>
        <v>0</v>
      </c>
      <c r="F55" s="383">
        <f t="shared" si="5"/>
        <v>0</v>
      </c>
      <c r="G55" s="384">
        <f>'6.2. Паспорт фин осв ввод факт'!G55</f>
        <v>0</v>
      </c>
      <c r="H55" s="384">
        <f>'6.2. Паспорт фин осв ввод факт'!J55</f>
        <v>0</v>
      </c>
      <c r="I55" s="384">
        <f>'6.2. Паспорт фин осв ввод факт'!N55</f>
        <v>0</v>
      </c>
      <c r="J55" s="384">
        <f>'6.2. Паспорт фин осв ввод факт'!P55</f>
        <v>0</v>
      </c>
      <c r="K55" s="384">
        <f t="shared" si="7"/>
        <v>0</v>
      </c>
      <c r="L55" s="384">
        <f>'6.2. Паспорт фин осв ввод факт'!T55</f>
        <v>0</v>
      </c>
      <c r="M55" s="384">
        <v>0</v>
      </c>
      <c r="N55" s="386">
        <v>0</v>
      </c>
      <c r="O55" s="384">
        <v>0</v>
      </c>
      <c r="P55" s="384">
        <f>'6.2. Паспорт фин осв ввод факт'!X55</f>
        <v>0</v>
      </c>
      <c r="Q55" s="384">
        <v>0</v>
      </c>
      <c r="R55" s="384">
        <v>0</v>
      </c>
      <c r="S55" s="384">
        <v>0</v>
      </c>
      <c r="T55" s="384">
        <v>0</v>
      </c>
      <c r="U55" s="384">
        <v>0</v>
      </c>
      <c r="V55" s="383" t="s">
        <v>607</v>
      </c>
      <c r="W55" s="383" t="s">
        <v>607</v>
      </c>
      <c r="X55" s="384">
        <v>0</v>
      </c>
      <c r="Y55" s="384">
        <v>0</v>
      </c>
      <c r="Z55" s="383" t="s">
        <v>607</v>
      </c>
      <c r="AA55" s="383" t="s">
        <v>607</v>
      </c>
      <c r="AB55" s="384">
        <v>0</v>
      </c>
      <c r="AC55" s="384">
        <v>0</v>
      </c>
      <c r="AD55" s="383" t="s">
        <v>607</v>
      </c>
      <c r="AE55" s="383" t="s">
        <v>607</v>
      </c>
      <c r="AF55" s="383">
        <f t="shared" si="2"/>
        <v>0</v>
      </c>
      <c r="AG55" s="383">
        <f t="shared" si="6"/>
        <v>0</v>
      </c>
    </row>
    <row r="56" spans="1:33" x14ac:dyDescent="0.25">
      <c r="A56" s="79" t="s">
        <v>134</v>
      </c>
      <c r="B56" s="366" t="s">
        <v>128</v>
      </c>
      <c r="C56" s="383">
        <f>'6.2. Паспорт фин осв ввод факт'!C56</f>
        <v>0.49</v>
      </c>
      <c r="D56" s="383">
        <f t="shared" si="3"/>
        <v>0.49</v>
      </c>
      <c r="E56" s="383">
        <f t="shared" si="4"/>
        <v>0.49</v>
      </c>
      <c r="F56" s="383">
        <f t="shared" si="5"/>
        <v>0.49</v>
      </c>
      <c r="G56" s="384">
        <f>'6.2. Паспорт фин осв ввод факт'!G56</f>
        <v>0</v>
      </c>
      <c r="H56" s="384">
        <f>'6.2. Паспорт фин осв ввод факт'!J56</f>
        <v>0</v>
      </c>
      <c r="I56" s="384">
        <f>'6.2. Паспорт фин осв ввод факт'!N56</f>
        <v>0</v>
      </c>
      <c r="J56" s="384">
        <f>'6.2. Паспорт фин осв ввод факт'!P56</f>
        <v>0.49099999999999999</v>
      </c>
      <c r="K56" s="384">
        <f t="shared" si="7"/>
        <v>0.49099999999999999</v>
      </c>
      <c r="L56" s="384">
        <f>'6.2. Паспорт фин осв ввод факт'!T56</f>
        <v>0</v>
      </c>
      <c r="M56" s="384">
        <v>0</v>
      </c>
      <c r="N56" s="386">
        <v>0</v>
      </c>
      <c r="O56" s="384">
        <v>0</v>
      </c>
      <c r="P56" s="384">
        <f>'6.2. Паспорт фин осв ввод факт'!X56</f>
        <v>0</v>
      </c>
      <c r="Q56" s="384">
        <v>0</v>
      </c>
      <c r="R56" s="384">
        <v>0</v>
      </c>
      <c r="S56" s="384">
        <v>0</v>
      </c>
      <c r="T56" s="384">
        <v>0</v>
      </c>
      <c r="U56" s="384">
        <v>0</v>
      </c>
      <c r="V56" s="383" t="s">
        <v>607</v>
      </c>
      <c r="W56" s="383" t="s">
        <v>607</v>
      </c>
      <c r="X56" s="384">
        <v>0</v>
      </c>
      <c r="Y56" s="384">
        <v>0</v>
      </c>
      <c r="Z56" s="383" t="s">
        <v>607</v>
      </c>
      <c r="AA56" s="383" t="s">
        <v>607</v>
      </c>
      <c r="AB56" s="384">
        <v>0</v>
      </c>
      <c r="AC56" s="384">
        <v>0</v>
      </c>
      <c r="AD56" s="383" t="s">
        <v>607</v>
      </c>
      <c r="AE56" s="383" t="s">
        <v>607</v>
      </c>
      <c r="AF56" s="383">
        <f t="shared" si="2"/>
        <v>0.49099999999999999</v>
      </c>
      <c r="AG56" s="383">
        <f t="shared" si="6"/>
        <v>0</v>
      </c>
    </row>
    <row r="57" spans="1:33" ht="18.75" x14ac:dyDescent="0.25">
      <c r="A57" s="79" t="s">
        <v>133</v>
      </c>
      <c r="B57" s="366" t="s">
        <v>675</v>
      </c>
      <c r="C57" s="383">
        <f>'6.2. Паспорт фин осв ввод факт'!C57</f>
        <v>10</v>
      </c>
      <c r="D57" s="383">
        <f t="shared" si="3"/>
        <v>10</v>
      </c>
      <c r="E57" s="383">
        <f t="shared" si="4"/>
        <v>10</v>
      </c>
      <c r="F57" s="383">
        <f t="shared" si="5"/>
        <v>10</v>
      </c>
      <c r="G57" s="384">
        <f>'6.2. Паспорт фин осв ввод факт'!G57</f>
        <v>0</v>
      </c>
      <c r="H57" s="384">
        <f>'6.2. Паспорт фин осв ввод факт'!J57</f>
        <v>0</v>
      </c>
      <c r="I57" s="384">
        <f>'6.2. Паспорт фин осв ввод факт'!N57</f>
        <v>0</v>
      </c>
      <c r="J57" s="384">
        <f>'6.2. Паспорт фин осв ввод факт'!P57</f>
        <v>10</v>
      </c>
      <c r="K57" s="384">
        <f t="shared" si="7"/>
        <v>10</v>
      </c>
      <c r="L57" s="384">
        <f>'6.2. Паспорт фин осв ввод факт'!T57</f>
        <v>0</v>
      </c>
      <c r="M57" s="384">
        <v>0</v>
      </c>
      <c r="N57" s="386">
        <v>0</v>
      </c>
      <c r="O57" s="384">
        <v>0</v>
      </c>
      <c r="P57" s="384">
        <f>'6.2. Паспорт фин осв ввод факт'!X57</f>
        <v>0</v>
      </c>
      <c r="Q57" s="384">
        <v>0</v>
      </c>
      <c r="R57" s="384">
        <v>0</v>
      </c>
      <c r="S57" s="384">
        <v>0</v>
      </c>
      <c r="T57" s="384">
        <v>0</v>
      </c>
      <c r="U57" s="384">
        <v>0</v>
      </c>
      <c r="V57" s="383" t="s">
        <v>607</v>
      </c>
      <c r="W57" s="383" t="s">
        <v>607</v>
      </c>
      <c r="X57" s="384">
        <v>0</v>
      </c>
      <c r="Y57" s="384">
        <v>0</v>
      </c>
      <c r="Z57" s="383" t="s">
        <v>607</v>
      </c>
      <c r="AA57" s="383" t="s">
        <v>607</v>
      </c>
      <c r="AB57" s="384">
        <v>0</v>
      </c>
      <c r="AC57" s="384">
        <v>0</v>
      </c>
      <c r="AD57" s="383" t="s">
        <v>607</v>
      </c>
      <c r="AE57" s="383" t="s">
        <v>607</v>
      </c>
      <c r="AF57" s="383">
        <f t="shared" si="2"/>
        <v>10</v>
      </c>
      <c r="AG57" s="383">
        <f t="shared" si="6"/>
        <v>0</v>
      </c>
    </row>
    <row r="58" spans="1:33" s="334" customFormat="1" ht="36.75" customHeight="1" x14ac:dyDescent="0.25">
      <c r="A58" s="82" t="s">
        <v>58</v>
      </c>
      <c r="B58" s="387" t="s">
        <v>229</v>
      </c>
      <c r="C58" s="383">
        <f>'6.2. Паспорт фин осв ввод факт'!C58</f>
        <v>0</v>
      </c>
      <c r="D58" s="383">
        <f t="shared" si="3"/>
        <v>0</v>
      </c>
      <c r="E58" s="383">
        <f t="shared" si="4"/>
        <v>0</v>
      </c>
      <c r="F58" s="383">
        <f t="shared" si="5"/>
        <v>0</v>
      </c>
      <c r="G58" s="383">
        <f>'6.2. Паспорт фин осв ввод факт'!G58</f>
        <v>0</v>
      </c>
      <c r="H58" s="383">
        <f>'6.2. Паспорт фин осв ввод факт'!J58</f>
        <v>0</v>
      </c>
      <c r="I58" s="383">
        <f>'6.2. Паспорт фин осв ввод факт'!N58</f>
        <v>0</v>
      </c>
      <c r="J58" s="383">
        <f>'6.2. Паспорт фин осв ввод факт'!P58</f>
        <v>0</v>
      </c>
      <c r="K58" s="383">
        <f t="shared" si="7"/>
        <v>0</v>
      </c>
      <c r="L58" s="383">
        <f>'6.2. Паспорт фин осв ввод факт'!T58</f>
        <v>0</v>
      </c>
      <c r="M58" s="383">
        <v>0</v>
      </c>
      <c r="N58" s="388">
        <v>0</v>
      </c>
      <c r="O58" s="383">
        <v>0</v>
      </c>
      <c r="P58" s="383">
        <f>'6.2. Паспорт фин осв ввод факт'!X58</f>
        <v>0</v>
      </c>
      <c r="Q58" s="383">
        <v>0</v>
      </c>
      <c r="R58" s="383">
        <v>0</v>
      </c>
      <c r="S58" s="383">
        <v>0</v>
      </c>
      <c r="T58" s="383">
        <v>0</v>
      </c>
      <c r="U58" s="383">
        <v>0</v>
      </c>
      <c r="V58" s="383" t="s">
        <v>607</v>
      </c>
      <c r="W58" s="383" t="s">
        <v>607</v>
      </c>
      <c r="X58" s="383">
        <v>0</v>
      </c>
      <c r="Y58" s="383">
        <v>0</v>
      </c>
      <c r="Z58" s="383" t="s">
        <v>607</v>
      </c>
      <c r="AA58" s="383" t="s">
        <v>607</v>
      </c>
      <c r="AB58" s="383">
        <v>0</v>
      </c>
      <c r="AC58" s="383">
        <v>0</v>
      </c>
      <c r="AD58" s="383" t="s">
        <v>607</v>
      </c>
      <c r="AE58" s="383" t="s">
        <v>607</v>
      </c>
      <c r="AF58" s="383">
        <f t="shared" si="2"/>
        <v>0</v>
      </c>
      <c r="AG58" s="383">
        <f t="shared" si="6"/>
        <v>0</v>
      </c>
    </row>
    <row r="59" spans="1:33" s="334" customFormat="1" x14ac:dyDescent="0.25">
      <c r="A59" s="82" t="s">
        <v>56</v>
      </c>
      <c r="B59" s="81" t="s">
        <v>132</v>
      </c>
      <c r="C59" s="383">
        <f>'6.2. Паспорт фин осв ввод факт'!C59</f>
        <v>0</v>
      </c>
      <c r="D59" s="383">
        <f t="shared" si="3"/>
        <v>0</v>
      </c>
      <c r="E59" s="383">
        <f t="shared" si="4"/>
        <v>0</v>
      </c>
      <c r="F59" s="383">
        <f t="shared" si="5"/>
        <v>0</v>
      </c>
      <c r="G59" s="383">
        <f>'6.2. Паспорт фин осв ввод факт'!G59</f>
        <v>0</v>
      </c>
      <c r="H59" s="383">
        <f>'6.2. Паспорт фин осв ввод факт'!J59</f>
        <v>0</v>
      </c>
      <c r="I59" s="383">
        <f>'6.2. Паспорт фин осв ввод факт'!N59</f>
        <v>0</v>
      </c>
      <c r="J59" s="383">
        <f>'6.2. Паспорт фин осв ввод факт'!P59</f>
        <v>0</v>
      </c>
      <c r="K59" s="383">
        <f t="shared" si="7"/>
        <v>0</v>
      </c>
      <c r="L59" s="383">
        <f>'6.2. Паспорт фин осв ввод факт'!T59</f>
        <v>0</v>
      </c>
      <c r="M59" s="383">
        <v>0</v>
      </c>
      <c r="N59" s="383">
        <v>0</v>
      </c>
      <c r="O59" s="383">
        <v>0</v>
      </c>
      <c r="P59" s="383">
        <f>'6.2. Паспорт фин осв ввод факт'!X59</f>
        <v>0</v>
      </c>
      <c r="Q59" s="383">
        <v>0</v>
      </c>
      <c r="R59" s="383">
        <v>0</v>
      </c>
      <c r="S59" s="383">
        <v>0</v>
      </c>
      <c r="T59" s="383">
        <v>0</v>
      </c>
      <c r="U59" s="383">
        <v>0</v>
      </c>
      <c r="V59" s="383" t="s">
        <v>607</v>
      </c>
      <c r="W59" s="383" t="s">
        <v>607</v>
      </c>
      <c r="X59" s="383">
        <v>0</v>
      </c>
      <c r="Y59" s="383">
        <v>0</v>
      </c>
      <c r="Z59" s="383" t="s">
        <v>607</v>
      </c>
      <c r="AA59" s="383" t="s">
        <v>607</v>
      </c>
      <c r="AB59" s="383">
        <v>0</v>
      </c>
      <c r="AC59" s="383">
        <v>0</v>
      </c>
      <c r="AD59" s="383" t="s">
        <v>607</v>
      </c>
      <c r="AE59" s="383" t="s">
        <v>607</v>
      </c>
      <c r="AF59" s="383">
        <f t="shared" si="2"/>
        <v>0</v>
      </c>
      <c r="AG59" s="383">
        <f t="shared" si="6"/>
        <v>0</v>
      </c>
    </row>
    <row r="60" spans="1:33" x14ac:dyDescent="0.25">
      <c r="A60" s="79" t="s">
        <v>223</v>
      </c>
      <c r="B60" s="389" t="s">
        <v>152</v>
      </c>
      <c r="C60" s="383">
        <f>'6.2. Паспорт фин осв ввод факт'!C60</f>
        <v>0</v>
      </c>
      <c r="D60" s="383">
        <f t="shared" si="3"/>
        <v>0</v>
      </c>
      <c r="E60" s="383">
        <f t="shared" si="4"/>
        <v>0</v>
      </c>
      <c r="F60" s="383">
        <f t="shared" si="5"/>
        <v>0</v>
      </c>
      <c r="G60" s="384">
        <f>'6.2. Паспорт фин осв ввод факт'!G60</f>
        <v>0</v>
      </c>
      <c r="H60" s="384">
        <f>'6.2. Паспорт фин осв ввод факт'!J60</f>
        <v>0</v>
      </c>
      <c r="I60" s="384">
        <f>'6.2. Паспорт фин осв ввод факт'!N60</f>
        <v>0</v>
      </c>
      <c r="J60" s="384">
        <f>'6.2. Паспорт фин осв ввод факт'!P60</f>
        <v>0</v>
      </c>
      <c r="K60" s="384">
        <f t="shared" si="7"/>
        <v>0</v>
      </c>
      <c r="L60" s="384">
        <f>'6.2. Паспорт фин осв ввод факт'!T60</f>
        <v>0</v>
      </c>
      <c r="M60" s="384">
        <v>0</v>
      </c>
      <c r="N60" s="390">
        <v>0</v>
      </c>
      <c r="O60" s="384">
        <v>0</v>
      </c>
      <c r="P60" s="384">
        <f>'6.2. Паспорт фин осв ввод факт'!X60</f>
        <v>0</v>
      </c>
      <c r="Q60" s="384">
        <v>0</v>
      </c>
      <c r="R60" s="384">
        <v>0</v>
      </c>
      <c r="S60" s="384">
        <v>0</v>
      </c>
      <c r="T60" s="384">
        <v>0</v>
      </c>
      <c r="U60" s="384">
        <v>0</v>
      </c>
      <c r="V60" s="383" t="s">
        <v>607</v>
      </c>
      <c r="W60" s="383" t="s">
        <v>607</v>
      </c>
      <c r="X60" s="384">
        <v>0</v>
      </c>
      <c r="Y60" s="384">
        <v>0</v>
      </c>
      <c r="Z60" s="383" t="s">
        <v>607</v>
      </c>
      <c r="AA60" s="383" t="s">
        <v>607</v>
      </c>
      <c r="AB60" s="384">
        <v>0</v>
      </c>
      <c r="AC60" s="384">
        <v>0</v>
      </c>
      <c r="AD60" s="383" t="s">
        <v>607</v>
      </c>
      <c r="AE60" s="383" t="s">
        <v>607</v>
      </c>
      <c r="AF60" s="383">
        <f t="shared" si="2"/>
        <v>0</v>
      </c>
      <c r="AG60" s="383">
        <f t="shared" si="6"/>
        <v>0</v>
      </c>
    </row>
    <row r="61" spans="1:33" x14ac:dyDescent="0.25">
      <c r="A61" s="79" t="s">
        <v>224</v>
      </c>
      <c r="B61" s="389" t="s">
        <v>150</v>
      </c>
      <c r="C61" s="383">
        <f>'6.2. Паспорт фин осв ввод факт'!C61</f>
        <v>0</v>
      </c>
      <c r="D61" s="383">
        <f t="shared" si="3"/>
        <v>0</v>
      </c>
      <c r="E61" s="383">
        <f t="shared" si="4"/>
        <v>0</v>
      </c>
      <c r="F61" s="383">
        <f t="shared" si="5"/>
        <v>0</v>
      </c>
      <c r="G61" s="384">
        <f>'6.2. Паспорт фин осв ввод факт'!G61</f>
        <v>0</v>
      </c>
      <c r="H61" s="384">
        <f>'6.2. Паспорт фин осв ввод факт'!J61</f>
        <v>0</v>
      </c>
      <c r="I61" s="384">
        <f>'6.2. Паспорт фин осв ввод факт'!N61</f>
        <v>0</v>
      </c>
      <c r="J61" s="384">
        <f>'6.2. Паспорт фин осв ввод факт'!P61</f>
        <v>0</v>
      </c>
      <c r="K61" s="384">
        <f t="shared" si="7"/>
        <v>0</v>
      </c>
      <c r="L61" s="384">
        <f>'6.2. Паспорт фин осв ввод факт'!T61</f>
        <v>0</v>
      </c>
      <c r="M61" s="384">
        <v>0</v>
      </c>
      <c r="N61" s="390">
        <v>0</v>
      </c>
      <c r="O61" s="384">
        <v>0</v>
      </c>
      <c r="P61" s="384">
        <f>'6.2. Паспорт фин осв ввод факт'!X61</f>
        <v>0</v>
      </c>
      <c r="Q61" s="384">
        <v>0</v>
      </c>
      <c r="R61" s="384">
        <v>0</v>
      </c>
      <c r="S61" s="384">
        <v>0</v>
      </c>
      <c r="T61" s="384">
        <v>0</v>
      </c>
      <c r="U61" s="384">
        <v>0</v>
      </c>
      <c r="V61" s="383" t="s">
        <v>607</v>
      </c>
      <c r="W61" s="383" t="s">
        <v>607</v>
      </c>
      <c r="X61" s="384">
        <v>0</v>
      </c>
      <c r="Y61" s="384">
        <v>0</v>
      </c>
      <c r="Z61" s="383" t="s">
        <v>607</v>
      </c>
      <c r="AA61" s="383" t="s">
        <v>607</v>
      </c>
      <c r="AB61" s="384">
        <v>0</v>
      </c>
      <c r="AC61" s="384">
        <v>0</v>
      </c>
      <c r="AD61" s="383" t="s">
        <v>607</v>
      </c>
      <c r="AE61" s="383" t="s">
        <v>607</v>
      </c>
      <c r="AF61" s="383">
        <f t="shared" si="2"/>
        <v>0</v>
      </c>
      <c r="AG61" s="383">
        <f t="shared" si="6"/>
        <v>0</v>
      </c>
    </row>
    <row r="62" spans="1:33" x14ac:dyDescent="0.25">
      <c r="A62" s="79" t="s">
        <v>225</v>
      </c>
      <c r="B62" s="389" t="s">
        <v>148</v>
      </c>
      <c r="C62" s="383">
        <f>'6.2. Паспорт фин осв ввод факт'!C62</f>
        <v>0</v>
      </c>
      <c r="D62" s="383">
        <f t="shared" si="3"/>
        <v>0</v>
      </c>
      <c r="E62" s="383">
        <f t="shared" si="4"/>
        <v>0</v>
      </c>
      <c r="F62" s="383">
        <f t="shared" si="5"/>
        <v>0</v>
      </c>
      <c r="G62" s="384">
        <f>'6.2. Паспорт фин осв ввод факт'!G62</f>
        <v>0</v>
      </c>
      <c r="H62" s="384">
        <f>'6.2. Паспорт фин осв ввод факт'!J62</f>
        <v>0</v>
      </c>
      <c r="I62" s="384">
        <f>'6.2. Паспорт фин осв ввод факт'!N62</f>
        <v>0</v>
      </c>
      <c r="J62" s="384">
        <f>'6.2. Паспорт фин осв ввод факт'!P62</f>
        <v>0</v>
      </c>
      <c r="K62" s="384">
        <f t="shared" si="7"/>
        <v>0</v>
      </c>
      <c r="L62" s="384">
        <f>'6.2. Паспорт фин осв ввод факт'!T62</f>
        <v>0</v>
      </c>
      <c r="M62" s="384">
        <v>0</v>
      </c>
      <c r="N62" s="390">
        <v>0</v>
      </c>
      <c r="O62" s="384">
        <v>0</v>
      </c>
      <c r="P62" s="384">
        <f>'6.2. Паспорт фин осв ввод факт'!X62</f>
        <v>0</v>
      </c>
      <c r="Q62" s="384">
        <v>0</v>
      </c>
      <c r="R62" s="384">
        <v>0</v>
      </c>
      <c r="S62" s="384">
        <v>0</v>
      </c>
      <c r="T62" s="384">
        <v>0</v>
      </c>
      <c r="U62" s="384">
        <v>0</v>
      </c>
      <c r="V62" s="383" t="s">
        <v>607</v>
      </c>
      <c r="W62" s="383" t="s">
        <v>607</v>
      </c>
      <c r="X62" s="384">
        <v>0</v>
      </c>
      <c r="Y62" s="384">
        <v>0</v>
      </c>
      <c r="Z62" s="383" t="s">
        <v>607</v>
      </c>
      <c r="AA62" s="383" t="s">
        <v>607</v>
      </c>
      <c r="AB62" s="384">
        <v>0</v>
      </c>
      <c r="AC62" s="384">
        <v>0</v>
      </c>
      <c r="AD62" s="383" t="s">
        <v>607</v>
      </c>
      <c r="AE62" s="383" t="s">
        <v>607</v>
      </c>
      <c r="AF62" s="383">
        <f t="shared" si="2"/>
        <v>0</v>
      </c>
      <c r="AG62" s="383">
        <f t="shared" si="6"/>
        <v>0</v>
      </c>
    </row>
    <row r="63" spans="1:33" x14ac:dyDescent="0.25">
      <c r="A63" s="79" t="s">
        <v>226</v>
      </c>
      <c r="B63" s="389" t="s">
        <v>228</v>
      </c>
      <c r="C63" s="383">
        <f>'6.2. Паспорт фин осв ввод факт'!C63</f>
        <v>0</v>
      </c>
      <c r="D63" s="383">
        <f t="shared" si="3"/>
        <v>0</v>
      </c>
      <c r="E63" s="383">
        <f t="shared" si="4"/>
        <v>0</v>
      </c>
      <c r="F63" s="383">
        <f t="shared" si="5"/>
        <v>0</v>
      </c>
      <c r="G63" s="384">
        <f>'6.2. Паспорт фин осв ввод факт'!G63</f>
        <v>0</v>
      </c>
      <c r="H63" s="384">
        <f>'6.2. Паспорт фин осв ввод факт'!J63</f>
        <v>0</v>
      </c>
      <c r="I63" s="384">
        <f>'6.2. Паспорт фин осв ввод факт'!N63</f>
        <v>0</v>
      </c>
      <c r="J63" s="384">
        <f>'6.2. Паспорт фин осв ввод факт'!P63</f>
        <v>0</v>
      </c>
      <c r="K63" s="384">
        <f t="shared" si="7"/>
        <v>0</v>
      </c>
      <c r="L63" s="384">
        <f>'6.2. Паспорт фин осв ввод факт'!T63</f>
        <v>0</v>
      </c>
      <c r="M63" s="384">
        <v>0</v>
      </c>
      <c r="N63" s="390">
        <v>0</v>
      </c>
      <c r="O63" s="384">
        <v>0</v>
      </c>
      <c r="P63" s="384">
        <f>'6.2. Паспорт фин осв ввод факт'!X63</f>
        <v>0</v>
      </c>
      <c r="Q63" s="384">
        <v>0</v>
      </c>
      <c r="R63" s="384">
        <v>0</v>
      </c>
      <c r="S63" s="384">
        <v>0</v>
      </c>
      <c r="T63" s="384">
        <v>0</v>
      </c>
      <c r="U63" s="384">
        <v>0</v>
      </c>
      <c r="V63" s="383" t="s">
        <v>607</v>
      </c>
      <c r="W63" s="383" t="s">
        <v>607</v>
      </c>
      <c r="X63" s="384">
        <v>0</v>
      </c>
      <c r="Y63" s="384">
        <v>0</v>
      </c>
      <c r="Z63" s="383" t="s">
        <v>607</v>
      </c>
      <c r="AA63" s="383" t="s">
        <v>607</v>
      </c>
      <c r="AB63" s="384">
        <v>0</v>
      </c>
      <c r="AC63" s="384">
        <v>0</v>
      </c>
      <c r="AD63" s="383" t="s">
        <v>607</v>
      </c>
      <c r="AE63" s="383" t="s">
        <v>607</v>
      </c>
      <c r="AF63" s="383">
        <f t="shared" si="2"/>
        <v>0</v>
      </c>
      <c r="AG63" s="383">
        <f t="shared" si="6"/>
        <v>0</v>
      </c>
    </row>
    <row r="64" spans="1:33" ht="18.75" x14ac:dyDescent="0.25">
      <c r="A64" s="79" t="s">
        <v>227</v>
      </c>
      <c r="B64" s="366" t="s">
        <v>675</v>
      </c>
      <c r="C64" s="383">
        <f>'6.2. Паспорт фин осв ввод факт'!C64</f>
        <v>0</v>
      </c>
      <c r="D64" s="383">
        <f t="shared" si="3"/>
        <v>0</v>
      </c>
      <c r="E64" s="383">
        <f t="shared" si="4"/>
        <v>0</v>
      </c>
      <c r="F64" s="383">
        <f t="shared" si="5"/>
        <v>0</v>
      </c>
      <c r="G64" s="384">
        <f>'6.2. Паспорт фин осв ввод факт'!G64</f>
        <v>0</v>
      </c>
      <c r="H64" s="384">
        <f>'6.2. Паспорт фин осв ввод факт'!J64</f>
        <v>0</v>
      </c>
      <c r="I64" s="384">
        <f>'6.2. Паспорт фин осв ввод факт'!N64</f>
        <v>0</v>
      </c>
      <c r="J64" s="384">
        <f>'6.2. Паспорт фин осв ввод факт'!P64</f>
        <v>0</v>
      </c>
      <c r="K64" s="384">
        <f t="shared" si="7"/>
        <v>0</v>
      </c>
      <c r="L64" s="384">
        <f>'6.2. Паспорт фин осв ввод факт'!T64</f>
        <v>0</v>
      </c>
      <c r="M64" s="384">
        <v>0</v>
      </c>
      <c r="N64" s="386">
        <v>0</v>
      </c>
      <c r="O64" s="384">
        <v>0</v>
      </c>
      <c r="P64" s="384">
        <f>'6.2. Паспорт фин осв ввод факт'!X64</f>
        <v>0</v>
      </c>
      <c r="Q64" s="384">
        <v>0</v>
      </c>
      <c r="R64" s="384">
        <v>0</v>
      </c>
      <c r="S64" s="384">
        <v>0</v>
      </c>
      <c r="T64" s="384">
        <v>0</v>
      </c>
      <c r="U64" s="384">
        <v>0</v>
      </c>
      <c r="V64" s="383" t="s">
        <v>607</v>
      </c>
      <c r="W64" s="383" t="s">
        <v>607</v>
      </c>
      <c r="X64" s="384">
        <v>0</v>
      </c>
      <c r="Y64" s="384">
        <v>0</v>
      </c>
      <c r="Z64" s="383" t="s">
        <v>607</v>
      </c>
      <c r="AA64" s="383" t="s">
        <v>607</v>
      </c>
      <c r="AB64" s="384">
        <v>0</v>
      </c>
      <c r="AC64" s="384">
        <v>0</v>
      </c>
      <c r="AD64" s="383" t="s">
        <v>607</v>
      </c>
      <c r="AE64" s="383" t="s">
        <v>607</v>
      </c>
      <c r="AF64" s="383">
        <f t="shared" si="2"/>
        <v>0</v>
      </c>
      <c r="AG64" s="383">
        <f t="shared" si="6"/>
        <v>0</v>
      </c>
    </row>
    <row r="65" spans="1:32" x14ac:dyDescent="0.25">
      <c r="A65" s="75"/>
      <c r="B65" s="76"/>
      <c r="C65" s="76"/>
      <c r="D65" s="76"/>
      <c r="E65" s="76"/>
      <c r="F65" s="76"/>
      <c r="G65" s="76"/>
      <c r="H65" s="76"/>
      <c r="I65" s="76"/>
      <c r="J65" s="76"/>
      <c r="K65" s="76"/>
      <c r="L65" s="69"/>
      <c r="M65" s="69"/>
      <c r="N65" s="69"/>
      <c r="O65" s="69"/>
      <c r="P65" s="69"/>
      <c r="Q65" s="69"/>
      <c r="R65" s="69"/>
      <c r="S65" s="69"/>
      <c r="T65" s="69"/>
      <c r="U65" s="69"/>
      <c r="V65" s="69"/>
      <c r="W65" s="69"/>
      <c r="X65" s="69"/>
      <c r="Y65" s="69"/>
      <c r="Z65" s="69"/>
      <c r="AA65" s="69"/>
      <c r="AB65" s="69"/>
      <c r="AC65" s="69"/>
      <c r="AD65" s="69"/>
      <c r="AE65" s="69"/>
      <c r="AF65" s="69"/>
    </row>
    <row r="66" spans="1:32" ht="54" customHeight="1" x14ac:dyDescent="0.25">
      <c r="A66" s="69"/>
      <c r="B66" s="467"/>
      <c r="C66" s="467"/>
      <c r="D66" s="467"/>
      <c r="E66" s="467"/>
      <c r="F66" s="467"/>
      <c r="G66" s="467"/>
      <c r="H66" s="467"/>
      <c r="I66" s="467"/>
      <c r="J66" s="379"/>
      <c r="K66" s="379"/>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c r="AD67" s="69"/>
      <c r="AE67" s="69"/>
      <c r="AF67" s="69"/>
    </row>
    <row r="68" spans="1:32" ht="50.25" customHeight="1" x14ac:dyDescent="0.25">
      <c r="A68" s="69"/>
      <c r="B68" s="466"/>
      <c r="C68" s="466"/>
      <c r="D68" s="466"/>
      <c r="E68" s="466"/>
      <c r="F68" s="466"/>
      <c r="G68" s="466"/>
      <c r="H68" s="466"/>
      <c r="I68" s="466"/>
      <c r="J68" s="378"/>
      <c r="K68" s="378"/>
      <c r="L68" s="69"/>
      <c r="M68" s="69"/>
      <c r="N68" s="69"/>
      <c r="O68" s="69"/>
      <c r="P68" s="69"/>
      <c r="Q68" s="69"/>
      <c r="R68" s="69"/>
      <c r="S68" s="69"/>
      <c r="T68" s="69"/>
      <c r="U68" s="69"/>
      <c r="V68" s="69"/>
      <c r="W68" s="69"/>
      <c r="X68" s="69"/>
      <c r="Y68" s="69"/>
      <c r="Z68" s="69"/>
      <c r="AA68" s="69"/>
      <c r="AB68" s="69"/>
      <c r="AC68" s="69"/>
      <c r="AD68" s="69"/>
      <c r="AE68" s="69"/>
      <c r="AF68" s="69"/>
    </row>
    <row r="69" spans="1:32"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c r="AD69" s="69"/>
      <c r="AE69" s="69"/>
      <c r="AF69" s="69"/>
    </row>
    <row r="70" spans="1:32" ht="36.75" customHeight="1" x14ac:dyDescent="0.25">
      <c r="A70" s="69"/>
      <c r="B70" s="467"/>
      <c r="C70" s="467"/>
      <c r="D70" s="467"/>
      <c r="E70" s="467"/>
      <c r="F70" s="467"/>
      <c r="G70" s="467"/>
      <c r="H70" s="467"/>
      <c r="I70" s="467"/>
      <c r="J70" s="379"/>
      <c r="K70" s="379"/>
      <c r="L70" s="69"/>
      <c r="M70" s="69"/>
      <c r="N70" s="69"/>
      <c r="O70" s="69"/>
      <c r="P70" s="69"/>
      <c r="Q70" s="69"/>
      <c r="R70" s="69"/>
      <c r="S70" s="69"/>
      <c r="T70" s="69"/>
      <c r="U70" s="69"/>
      <c r="V70" s="69"/>
      <c r="W70" s="69"/>
      <c r="X70" s="69"/>
      <c r="Y70" s="69"/>
      <c r="Z70" s="69"/>
      <c r="AA70" s="69"/>
      <c r="AB70" s="69"/>
      <c r="AC70" s="69"/>
      <c r="AD70" s="69"/>
      <c r="AE70" s="69"/>
      <c r="AF70" s="69"/>
    </row>
    <row r="71" spans="1:32" x14ac:dyDescent="0.25">
      <c r="A71" s="69"/>
      <c r="B71" s="73"/>
      <c r="C71" s="73"/>
      <c r="D71" s="73"/>
      <c r="E71" s="73"/>
      <c r="F71" s="73"/>
      <c r="L71" s="69"/>
      <c r="M71" s="69"/>
      <c r="N71" s="69"/>
      <c r="O71" s="69"/>
      <c r="P71" s="69"/>
      <c r="Q71" s="69"/>
      <c r="R71" s="69"/>
      <c r="S71" s="69"/>
      <c r="T71" s="69"/>
      <c r="U71" s="69"/>
      <c r="V71" s="69"/>
      <c r="W71" s="69"/>
      <c r="X71" s="69"/>
      <c r="Y71" s="69"/>
      <c r="Z71" s="69"/>
      <c r="AA71" s="69"/>
      <c r="AB71" s="69"/>
      <c r="AC71" s="69"/>
      <c r="AD71" s="69"/>
      <c r="AE71" s="69"/>
      <c r="AF71" s="69"/>
    </row>
    <row r="72" spans="1:32" ht="51" customHeight="1" x14ac:dyDescent="0.25">
      <c r="A72" s="69"/>
      <c r="B72" s="467"/>
      <c r="C72" s="467"/>
      <c r="D72" s="467"/>
      <c r="E72" s="467"/>
      <c r="F72" s="467"/>
      <c r="G72" s="467"/>
      <c r="H72" s="467"/>
      <c r="I72" s="467"/>
      <c r="J72" s="379"/>
      <c r="K72" s="379"/>
      <c r="L72" s="69"/>
      <c r="M72" s="69"/>
      <c r="N72" s="69"/>
      <c r="O72" s="69"/>
      <c r="P72" s="69"/>
      <c r="Q72" s="69"/>
      <c r="R72" s="69"/>
      <c r="S72" s="69"/>
      <c r="T72" s="69"/>
      <c r="U72" s="69"/>
      <c r="V72" s="69"/>
      <c r="W72" s="69"/>
      <c r="X72" s="69"/>
      <c r="Y72" s="69"/>
      <c r="Z72" s="69"/>
      <c r="AA72" s="69"/>
      <c r="AB72" s="69"/>
      <c r="AC72" s="69"/>
      <c r="AD72" s="69"/>
      <c r="AE72" s="69"/>
      <c r="AF72" s="69"/>
    </row>
    <row r="73" spans="1:32" ht="32.25" customHeight="1" x14ac:dyDescent="0.25">
      <c r="A73" s="69"/>
      <c r="B73" s="466"/>
      <c r="C73" s="466"/>
      <c r="D73" s="466"/>
      <c r="E73" s="466"/>
      <c r="F73" s="466"/>
      <c r="G73" s="466"/>
      <c r="H73" s="466"/>
      <c r="I73" s="466"/>
      <c r="J73" s="378"/>
      <c r="K73" s="378"/>
      <c r="L73" s="69"/>
      <c r="M73" s="69"/>
      <c r="N73" s="69"/>
      <c r="O73" s="69"/>
      <c r="P73" s="69"/>
      <c r="Q73" s="69"/>
      <c r="R73" s="69"/>
      <c r="S73" s="69"/>
      <c r="T73" s="69"/>
      <c r="U73" s="69"/>
      <c r="V73" s="69"/>
      <c r="W73" s="69"/>
      <c r="X73" s="69"/>
      <c r="Y73" s="69"/>
      <c r="Z73" s="69"/>
      <c r="AA73" s="69"/>
      <c r="AB73" s="69"/>
      <c r="AC73" s="69"/>
      <c r="AD73" s="69"/>
      <c r="AE73" s="69"/>
      <c r="AF73" s="69"/>
    </row>
    <row r="74" spans="1:32" ht="51.75" customHeight="1" x14ac:dyDescent="0.25">
      <c r="A74" s="69"/>
      <c r="B74" s="467"/>
      <c r="C74" s="467"/>
      <c r="D74" s="467"/>
      <c r="E74" s="467"/>
      <c r="F74" s="467"/>
      <c r="G74" s="467"/>
      <c r="H74" s="467"/>
      <c r="I74" s="467"/>
      <c r="J74" s="379"/>
      <c r="K74" s="379"/>
      <c r="L74" s="69"/>
      <c r="M74" s="69"/>
      <c r="N74" s="69"/>
      <c r="O74" s="69"/>
      <c r="P74" s="69"/>
      <c r="Q74" s="69"/>
      <c r="R74" s="69"/>
      <c r="S74" s="69"/>
      <c r="T74" s="69"/>
      <c r="U74" s="69"/>
      <c r="V74" s="69"/>
      <c r="W74" s="69"/>
      <c r="X74" s="69"/>
      <c r="Y74" s="69"/>
      <c r="Z74" s="69"/>
      <c r="AA74" s="69"/>
      <c r="AB74" s="69"/>
      <c r="AC74" s="69"/>
      <c r="AD74" s="69"/>
      <c r="AE74" s="69"/>
      <c r="AF74" s="69"/>
    </row>
    <row r="75" spans="1:32" ht="21.75" customHeight="1" x14ac:dyDescent="0.25">
      <c r="A75" s="69"/>
      <c r="B75" s="468"/>
      <c r="C75" s="468"/>
      <c r="D75" s="468"/>
      <c r="E75" s="468"/>
      <c r="F75" s="468"/>
      <c r="G75" s="468"/>
      <c r="H75" s="468"/>
      <c r="I75" s="468"/>
      <c r="J75" s="380"/>
      <c r="K75" s="380"/>
      <c r="L75" s="69"/>
      <c r="M75" s="69"/>
      <c r="N75" s="69"/>
      <c r="O75" s="69"/>
      <c r="P75" s="69"/>
      <c r="Q75" s="69"/>
      <c r="R75" s="69"/>
      <c r="S75" s="69"/>
      <c r="T75" s="69"/>
      <c r="U75" s="69"/>
      <c r="V75" s="69"/>
      <c r="W75" s="69"/>
      <c r="X75" s="69"/>
      <c r="Y75" s="69"/>
      <c r="Z75" s="69"/>
      <c r="AA75" s="69"/>
      <c r="AB75" s="69"/>
      <c r="AC75" s="69"/>
      <c r="AD75" s="69"/>
      <c r="AE75" s="69"/>
      <c r="AF75" s="69"/>
    </row>
    <row r="76" spans="1:32"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c r="AD76" s="69"/>
      <c r="AE76" s="69"/>
      <c r="AF76" s="69"/>
    </row>
    <row r="77" spans="1:32" ht="18.75" customHeight="1" x14ac:dyDescent="0.25">
      <c r="A77" s="69"/>
      <c r="B77" s="465"/>
      <c r="C77" s="465"/>
      <c r="D77" s="465"/>
      <c r="E77" s="465"/>
      <c r="F77" s="465"/>
      <c r="G77" s="465"/>
      <c r="H77" s="465"/>
      <c r="I77" s="465"/>
      <c r="J77" s="377"/>
      <c r="K77" s="377"/>
      <c r="L77" s="69"/>
      <c r="M77" s="69"/>
      <c r="N77" s="69"/>
      <c r="O77" s="69"/>
      <c r="P77" s="69"/>
      <c r="Q77" s="69"/>
      <c r="R77" s="69"/>
      <c r="S77" s="69"/>
      <c r="T77" s="69"/>
      <c r="U77" s="69"/>
      <c r="V77" s="69"/>
      <c r="W77" s="69"/>
      <c r="X77" s="69"/>
      <c r="Y77" s="69"/>
      <c r="Z77" s="69"/>
      <c r="AA77" s="69"/>
      <c r="AB77" s="69"/>
      <c r="AC77" s="69"/>
      <c r="AD77" s="69"/>
      <c r="AE77" s="69"/>
      <c r="AF77" s="69"/>
    </row>
    <row r="78" spans="1:32"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c r="AD78" s="69"/>
      <c r="AE78" s="69"/>
      <c r="AF78" s="69"/>
    </row>
    <row r="79" spans="1:32"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c r="AD79" s="69"/>
      <c r="AE79" s="69"/>
      <c r="AF79" s="69"/>
    </row>
    <row r="80" spans="1:32"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7" priority="42" operator="greaterThan">
      <formula>0</formula>
    </cfRule>
  </conditionalFormatting>
  <conditionalFormatting sqref="C31">
    <cfRule type="cellIs" dxfId="36" priority="41" operator="greaterThan">
      <formula>0</formula>
    </cfRule>
  </conditionalFormatting>
  <conditionalFormatting sqref="C31">
    <cfRule type="cellIs" dxfId="35" priority="40" operator="greaterThan">
      <formula>0</formula>
    </cfRule>
  </conditionalFormatting>
  <conditionalFormatting sqref="C31">
    <cfRule type="cellIs" dxfId="34" priority="39" operator="greaterThan">
      <formula>0</formula>
    </cfRule>
  </conditionalFormatting>
  <conditionalFormatting sqref="X24:Y24 AB24:AC24 AF24:AF64 J25:J64 L24:O64 C24:C64 Q24:U24 Q25:Q64 E25:E64">
    <cfRule type="cellIs" dxfId="33" priority="38" operator="notEqual">
      <formula>0</formula>
    </cfRule>
  </conditionalFormatting>
  <conditionalFormatting sqref="X24:Y24 AB24:AC24">
    <cfRule type="cellIs" dxfId="32" priority="37" operator="greaterThan">
      <formula>0</formula>
    </cfRule>
  </conditionalFormatting>
  <conditionalFormatting sqref="X24:Y24 AB24:AC24">
    <cfRule type="cellIs" dxfId="31" priority="36" operator="greaterThan">
      <formula>0</formula>
    </cfRule>
  </conditionalFormatting>
  <conditionalFormatting sqref="X24:Y24 AB24:AC24">
    <cfRule type="cellIs" dxfId="30" priority="35" operator="greaterThan">
      <formula>0</formula>
    </cfRule>
  </conditionalFormatting>
  <conditionalFormatting sqref="D30">
    <cfRule type="cellIs" dxfId="29" priority="34" operator="greaterThan">
      <formula>0</formula>
    </cfRule>
  </conditionalFormatting>
  <conditionalFormatting sqref="D31">
    <cfRule type="cellIs" dxfId="28" priority="33" operator="greaterThan">
      <formula>0</formula>
    </cfRule>
  </conditionalFormatting>
  <conditionalFormatting sqref="D31">
    <cfRule type="cellIs" dxfId="27" priority="32" operator="greaterThan">
      <formula>0</formula>
    </cfRule>
  </conditionalFormatting>
  <conditionalFormatting sqref="D31">
    <cfRule type="cellIs" dxfId="26" priority="31" operator="greaterThan">
      <formula>0</formula>
    </cfRule>
  </conditionalFormatting>
  <conditionalFormatting sqref="D25:D64">
    <cfRule type="cellIs" dxfId="25" priority="30" operator="notEqual">
      <formula>0</formula>
    </cfRule>
  </conditionalFormatting>
  <conditionalFormatting sqref="R25:U64 X25:Y64 AB25:AC64">
    <cfRule type="cellIs" dxfId="24" priority="29" operator="notEqual">
      <formula>0</formula>
    </cfRule>
  </conditionalFormatting>
  <conditionalFormatting sqref="I30">
    <cfRule type="cellIs" dxfId="23" priority="27" operator="greaterThan">
      <formula>0</formula>
    </cfRule>
  </conditionalFormatting>
  <conditionalFormatting sqref="I30">
    <cfRule type="cellIs" dxfId="22" priority="26" operator="greaterThan">
      <formula>0</formula>
    </cfRule>
  </conditionalFormatting>
  <conditionalFormatting sqref="I30">
    <cfRule type="cellIs" dxfId="21" priority="25" operator="greaterThan">
      <formula>0</formula>
    </cfRule>
  </conditionalFormatting>
  <conditionalFormatting sqref="I25:I29">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5:I64">
    <cfRule type="cellIs" dxfId="17" priority="18" operator="notEqual">
      <formula>0</formula>
    </cfRule>
  </conditionalFormatting>
  <conditionalFormatting sqref="I30">
    <cfRule type="cellIs" dxfId="16" priority="17" operator="greaterThan">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F25:F64">
    <cfRule type="cellIs" dxfId="13" priority="14" operator="notEqual">
      <formula>0</formula>
    </cfRule>
  </conditionalFormatting>
  <conditionalFormatting sqref="G25:G64">
    <cfRule type="cellIs" dxfId="12" priority="13" operator="notEqual">
      <formula>0</formula>
    </cfRule>
  </conditionalFormatting>
  <conditionalFormatting sqref="H25:H64">
    <cfRule type="cellIs" dxfId="11" priority="12" operator="notEqual">
      <formula>0</formula>
    </cfRule>
  </conditionalFormatting>
  <conditionalFormatting sqref="H25:H64">
    <cfRule type="cellIs" dxfId="10" priority="11" operator="greaterThan">
      <formula>0</formula>
    </cfRule>
  </conditionalFormatting>
  <conditionalFormatting sqref="H25:H64">
    <cfRule type="cellIs" dxfId="9" priority="10" operator="greaterThan">
      <formula>0</formula>
    </cfRule>
  </conditionalFormatting>
  <conditionalFormatting sqref="H25:H64">
    <cfRule type="cellIs" dxfId="8" priority="9" operator="greaterThan">
      <formula>0</formula>
    </cfRule>
  </conditionalFormatting>
  <conditionalFormatting sqref="H25:H61">
    <cfRule type="cellIs" dxfId="7" priority="8" operator="greaterThan">
      <formula>0</formula>
    </cfRule>
  </conditionalFormatting>
  <conditionalFormatting sqref="K25:K64">
    <cfRule type="cellIs" dxfId="6" priority="6" operator="notEqual">
      <formula>0</formula>
    </cfRule>
  </conditionalFormatting>
  <conditionalFormatting sqref="P24">
    <cfRule type="cellIs" dxfId="5" priority="5" operator="greaterThan">
      <formula>0</formula>
    </cfRule>
  </conditionalFormatting>
  <conditionalFormatting sqref="P24:P64">
    <cfRule type="cellIs" dxfId="4" priority="4" operator="notEqual">
      <formula>0</formula>
    </cfRule>
  </conditionalFormatting>
  <conditionalFormatting sqref="D24:K24">
    <cfRule type="cellIs" dxfId="3" priority="3" operator="greaterThan">
      <formula>0</formula>
    </cfRule>
  </conditionalFormatting>
  <conditionalFormatting sqref="D24:K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0" zoomScale="85" zoomScaleSheetLayoutView="85" workbookViewId="0">
      <selection activeCell="K32" sqref="K32"/>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3" width="10.7109375" style="19" customWidth="1"/>
    <col min="14" max="14" width="32.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2" t="s">
        <v>68</v>
      </c>
    </row>
    <row r="2" spans="1:48" ht="18.75" x14ac:dyDescent="0.3">
      <c r="AV2" s="15" t="s">
        <v>10</v>
      </c>
    </row>
    <row r="3" spans="1:48" ht="18.75" x14ac:dyDescent="0.3">
      <c r="AV3" s="15" t="s">
        <v>67</v>
      </c>
    </row>
    <row r="4" spans="1:48" ht="18.75" x14ac:dyDescent="0.3">
      <c r="AV4" s="15"/>
    </row>
    <row r="5" spans="1:48" ht="18.75" customHeight="1" x14ac:dyDescent="0.25">
      <c r="A5" s="395" t="str">
        <f>'1. паспорт местоположение'!A5:C5</f>
        <v>Год раскрытия информации: 2018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399" t="s">
        <v>9</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96" t="s">
        <v>8</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x14ac:dyDescent="0.25">
      <c r="A12" s="402" t="str">
        <f>'1. паспорт местоположение'!A12:C12</f>
        <v>F_prj_111001_3355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96" t="s">
        <v>7</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15.75" x14ac:dyDescent="0.25">
      <c r="A15" s="407" t="str">
        <f>'1. паспорт местоположение'!A15:C15</f>
        <v>Строительство КТПн 10/0.4 кВ, КЛ 10 кВ от РПн (ул.Лучистая) до КТПн по ул.Горького-Панина в г.Калининграде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396" t="s">
        <v>6</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8"/>
      <c r="AO17" s="438"/>
      <c r="AP17" s="438"/>
      <c r="AQ17" s="438"/>
      <c r="AR17" s="438"/>
      <c r="AS17" s="438"/>
      <c r="AT17" s="438"/>
      <c r="AU17" s="438"/>
      <c r="AV17" s="438"/>
    </row>
    <row r="18" spans="1:48" ht="14.25" customHeight="1"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438"/>
      <c r="AL19" s="438"/>
      <c r="AM19" s="438"/>
      <c r="AN19" s="438"/>
      <c r="AO19" s="438"/>
      <c r="AP19" s="438"/>
      <c r="AQ19" s="438"/>
      <c r="AR19" s="438"/>
      <c r="AS19" s="438"/>
      <c r="AT19" s="438"/>
      <c r="AU19" s="438"/>
      <c r="AV19" s="438"/>
    </row>
    <row r="20" spans="1:48" s="24" customFormat="1"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2"/>
      <c r="AT20" s="432"/>
      <c r="AU20" s="432"/>
      <c r="AV20" s="432"/>
    </row>
    <row r="21" spans="1:48" s="24"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4" customFormat="1" ht="58.5" customHeight="1" x14ac:dyDescent="0.25">
      <c r="A22" s="493" t="s">
        <v>52</v>
      </c>
      <c r="B22" s="504" t="s">
        <v>24</v>
      </c>
      <c r="C22" s="493" t="s">
        <v>51</v>
      </c>
      <c r="D22" s="493" t="s">
        <v>50</v>
      </c>
      <c r="E22" s="507" t="s">
        <v>527</v>
      </c>
      <c r="F22" s="508"/>
      <c r="G22" s="508"/>
      <c r="H22" s="508"/>
      <c r="I22" s="508"/>
      <c r="J22" s="508"/>
      <c r="K22" s="508"/>
      <c r="L22" s="509"/>
      <c r="M22" s="493" t="s">
        <v>49</v>
      </c>
      <c r="N22" s="493" t="s">
        <v>48</v>
      </c>
      <c r="O22" s="493" t="s">
        <v>47</v>
      </c>
      <c r="P22" s="488" t="s">
        <v>259</v>
      </c>
      <c r="Q22" s="488" t="s">
        <v>46</v>
      </c>
      <c r="R22" s="488" t="s">
        <v>45</v>
      </c>
      <c r="S22" s="488" t="s">
        <v>44</v>
      </c>
      <c r="T22" s="488"/>
      <c r="U22" s="510" t="s">
        <v>43</v>
      </c>
      <c r="V22" s="510" t="s">
        <v>42</v>
      </c>
      <c r="W22" s="488" t="s">
        <v>41</v>
      </c>
      <c r="X22" s="488" t="s">
        <v>40</v>
      </c>
      <c r="Y22" s="488" t="s">
        <v>39</v>
      </c>
      <c r="Z22" s="495" t="s">
        <v>38</v>
      </c>
      <c r="AA22" s="488" t="s">
        <v>37</v>
      </c>
      <c r="AB22" s="488" t="s">
        <v>36</v>
      </c>
      <c r="AC22" s="488" t="s">
        <v>35</v>
      </c>
      <c r="AD22" s="488" t="s">
        <v>34</v>
      </c>
      <c r="AE22" s="488" t="s">
        <v>33</v>
      </c>
      <c r="AF22" s="488" t="s">
        <v>32</v>
      </c>
      <c r="AG22" s="488"/>
      <c r="AH22" s="488"/>
      <c r="AI22" s="488"/>
      <c r="AJ22" s="488"/>
      <c r="AK22" s="488"/>
      <c r="AL22" s="488" t="s">
        <v>31</v>
      </c>
      <c r="AM22" s="488"/>
      <c r="AN22" s="488"/>
      <c r="AO22" s="488"/>
      <c r="AP22" s="488" t="s">
        <v>30</v>
      </c>
      <c r="AQ22" s="488"/>
      <c r="AR22" s="488" t="s">
        <v>29</v>
      </c>
      <c r="AS22" s="488" t="s">
        <v>28</v>
      </c>
      <c r="AT22" s="488" t="s">
        <v>27</v>
      </c>
      <c r="AU22" s="488" t="s">
        <v>26</v>
      </c>
      <c r="AV22" s="496" t="s">
        <v>25</v>
      </c>
    </row>
    <row r="23" spans="1:48" s="24" customFormat="1" ht="64.5" customHeight="1" x14ac:dyDescent="0.25">
      <c r="A23" s="503"/>
      <c r="B23" s="505"/>
      <c r="C23" s="503"/>
      <c r="D23" s="503"/>
      <c r="E23" s="498" t="s">
        <v>23</v>
      </c>
      <c r="F23" s="489" t="s">
        <v>131</v>
      </c>
      <c r="G23" s="489" t="s">
        <v>130</v>
      </c>
      <c r="H23" s="489" t="s">
        <v>129</v>
      </c>
      <c r="I23" s="491" t="s">
        <v>437</v>
      </c>
      <c r="J23" s="491" t="s">
        <v>438</v>
      </c>
      <c r="K23" s="491" t="s">
        <v>439</v>
      </c>
      <c r="L23" s="489" t="s">
        <v>79</v>
      </c>
      <c r="M23" s="503"/>
      <c r="N23" s="503"/>
      <c r="O23" s="503"/>
      <c r="P23" s="488"/>
      <c r="Q23" s="488"/>
      <c r="R23" s="488"/>
      <c r="S23" s="500" t="s">
        <v>2</v>
      </c>
      <c r="T23" s="500" t="s">
        <v>11</v>
      </c>
      <c r="U23" s="510"/>
      <c r="V23" s="510"/>
      <c r="W23" s="488"/>
      <c r="X23" s="488"/>
      <c r="Y23" s="488"/>
      <c r="Z23" s="488"/>
      <c r="AA23" s="488"/>
      <c r="AB23" s="488"/>
      <c r="AC23" s="488"/>
      <c r="AD23" s="488"/>
      <c r="AE23" s="488"/>
      <c r="AF23" s="488" t="s">
        <v>22</v>
      </c>
      <c r="AG23" s="488"/>
      <c r="AH23" s="488" t="s">
        <v>21</v>
      </c>
      <c r="AI23" s="488"/>
      <c r="AJ23" s="493" t="s">
        <v>20</v>
      </c>
      <c r="AK23" s="493" t="s">
        <v>19</v>
      </c>
      <c r="AL23" s="493" t="s">
        <v>18</v>
      </c>
      <c r="AM23" s="493" t="s">
        <v>17</v>
      </c>
      <c r="AN23" s="493" t="s">
        <v>16</v>
      </c>
      <c r="AO23" s="493" t="s">
        <v>15</v>
      </c>
      <c r="AP23" s="493" t="s">
        <v>14</v>
      </c>
      <c r="AQ23" s="511" t="s">
        <v>11</v>
      </c>
      <c r="AR23" s="488"/>
      <c r="AS23" s="488"/>
      <c r="AT23" s="488"/>
      <c r="AU23" s="488"/>
      <c r="AV23" s="497"/>
    </row>
    <row r="24" spans="1:48" s="24" customFormat="1" ht="96.75" customHeight="1" x14ac:dyDescent="0.25">
      <c r="A24" s="494"/>
      <c r="B24" s="506"/>
      <c r="C24" s="494"/>
      <c r="D24" s="494"/>
      <c r="E24" s="499"/>
      <c r="F24" s="490"/>
      <c r="G24" s="490"/>
      <c r="H24" s="490"/>
      <c r="I24" s="492"/>
      <c r="J24" s="492"/>
      <c r="K24" s="492"/>
      <c r="L24" s="490"/>
      <c r="M24" s="494"/>
      <c r="N24" s="494"/>
      <c r="O24" s="494"/>
      <c r="P24" s="488"/>
      <c r="Q24" s="488"/>
      <c r="R24" s="488"/>
      <c r="S24" s="501"/>
      <c r="T24" s="501"/>
      <c r="U24" s="510"/>
      <c r="V24" s="510"/>
      <c r="W24" s="488"/>
      <c r="X24" s="488"/>
      <c r="Y24" s="488"/>
      <c r="Z24" s="488"/>
      <c r="AA24" s="488"/>
      <c r="AB24" s="488"/>
      <c r="AC24" s="488"/>
      <c r="AD24" s="488"/>
      <c r="AE24" s="488"/>
      <c r="AF24" s="154" t="s">
        <v>13</v>
      </c>
      <c r="AG24" s="154" t="s">
        <v>12</v>
      </c>
      <c r="AH24" s="155" t="s">
        <v>2</v>
      </c>
      <c r="AI24" s="155" t="s">
        <v>11</v>
      </c>
      <c r="AJ24" s="494"/>
      <c r="AK24" s="494"/>
      <c r="AL24" s="494"/>
      <c r="AM24" s="494"/>
      <c r="AN24" s="494"/>
      <c r="AO24" s="494"/>
      <c r="AP24" s="494"/>
      <c r="AQ24" s="512"/>
      <c r="AR24" s="488"/>
      <c r="AS24" s="488"/>
      <c r="AT24" s="488"/>
      <c r="AU24" s="488"/>
      <c r="AV24" s="497"/>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45" x14ac:dyDescent="0.2">
      <c r="A26" s="22">
        <v>1</v>
      </c>
      <c r="B26" s="21" t="s">
        <v>638</v>
      </c>
      <c r="C26" s="21" t="s">
        <v>64</v>
      </c>
      <c r="D26" s="375">
        <f>'6.1. Паспорт сетевой график'!H53</f>
        <v>43403</v>
      </c>
      <c r="E26" s="22"/>
      <c r="F26" s="22"/>
      <c r="G26" s="22" t="s">
        <v>661</v>
      </c>
      <c r="H26" s="22"/>
      <c r="I26" s="22"/>
      <c r="J26" s="22"/>
      <c r="K26" s="22" t="s">
        <v>625</v>
      </c>
      <c r="L26" s="22"/>
      <c r="M26" s="370" t="s">
        <v>639</v>
      </c>
      <c r="N26" s="370" t="s">
        <v>640</v>
      </c>
      <c r="O26" s="370" t="s">
        <v>548</v>
      </c>
      <c r="P26" s="371">
        <v>12470</v>
      </c>
      <c r="Q26" s="370" t="s">
        <v>623</v>
      </c>
      <c r="R26" s="371">
        <v>10975.6</v>
      </c>
      <c r="S26" s="370" t="s">
        <v>641</v>
      </c>
      <c r="T26" s="370" t="s">
        <v>641</v>
      </c>
      <c r="U26" s="372" t="s">
        <v>477</v>
      </c>
      <c r="V26" s="372">
        <v>5</v>
      </c>
      <c r="W26" s="370" t="s">
        <v>642</v>
      </c>
      <c r="X26" s="371">
        <v>10975</v>
      </c>
      <c r="Y26" s="370"/>
      <c r="Z26" s="373" t="s">
        <v>64</v>
      </c>
      <c r="AA26" s="371">
        <v>10974</v>
      </c>
      <c r="AB26" s="371">
        <v>10974</v>
      </c>
      <c r="AC26" s="371" t="s">
        <v>642</v>
      </c>
      <c r="AD26" s="371">
        <v>10974</v>
      </c>
      <c r="AE26" s="371">
        <v>10974</v>
      </c>
      <c r="AF26" s="372" t="s">
        <v>643</v>
      </c>
      <c r="AG26" s="370" t="s">
        <v>644</v>
      </c>
      <c r="AH26" s="373">
        <v>42706</v>
      </c>
      <c r="AI26" s="373">
        <v>42706</v>
      </c>
      <c r="AJ26" s="373">
        <v>42723</v>
      </c>
      <c r="AK26" s="373">
        <v>42745</v>
      </c>
      <c r="AL26" s="370"/>
      <c r="AM26" s="370"/>
      <c r="AN26" s="373"/>
      <c r="AO26" s="370"/>
      <c r="AP26" s="373" t="s">
        <v>645</v>
      </c>
      <c r="AQ26" s="373" t="s">
        <v>645</v>
      </c>
      <c r="AR26" s="373" t="s">
        <v>645</v>
      </c>
      <c r="AS26" s="373" t="s">
        <v>645</v>
      </c>
      <c r="AT26" s="373"/>
      <c r="AU26" s="370"/>
      <c r="AV26" s="370"/>
    </row>
    <row r="27" spans="1:48" s="20" customFormat="1" ht="22.5" x14ac:dyDescent="0.2">
      <c r="A27" s="22"/>
      <c r="B27" s="21"/>
      <c r="C27" s="21"/>
      <c r="D27" s="22"/>
      <c r="E27" s="22"/>
      <c r="F27" s="22"/>
      <c r="G27" s="22"/>
      <c r="H27" s="22"/>
      <c r="I27" s="22"/>
      <c r="J27" s="22"/>
      <c r="K27" s="22"/>
      <c r="L27" s="22"/>
      <c r="M27" s="370"/>
      <c r="N27" s="370"/>
      <c r="O27" s="370"/>
      <c r="P27" s="371"/>
      <c r="Q27" s="370"/>
      <c r="R27" s="371"/>
      <c r="S27" s="370"/>
      <c r="T27" s="370"/>
      <c r="U27" s="372"/>
      <c r="V27" s="372"/>
      <c r="W27" s="370" t="s">
        <v>646</v>
      </c>
      <c r="X27" s="371">
        <v>10975</v>
      </c>
      <c r="Y27" s="370"/>
      <c r="Z27" s="373"/>
      <c r="AA27" s="371"/>
      <c r="AB27" s="371"/>
      <c r="AC27" s="371"/>
      <c r="AD27" s="371"/>
      <c r="AE27" s="371"/>
      <c r="AF27" s="372"/>
      <c r="AG27" s="370"/>
      <c r="AH27" s="373"/>
      <c r="AI27" s="373"/>
      <c r="AJ27" s="373"/>
      <c r="AK27" s="373"/>
      <c r="AL27" s="370"/>
      <c r="AM27" s="370"/>
      <c r="AN27" s="373"/>
      <c r="AO27" s="370"/>
      <c r="AP27" s="373"/>
      <c r="AQ27" s="373"/>
      <c r="AR27" s="373"/>
      <c r="AS27" s="373"/>
      <c r="AT27" s="373"/>
      <c r="AU27" s="370"/>
      <c r="AV27" s="370"/>
    </row>
    <row r="28" spans="1:48" s="20" customFormat="1" ht="33.75" x14ac:dyDescent="0.2">
      <c r="A28" s="22"/>
      <c r="B28" s="21"/>
      <c r="C28" s="21"/>
      <c r="D28" s="22"/>
      <c r="E28" s="22"/>
      <c r="F28" s="22"/>
      <c r="G28" s="22"/>
      <c r="H28" s="22"/>
      <c r="I28" s="22"/>
      <c r="J28" s="22"/>
      <c r="K28" s="22"/>
      <c r="L28" s="22"/>
      <c r="M28" s="370"/>
      <c r="N28" s="370"/>
      <c r="O28" s="370"/>
      <c r="P28" s="371"/>
      <c r="Q28" s="370"/>
      <c r="R28" s="371"/>
      <c r="S28" s="370"/>
      <c r="T28" s="370"/>
      <c r="U28" s="372"/>
      <c r="V28" s="372"/>
      <c r="W28" s="370" t="s">
        <v>647</v>
      </c>
      <c r="X28" s="371">
        <v>10975</v>
      </c>
      <c r="Y28" s="370"/>
      <c r="Z28" s="373"/>
      <c r="AA28" s="371"/>
      <c r="AB28" s="371"/>
      <c r="AC28" s="371"/>
      <c r="AD28" s="371"/>
      <c r="AE28" s="371"/>
      <c r="AF28" s="372"/>
      <c r="AG28" s="370"/>
      <c r="AH28" s="373"/>
      <c r="AI28" s="373"/>
      <c r="AJ28" s="373"/>
      <c r="AK28" s="373"/>
      <c r="AL28" s="370"/>
      <c r="AM28" s="370"/>
      <c r="AN28" s="373"/>
      <c r="AO28" s="370"/>
      <c r="AP28" s="373"/>
      <c r="AQ28" s="373"/>
      <c r="AR28" s="373"/>
      <c r="AS28" s="373"/>
      <c r="AT28" s="373"/>
      <c r="AU28" s="370"/>
      <c r="AV28" s="370"/>
    </row>
    <row r="29" spans="1:48" s="20" customFormat="1" ht="33.75" x14ac:dyDescent="0.2">
      <c r="A29" s="22"/>
      <c r="B29" s="21"/>
      <c r="C29" s="21"/>
      <c r="D29" s="22"/>
      <c r="E29" s="22"/>
      <c r="F29" s="22"/>
      <c r="G29" s="22"/>
      <c r="H29" s="22"/>
      <c r="I29" s="22"/>
      <c r="J29" s="22"/>
      <c r="K29" s="22"/>
      <c r="L29" s="22"/>
      <c r="M29" s="370"/>
      <c r="N29" s="370"/>
      <c r="O29" s="370"/>
      <c r="P29" s="371"/>
      <c r="Q29" s="370"/>
      <c r="R29" s="371"/>
      <c r="S29" s="370"/>
      <c r="T29" s="370"/>
      <c r="U29" s="372"/>
      <c r="V29" s="372"/>
      <c r="W29" s="370" t="s">
        <v>648</v>
      </c>
      <c r="X29" s="371">
        <v>8500</v>
      </c>
      <c r="Y29" s="370" t="s">
        <v>648</v>
      </c>
      <c r="Z29" s="373"/>
      <c r="AA29" s="371"/>
      <c r="AB29" s="371"/>
      <c r="AC29" s="371"/>
      <c r="AD29" s="371"/>
      <c r="AE29" s="371"/>
      <c r="AF29" s="372"/>
      <c r="AG29" s="370"/>
      <c r="AH29" s="373"/>
      <c r="AI29" s="373"/>
      <c r="AJ29" s="373"/>
      <c r="AK29" s="373"/>
      <c r="AL29" s="370"/>
      <c r="AM29" s="370"/>
      <c r="AN29" s="373"/>
      <c r="AO29" s="370"/>
      <c r="AP29" s="373"/>
      <c r="AQ29" s="373"/>
      <c r="AR29" s="373"/>
      <c r="AS29" s="373"/>
      <c r="AT29" s="373"/>
      <c r="AU29" s="370"/>
      <c r="AV29" s="370"/>
    </row>
    <row r="30" spans="1:48" s="20" customFormat="1" ht="22.5" x14ac:dyDescent="0.2">
      <c r="A30" s="22"/>
      <c r="B30" s="21"/>
      <c r="C30" s="21"/>
      <c r="D30" s="22"/>
      <c r="E30" s="22"/>
      <c r="F30" s="22"/>
      <c r="G30" s="22"/>
      <c r="H30" s="22"/>
      <c r="I30" s="22"/>
      <c r="J30" s="22"/>
      <c r="K30" s="22"/>
      <c r="L30" s="22"/>
      <c r="M30" s="370"/>
      <c r="N30" s="370"/>
      <c r="O30" s="370"/>
      <c r="P30" s="371"/>
      <c r="Q30" s="370"/>
      <c r="R30" s="371"/>
      <c r="S30" s="370"/>
      <c r="T30" s="370"/>
      <c r="U30" s="372"/>
      <c r="V30" s="372"/>
      <c r="W30" s="370" t="s">
        <v>649</v>
      </c>
      <c r="X30" s="371">
        <v>10975</v>
      </c>
      <c r="Y30" s="370" t="s">
        <v>649</v>
      </c>
      <c r="Z30" s="373"/>
      <c r="AA30" s="371"/>
      <c r="AB30" s="371"/>
      <c r="AC30" s="371"/>
      <c r="AD30" s="371"/>
      <c r="AE30" s="371"/>
      <c r="AF30" s="372"/>
      <c r="AG30" s="370"/>
      <c r="AH30" s="373"/>
      <c r="AI30" s="373"/>
      <c r="AJ30" s="373"/>
      <c r="AK30" s="373"/>
      <c r="AL30" s="370"/>
      <c r="AM30" s="370"/>
      <c r="AN30" s="373"/>
      <c r="AO30" s="370"/>
      <c r="AP30" s="373"/>
      <c r="AQ30" s="373"/>
      <c r="AR30" s="373"/>
      <c r="AS30" s="373"/>
      <c r="AT30" s="373"/>
      <c r="AU30" s="370"/>
      <c r="AV30" s="370"/>
    </row>
    <row r="31" spans="1:48" s="20" customFormat="1" ht="45" x14ac:dyDescent="0.2">
      <c r="A31" s="22">
        <v>2</v>
      </c>
      <c r="B31" s="21" t="s">
        <v>638</v>
      </c>
      <c r="C31" s="21" t="s">
        <v>64</v>
      </c>
      <c r="D31" s="375">
        <f>D26</f>
        <v>43403</v>
      </c>
      <c r="E31" s="22"/>
      <c r="F31" s="22"/>
      <c r="G31" s="22" t="str">
        <f>G26</f>
        <v>4.0 МВА</v>
      </c>
      <c r="H31" s="22"/>
      <c r="I31" s="22"/>
      <c r="J31" s="22"/>
      <c r="K31" s="22" t="str">
        <f>K26</f>
        <v>0.491 км</v>
      </c>
      <c r="L31" s="22"/>
      <c r="M31" s="370" t="s">
        <v>650</v>
      </c>
      <c r="N31" s="370" t="s">
        <v>651</v>
      </c>
      <c r="O31" s="370" t="s">
        <v>548</v>
      </c>
      <c r="P31" s="371">
        <v>3794.89</v>
      </c>
      <c r="Q31" s="370" t="s">
        <v>623</v>
      </c>
      <c r="R31" s="371">
        <v>3320</v>
      </c>
      <c r="S31" s="370" t="s">
        <v>652</v>
      </c>
      <c r="T31" s="370" t="s">
        <v>653</v>
      </c>
      <c r="U31" s="372" t="s">
        <v>58</v>
      </c>
      <c r="V31" s="372">
        <v>1</v>
      </c>
      <c r="W31" s="370" t="s">
        <v>654</v>
      </c>
      <c r="X31" s="371">
        <v>3320</v>
      </c>
      <c r="Y31" s="370"/>
      <c r="Z31" s="374"/>
      <c r="AA31" s="371"/>
      <c r="AB31" s="371"/>
      <c r="AC31" s="371" t="s">
        <v>654</v>
      </c>
      <c r="AD31" s="371">
        <v>3320</v>
      </c>
      <c r="AE31" s="371">
        <v>3320</v>
      </c>
      <c r="AF31" s="372" t="s">
        <v>655</v>
      </c>
      <c r="AG31" s="370" t="s">
        <v>644</v>
      </c>
      <c r="AH31" s="373">
        <v>42671</v>
      </c>
      <c r="AI31" s="373">
        <v>42671</v>
      </c>
      <c r="AJ31" s="373">
        <v>42718</v>
      </c>
      <c r="AK31" s="373">
        <v>42744</v>
      </c>
      <c r="AL31" s="370"/>
      <c r="AM31" s="370" t="s">
        <v>656</v>
      </c>
      <c r="AN31" s="373" t="s">
        <v>657</v>
      </c>
      <c r="AO31" s="370" t="s">
        <v>658</v>
      </c>
      <c r="AP31" s="373"/>
      <c r="AQ31" s="373"/>
      <c r="AR31" s="373"/>
      <c r="AS31" s="373"/>
      <c r="AT31" s="373"/>
      <c r="AU31" s="370"/>
      <c r="AV31" s="37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6" sqref="B2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2" t="s">
        <v>68</v>
      </c>
    </row>
    <row r="2" spans="1:8" ht="18.75" x14ac:dyDescent="0.3">
      <c r="B2" s="15" t="s">
        <v>10</v>
      </c>
    </row>
    <row r="3" spans="1:8" ht="18.75" x14ac:dyDescent="0.3">
      <c r="B3" s="15" t="s">
        <v>535</v>
      </c>
    </row>
    <row r="4" spans="1:8" x14ac:dyDescent="0.25">
      <c r="B4" s="47"/>
    </row>
    <row r="5" spans="1:8" ht="18.75" x14ac:dyDescent="0.3">
      <c r="A5" s="518" t="str">
        <f>'7. Паспорт отчет о закупке'!A5:AV5</f>
        <v>Год раскрытия информации: 2018 год</v>
      </c>
      <c r="B5" s="518"/>
      <c r="C5" s="87"/>
      <c r="D5" s="87"/>
      <c r="E5" s="87"/>
      <c r="F5" s="87"/>
      <c r="G5" s="87"/>
      <c r="H5" s="87"/>
    </row>
    <row r="6" spans="1:8" ht="18.75" x14ac:dyDescent="0.3">
      <c r="A6" s="342"/>
      <c r="B6" s="342"/>
      <c r="C6" s="342"/>
      <c r="D6" s="342"/>
      <c r="E6" s="342"/>
      <c r="F6" s="342"/>
      <c r="G6" s="342"/>
      <c r="H6" s="342"/>
    </row>
    <row r="7" spans="1:8" ht="18.75" x14ac:dyDescent="0.25">
      <c r="A7" s="399" t="s">
        <v>9</v>
      </c>
      <c r="B7" s="399"/>
      <c r="C7" s="159"/>
      <c r="D7" s="159"/>
      <c r="E7" s="159"/>
      <c r="F7" s="159"/>
      <c r="G7" s="159"/>
      <c r="H7" s="159"/>
    </row>
    <row r="8" spans="1:8" ht="18.75" x14ac:dyDescent="0.25">
      <c r="A8" s="159"/>
      <c r="B8" s="159"/>
      <c r="C8" s="159"/>
      <c r="D8" s="159"/>
      <c r="E8" s="159"/>
      <c r="F8" s="159"/>
      <c r="G8" s="159"/>
      <c r="H8" s="159"/>
    </row>
    <row r="9" spans="1:8" x14ac:dyDescent="0.25">
      <c r="A9" s="402" t="str">
        <f>'1. паспорт местоположение'!A9:C9</f>
        <v>Акционерное общество "Янтарьэнерго" ДЗО  ПАО "Россети"</v>
      </c>
      <c r="B9" s="402"/>
      <c r="C9" s="160"/>
      <c r="D9" s="160"/>
      <c r="E9" s="160"/>
      <c r="F9" s="160"/>
      <c r="G9" s="160"/>
      <c r="H9" s="160"/>
    </row>
    <row r="10" spans="1:8" x14ac:dyDescent="0.25">
      <c r="A10" s="396" t="s">
        <v>8</v>
      </c>
      <c r="B10" s="396"/>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2" t="str">
        <f>'1. паспорт местоположение'!A12:C12</f>
        <v>F_prj_111001_3355</v>
      </c>
      <c r="B12" s="402"/>
      <c r="C12" s="160"/>
      <c r="D12" s="160"/>
      <c r="E12" s="160"/>
      <c r="F12" s="160"/>
      <c r="G12" s="160"/>
      <c r="H12" s="160"/>
    </row>
    <row r="13" spans="1:8" x14ac:dyDescent="0.25">
      <c r="A13" s="396" t="s">
        <v>7</v>
      </c>
      <c r="B13" s="396"/>
      <c r="C13" s="161"/>
      <c r="D13" s="161"/>
      <c r="E13" s="161"/>
      <c r="F13" s="161"/>
      <c r="G13" s="161"/>
      <c r="H13" s="161"/>
    </row>
    <row r="14" spans="1:8" ht="18.75" x14ac:dyDescent="0.25">
      <c r="A14" s="11"/>
      <c r="B14" s="11"/>
      <c r="C14" s="11"/>
      <c r="D14" s="11"/>
      <c r="E14" s="11"/>
      <c r="F14" s="11"/>
      <c r="G14" s="11"/>
      <c r="H14" s="11"/>
    </row>
    <row r="15" spans="1:8" ht="39" customHeight="1" x14ac:dyDescent="0.25">
      <c r="A15" s="407" t="str">
        <f>'1. паспорт местоположение'!A15:C15</f>
        <v>Строительство КТПн 10/0.4 кВ, КЛ 10 кВ от РПн (ул.Лучистая) до КТПн по ул.Горького-Панина в г.Калининграде</v>
      </c>
      <c r="B15" s="407"/>
      <c r="C15" s="160"/>
      <c r="D15" s="160"/>
      <c r="E15" s="160"/>
      <c r="F15" s="160"/>
      <c r="G15" s="160"/>
      <c r="H15" s="160"/>
    </row>
    <row r="16" spans="1:8" x14ac:dyDescent="0.25">
      <c r="A16" s="396" t="s">
        <v>6</v>
      </c>
      <c r="B16" s="396"/>
      <c r="C16" s="161"/>
      <c r="D16" s="161"/>
      <c r="E16" s="161"/>
      <c r="F16" s="161"/>
      <c r="G16" s="161"/>
      <c r="H16" s="161"/>
    </row>
    <row r="17" spans="1:2" x14ac:dyDescent="0.25">
      <c r="B17" s="128"/>
    </row>
    <row r="18" spans="1:2" ht="33.75" customHeight="1" x14ac:dyDescent="0.25">
      <c r="A18" s="513" t="s">
        <v>517</v>
      </c>
      <c r="B18" s="514"/>
    </row>
    <row r="19" spans="1:2" x14ac:dyDescent="0.25">
      <c r="B19" s="47"/>
    </row>
    <row r="20" spans="1:2" ht="16.5" thickBot="1" x14ac:dyDescent="0.3">
      <c r="B20" s="129"/>
    </row>
    <row r="21" spans="1:2" ht="29.45" customHeight="1" thickBot="1" x14ac:dyDescent="0.3">
      <c r="A21" s="130" t="s">
        <v>384</v>
      </c>
      <c r="B21" s="131" t="str">
        <f>A15</f>
        <v>Строительство КТПн 10/0.4 кВ, КЛ 10 кВ от РПн (ул.Лучистая) до КТПн по ул.Горького-Панина в г.Калининграде</v>
      </c>
    </row>
    <row r="22" spans="1:2" ht="16.5" thickBot="1" x14ac:dyDescent="0.3">
      <c r="A22" s="130" t="s">
        <v>385</v>
      </c>
      <c r="B22" s="131" t="s">
        <v>550</v>
      </c>
    </row>
    <row r="23" spans="1:2" ht="16.5" thickBot="1" x14ac:dyDescent="0.3">
      <c r="A23" s="130" t="s">
        <v>350</v>
      </c>
      <c r="B23" s="132" t="s">
        <v>558</v>
      </c>
    </row>
    <row r="24" spans="1:2" ht="16.5" thickBot="1" x14ac:dyDescent="0.3">
      <c r="A24" s="130" t="s">
        <v>386</v>
      </c>
      <c r="B24" s="132" t="s">
        <v>622</v>
      </c>
    </row>
    <row r="25" spans="1:2" ht="16.5" thickBot="1" x14ac:dyDescent="0.3">
      <c r="A25" s="133" t="s">
        <v>387</v>
      </c>
      <c r="B25" s="131" t="s">
        <v>557</v>
      </c>
    </row>
    <row r="26" spans="1:2" ht="16.5" thickBot="1" x14ac:dyDescent="0.3">
      <c r="A26" s="134" t="s">
        <v>388</v>
      </c>
      <c r="B26" s="136" t="s">
        <v>679</v>
      </c>
    </row>
    <row r="27" spans="1:2" ht="29.25" thickBot="1" x14ac:dyDescent="0.3">
      <c r="A27" s="141" t="s">
        <v>624</v>
      </c>
      <c r="B27" s="328">
        <v>15.430764419999999</v>
      </c>
    </row>
    <row r="28" spans="1:2" ht="16.5" thickBot="1" x14ac:dyDescent="0.3">
      <c r="A28" s="136" t="s">
        <v>389</v>
      </c>
      <c r="B28" s="136" t="s">
        <v>678</v>
      </c>
    </row>
    <row r="29" spans="1:2" ht="29.25" thickBot="1" x14ac:dyDescent="0.3">
      <c r="A29" s="142" t="s">
        <v>390</v>
      </c>
      <c r="B29" s="136"/>
    </row>
    <row r="30" spans="1:2" ht="29.25" thickBot="1" x14ac:dyDescent="0.3">
      <c r="A30" s="142" t="s">
        <v>391</v>
      </c>
      <c r="B30" s="328">
        <f>B32+B41+B58</f>
        <v>13.157832000000001</v>
      </c>
    </row>
    <row r="31" spans="1:2" ht="16.5" thickBot="1" x14ac:dyDescent="0.3">
      <c r="A31" s="136" t="s">
        <v>392</v>
      </c>
      <c r="B31" s="136"/>
    </row>
    <row r="32" spans="1:2" ht="29.25" thickBot="1" x14ac:dyDescent="0.3">
      <c r="A32" s="142" t="s">
        <v>393</v>
      </c>
      <c r="B32" s="328">
        <f>B33+B37</f>
        <v>0</v>
      </c>
    </row>
    <row r="33" spans="1:3" s="324" customFormat="1" ht="16.5" thickBot="1" x14ac:dyDescent="0.3">
      <c r="A33" s="323" t="s">
        <v>394</v>
      </c>
      <c r="B33" s="329">
        <v>0</v>
      </c>
    </row>
    <row r="34" spans="1:3" ht="16.5" thickBot="1" x14ac:dyDescent="0.3">
      <c r="A34" s="136" t="s">
        <v>395</v>
      </c>
      <c r="B34" s="326">
        <f>B33/$B$27</f>
        <v>0</v>
      </c>
    </row>
    <row r="35" spans="1:3" ht="16.5" thickBot="1" x14ac:dyDescent="0.3">
      <c r="A35" s="136" t="s">
        <v>396</v>
      </c>
      <c r="B35" s="328">
        <v>0</v>
      </c>
      <c r="C35" s="127">
        <v>1</v>
      </c>
    </row>
    <row r="36" spans="1:3" ht="16.5" thickBot="1" x14ac:dyDescent="0.3">
      <c r="A36" s="136" t="s">
        <v>397</v>
      </c>
      <c r="B36" s="328">
        <v>0</v>
      </c>
      <c r="C36" s="127">
        <v>2</v>
      </c>
    </row>
    <row r="37" spans="1:3" s="324" customFormat="1" ht="16.5" thickBot="1" x14ac:dyDescent="0.3">
      <c r="A37" s="323" t="s">
        <v>394</v>
      </c>
      <c r="B37" s="329">
        <v>0</v>
      </c>
    </row>
    <row r="38" spans="1:3" ht="16.5" thickBot="1" x14ac:dyDescent="0.3">
      <c r="A38" s="136" t="s">
        <v>395</v>
      </c>
      <c r="B38" s="326">
        <f>B37/$B$27</f>
        <v>0</v>
      </c>
    </row>
    <row r="39" spans="1:3" ht="16.5" thickBot="1" x14ac:dyDescent="0.3">
      <c r="A39" s="136" t="s">
        <v>396</v>
      </c>
      <c r="B39" s="328">
        <v>0</v>
      </c>
      <c r="C39" s="127">
        <v>1</v>
      </c>
    </row>
    <row r="40" spans="1:3" ht="16.5" thickBot="1" x14ac:dyDescent="0.3">
      <c r="A40" s="136" t="s">
        <v>397</v>
      </c>
      <c r="B40" s="328">
        <v>0</v>
      </c>
      <c r="C40" s="127">
        <v>2</v>
      </c>
    </row>
    <row r="41" spans="1:3" ht="29.25" thickBot="1" x14ac:dyDescent="0.3">
      <c r="A41" s="142" t="s">
        <v>398</v>
      </c>
      <c r="B41" s="369">
        <f>B42+B46+B50+B54</f>
        <v>12.94932</v>
      </c>
    </row>
    <row r="42" spans="1:3" s="324" customFormat="1" ht="30.75" thickBot="1" x14ac:dyDescent="0.3">
      <c r="A42" s="367" t="s">
        <v>637</v>
      </c>
      <c r="B42" s="368">
        <v>12.94932</v>
      </c>
    </row>
    <row r="43" spans="1:3" ht="16.5" thickBot="1" x14ac:dyDescent="0.3">
      <c r="A43" s="136" t="s">
        <v>395</v>
      </c>
      <c r="B43" s="326">
        <f>B42/$B$27</f>
        <v>0.83918849692347264</v>
      </c>
    </row>
    <row r="44" spans="1:3" ht="16.5" thickBot="1" x14ac:dyDescent="0.3">
      <c r="A44" s="136" t="s">
        <v>396</v>
      </c>
      <c r="B44" s="328">
        <v>0</v>
      </c>
      <c r="C44" s="127">
        <v>1</v>
      </c>
    </row>
    <row r="45" spans="1:3" ht="16.5" thickBot="1" x14ac:dyDescent="0.3">
      <c r="A45" s="136" t="s">
        <v>397</v>
      </c>
      <c r="B45" s="328">
        <v>0</v>
      </c>
      <c r="C45" s="127">
        <v>2</v>
      </c>
    </row>
    <row r="46" spans="1:3" s="324" customFormat="1" ht="16.5" thickBot="1" x14ac:dyDescent="0.3">
      <c r="A46" s="323" t="s">
        <v>394</v>
      </c>
      <c r="B46" s="329">
        <v>0</v>
      </c>
    </row>
    <row r="47" spans="1:3" ht="16.5" thickBot="1" x14ac:dyDescent="0.3">
      <c r="A47" s="136" t="s">
        <v>395</v>
      </c>
      <c r="B47" s="326">
        <f>B46/$B$27</f>
        <v>0</v>
      </c>
    </row>
    <row r="48" spans="1:3" ht="16.5" thickBot="1" x14ac:dyDescent="0.3">
      <c r="A48" s="136" t="s">
        <v>396</v>
      </c>
      <c r="B48" s="328">
        <v>0</v>
      </c>
      <c r="C48" s="127">
        <v>1</v>
      </c>
    </row>
    <row r="49" spans="1:3" ht="16.5" thickBot="1" x14ac:dyDescent="0.3">
      <c r="A49" s="136" t="s">
        <v>397</v>
      </c>
      <c r="B49" s="328">
        <v>0</v>
      </c>
      <c r="C49" s="127">
        <v>2</v>
      </c>
    </row>
    <row r="50" spans="1:3" s="324" customFormat="1" ht="16.5" thickBot="1" x14ac:dyDescent="0.3">
      <c r="A50" s="323" t="s">
        <v>394</v>
      </c>
      <c r="B50" s="329">
        <v>0</v>
      </c>
    </row>
    <row r="51" spans="1:3" ht="16.5" thickBot="1" x14ac:dyDescent="0.3">
      <c r="A51" s="136" t="s">
        <v>395</v>
      </c>
      <c r="B51" s="326">
        <f>B50/$B$27</f>
        <v>0</v>
      </c>
    </row>
    <row r="52" spans="1:3" ht="16.5" thickBot="1" x14ac:dyDescent="0.3">
      <c r="A52" s="136" t="s">
        <v>396</v>
      </c>
      <c r="B52" s="328">
        <v>0</v>
      </c>
      <c r="C52" s="127">
        <v>1</v>
      </c>
    </row>
    <row r="53" spans="1:3" ht="16.5" thickBot="1" x14ac:dyDescent="0.3">
      <c r="A53" s="136" t="s">
        <v>397</v>
      </c>
      <c r="B53" s="328">
        <v>0</v>
      </c>
      <c r="C53" s="127">
        <v>2</v>
      </c>
    </row>
    <row r="54" spans="1:3" s="324" customFormat="1" ht="16.5" thickBot="1" x14ac:dyDescent="0.3">
      <c r="A54" s="323" t="s">
        <v>394</v>
      </c>
      <c r="B54" s="329">
        <v>0</v>
      </c>
    </row>
    <row r="55" spans="1:3" ht="16.5" thickBot="1" x14ac:dyDescent="0.3">
      <c r="A55" s="136" t="s">
        <v>395</v>
      </c>
      <c r="B55" s="326">
        <f>B54/$B$27</f>
        <v>0</v>
      </c>
    </row>
    <row r="56" spans="1:3" ht="16.5" thickBot="1" x14ac:dyDescent="0.3">
      <c r="A56" s="136" t="s">
        <v>396</v>
      </c>
      <c r="B56" s="328">
        <v>0</v>
      </c>
      <c r="C56" s="127">
        <v>1</v>
      </c>
    </row>
    <row r="57" spans="1:3" ht="16.5" thickBot="1" x14ac:dyDescent="0.3">
      <c r="A57" s="136" t="s">
        <v>397</v>
      </c>
      <c r="B57" s="328">
        <v>0</v>
      </c>
      <c r="C57" s="127">
        <v>2</v>
      </c>
    </row>
    <row r="58" spans="1:3" ht="29.25" thickBot="1" x14ac:dyDescent="0.3">
      <c r="A58" s="142" t="s">
        <v>399</v>
      </c>
      <c r="B58" s="328">
        <f>B59+B63+B67+B71</f>
        <v>0.208512</v>
      </c>
    </row>
    <row r="59" spans="1:3" s="324" customFormat="1" ht="30.75" thickBot="1" x14ac:dyDescent="0.3">
      <c r="A59" s="367" t="s">
        <v>603</v>
      </c>
      <c r="B59" s="368">
        <v>0.208512</v>
      </c>
    </row>
    <row r="60" spans="1:3" ht="16.5" thickBot="1" x14ac:dyDescent="0.3">
      <c r="A60" s="136" t="s">
        <v>395</v>
      </c>
      <c r="B60" s="326">
        <f>B59/$B$27</f>
        <v>1.3512745987473252E-2</v>
      </c>
    </row>
    <row r="61" spans="1:3" ht="16.5" thickBot="1" x14ac:dyDescent="0.3">
      <c r="A61" s="136" t="s">
        <v>396</v>
      </c>
      <c r="B61" s="328">
        <v>0.208512</v>
      </c>
      <c r="C61" s="127">
        <v>1</v>
      </c>
    </row>
    <row r="62" spans="1:3" ht="16.5" thickBot="1" x14ac:dyDescent="0.3">
      <c r="A62" s="136" t="s">
        <v>397</v>
      </c>
      <c r="B62" s="328">
        <v>0.208512</v>
      </c>
      <c r="C62" s="127">
        <v>2</v>
      </c>
    </row>
    <row r="63" spans="1:3" s="324" customFormat="1" ht="16.5" thickBot="1" x14ac:dyDescent="0.3">
      <c r="A63" s="323" t="s">
        <v>394</v>
      </c>
      <c r="B63" s="329">
        <v>0</v>
      </c>
    </row>
    <row r="64" spans="1:3" ht="16.5" thickBot="1" x14ac:dyDescent="0.3">
      <c r="A64" s="136" t="s">
        <v>395</v>
      </c>
      <c r="B64" s="326">
        <f>B63/$B$27</f>
        <v>0</v>
      </c>
    </row>
    <row r="65" spans="1:3" ht="16.5" thickBot="1" x14ac:dyDescent="0.3">
      <c r="A65" s="136" t="s">
        <v>396</v>
      </c>
      <c r="B65" s="328">
        <v>0</v>
      </c>
      <c r="C65" s="127">
        <v>1</v>
      </c>
    </row>
    <row r="66" spans="1:3" ht="16.5" thickBot="1" x14ac:dyDescent="0.3">
      <c r="A66" s="136" t="s">
        <v>397</v>
      </c>
      <c r="B66" s="328">
        <v>0</v>
      </c>
      <c r="C66" s="127">
        <v>2</v>
      </c>
    </row>
    <row r="67" spans="1:3" s="324" customFormat="1" ht="16.5" thickBot="1" x14ac:dyDescent="0.3">
      <c r="A67" s="323" t="s">
        <v>394</v>
      </c>
      <c r="B67" s="329">
        <v>0</v>
      </c>
    </row>
    <row r="68" spans="1:3" ht="16.5" thickBot="1" x14ac:dyDescent="0.3">
      <c r="A68" s="136" t="s">
        <v>395</v>
      </c>
      <c r="B68" s="326">
        <f>B67/$B$27</f>
        <v>0</v>
      </c>
    </row>
    <row r="69" spans="1:3" ht="16.5" thickBot="1" x14ac:dyDescent="0.3">
      <c r="A69" s="136" t="s">
        <v>396</v>
      </c>
      <c r="B69" s="328">
        <v>0</v>
      </c>
      <c r="C69" s="127">
        <v>1</v>
      </c>
    </row>
    <row r="70" spans="1:3" ht="16.5" thickBot="1" x14ac:dyDescent="0.3">
      <c r="A70" s="136" t="s">
        <v>397</v>
      </c>
      <c r="B70" s="328">
        <v>0</v>
      </c>
      <c r="C70" s="127">
        <v>2</v>
      </c>
    </row>
    <row r="71" spans="1:3" s="324" customFormat="1" ht="16.5" thickBot="1" x14ac:dyDescent="0.3">
      <c r="A71" s="323" t="s">
        <v>394</v>
      </c>
      <c r="B71" s="329">
        <v>0</v>
      </c>
    </row>
    <row r="72" spans="1:3" ht="16.5" thickBot="1" x14ac:dyDescent="0.3">
      <c r="A72" s="136" t="s">
        <v>395</v>
      </c>
      <c r="B72" s="326">
        <f>B71/$B$27</f>
        <v>0</v>
      </c>
    </row>
    <row r="73" spans="1:3" ht="16.5" thickBot="1" x14ac:dyDescent="0.3">
      <c r="A73" s="136" t="s">
        <v>396</v>
      </c>
      <c r="B73" s="328">
        <v>0</v>
      </c>
      <c r="C73" s="127">
        <v>1</v>
      </c>
    </row>
    <row r="74" spans="1:3" ht="16.5" thickBot="1" x14ac:dyDescent="0.3">
      <c r="A74" s="136" t="s">
        <v>397</v>
      </c>
      <c r="B74" s="328">
        <v>0</v>
      </c>
      <c r="C74" s="127">
        <v>2</v>
      </c>
    </row>
    <row r="75" spans="1:3" ht="29.25" thickBot="1" x14ac:dyDescent="0.3">
      <c r="A75" s="135" t="s">
        <v>400</v>
      </c>
      <c r="B75" s="143"/>
    </row>
    <row r="76" spans="1:3" ht="16.5" thickBot="1" x14ac:dyDescent="0.3">
      <c r="A76" s="137" t="s">
        <v>392</v>
      </c>
      <c r="B76" s="143"/>
    </row>
    <row r="77" spans="1:3" ht="16.5" thickBot="1" x14ac:dyDescent="0.3">
      <c r="A77" s="137" t="s">
        <v>401</v>
      </c>
      <c r="B77" s="143"/>
    </row>
    <row r="78" spans="1:3" ht="16.5" thickBot="1" x14ac:dyDescent="0.3">
      <c r="A78" s="137" t="s">
        <v>402</v>
      </c>
      <c r="B78" s="143"/>
    </row>
    <row r="79" spans="1:3" ht="16.5" thickBot="1" x14ac:dyDescent="0.3">
      <c r="A79" s="137" t="s">
        <v>403</v>
      </c>
      <c r="B79" s="143"/>
    </row>
    <row r="80" spans="1:3" ht="16.5" thickBot="1" x14ac:dyDescent="0.3">
      <c r="A80" s="133" t="s">
        <v>404</v>
      </c>
      <c r="B80" s="327">
        <f>B81/$B$27</f>
        <v>1.3512745987473252E-2</v>
      </c>
    </row>
    <row r="81" spans="1:2" ht="16.5" thickBot="1" x14ac:dyDescent="0.3">
      <c r="A81" s="133" t="s">
        <v>405</v>
      </c>
      <c r="B81" s="325">
        <f xml:space="preserve"> SUMIF(C33:C74, 1,B33:B74)</f>
        <v>0.208512</v>
      </c>
    </row>
    <row r="82" spans="1:2" ht="16.5" thickBot="1" x14ac:dyDescent="0.3">
      <c r="A82" s="133" t="s">
        <v>406</v>
      </c>
      <c r="B82" s="327">
        <f>B83/$B$27</f>
        <v>1.3512745987473252E-2</v>
      </c>
    </row>
    <row r="83" spans="1:2" ht="16.5" thickBot="1" x14ac:dyDescent="0.3">
      <c r="A83" s="134" t="s">
        <v>407</v>
      </c>
      <c r="B83" s="325">
        <f xml:space="preserve"> SUMIF(C35:C76, 2,B35:B76)</f>
        <v>0.208512</v>
      </c>
    </row>
    <row r="84" spans="1:2" ht="15.75" customHeight="1" x14ac:dyDescent="0.25">
      <c r="A84" s="135" t="s">
        <v>408</v>
      </c>
      <c r="B84" s="137" t="s">
        <v>409</v>
      </c>
    </row>
    <row r="85" spans="1:2" x14ac:dyDescent="0.25">
      <c r="A85" s="139" t="s">
        <v>410</v>
      </c>
      <c r="B85" s="139" t="s">
        <v>548</v>
      </c>
    </row>
    <row r="86" spans="1:2" x14ac:dyDescent="0.25">
      <c r="A86" s="139" t="s">
        <v>411</v>
      </c>
      <c r="B86" s="139" t="s">
        <v>660</v>
      </c>
    </row>
    <row r="87" spans="1:2" x14ac:dyDescent="0.25">
      <c r="A87" s="139" t="s">
        <v>412</v>
      </c>
      <c r="B87" s="139"/>
    </row>
    <row r="88" spans="1:2" x14ac:dyDescent="0.25">
      <c r="A88" s="139" t="s">
        <v>413</v>
      </c>
      <c r="B88" s="139"/>
    </row>
    <row r="89" spans="1:2" ht="16.5" thickBot="1" x14ac:dyDescent="0.3">
      <c r="A89" s="140" t="s">
        <v>414</v>
      </c>
      <c r="B89" s="140" t="s">
        <v>659</v>
      </c>
    </row>
    <row r="90" spans="1:2" ht="30.75" thickBot="1" x14ac:dyDescent="0.3">
      <c r="A90" s="137" t="s">
        <v>415</v>
      </c>
      <c r="B90" s="138"/>
    </row>
    <row r="91" spans="1:2" ht="29.25" thickBot="1" x14ac:dyDescent="0.3">
      <c r="A91" s="133" t="s">
        <v>416</v>
      </c>
      <c r="B91" s="138"/>
    </row>
    <row r="92" spans="1:2" ht="16.5" thickBot="1" x14ac:dyDescent="0.3">
      <c r="A92" s="137" t="s">
        <v>392</v>
      </c>
      <c r="B92" s="145"/>
    </row>
    <row r="93" spans="1:2" ht="16.5" thickBot="1" x14ac:dyDescent="0.3">
      <c r="A93" s="137" t="s">
        <v>417</v>
      </c>
      <c r="B93" s="138"/>
    </row>
    <row r="94" spans="1:2" ht="16.5" thickBot="1" x14ac:dyDescent="0.3">
      <c r="A94" s="137" t="s">
        <v>418</v>
      </c>
      <c r="B94" s="145"/>
    </row>
    <row r="95" spans="1:2" ht="30.75" thickBot="1" x14ac:dyDescent="0.3">
      <c r="A95" s="146" t="s">
        <v>419</v>
      </c>
      <c r="B95" s="341" t="s">
        <v>420</v>
      </c>
    </row>
    <row r="96" spans="1:2" ht="16.5" thickBot="1" x14ac:dyDescent="0.3">
      <c r="A96" s="133" t="s">
        <v>421</v>
      </c>
      <c r="B96" s="144"/>
    </row>
    <row r="97" spans="1:2" ht="16.5" thickBot="1" x14ac:dyDescent="0.3">
      <c r="A97" s="139" t="s">
        <v>422</v>
      </c>
      <c r="B97" s="147"/>
    </row>
    <row r="98" spans="1:2" ht="16.5" thickBot="1" x14ac:dyDescent="0.3">
      <c r="A98" s="139" t="s">
        <v>423</v>
      </c>
      <c r="B98" s="147"/>
    </row>
    <row r="99" spans="1:2" ht="16.5" thickBot="1" x14ac:dyDescent="0.3">
      <c r="A99" s="139" t="s">
        <v>424</v>
      </c>
      <c r="B99" s="147"/>
    </row>
    <row r="100" spans="1:2" ht="45.75" thickBot="1" x14ac:dyDescent="0.3">
      <c r="A100" s="148" t="s">
        <v>425</v>
      </c>
      <c r="B100" s="145" t="s">
        <v>426</v>
      </c>
    </row>
    <row r="101" spans="1:2" ht="28.5" x14ac:dyDescent="0.25">
      <c r="A101" s="135" t="s">
        <v>427</v>
      </c>
      <c r="B101" s="515" t="s">
        <v>428</v>
      </c>
    </row>
    <row r="102" spans="1:2" x14ac:dyDescent="0.25">
      <c r="A102" s="139" t="s">
        <v>429</v>
      </c>
      <c r="B102" s="516"/>
    </row>
    <row r="103" spans="1:2" x14ac:dyDescent="0.25">
      <c r="A103" s="139" t="s">
        <v>430</v>
      </c>
      <c r="B103" s="516"/>
    </row>
    <row r="104" spans="1:2" x14ac:dyDescent="0.25">
      <c r="A104" s="139" t="s">
        <v>431</v>
      </c>
      <c r="B104" s="516"/>
    </row>
    <row r="105" spans="1:2" x14ac:dyDescent="0.25">
      <c r="A105" s="139" t="s">
        <v>432</v>
      </c>
      <c r="B105" s="516"/>
    </row>
    <row r="106" spans="1:2" ht="16.5" thickBot="1" x14ac:dyDescent="0.3">
      <c r="A106" s="149" t="s">
        <v>433</v>
      </c>
      <c r="B106" s="517"/>
    </row>
    <row r="109" spans="1:2" x14ac:dyDescent="0.25">
      <c r="A109" s="150"/>
      <c r="B109" s="151"/>
    </row>
    <row r="110" spans="1:2" x14ac:dyDescent="0.25">
      <c r="B110" s="152"/>
    </row>
    <row r="111" spans="1:2" x14ac:dyDescent="0.25">
      <c r="B111" s="15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SheetLayoutView="100" workbookViewId="0">
      <selection activeCell="A22" sqref="A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2"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5" t="str">
        <f>'1. паспорт местоположение'!A5:C5</f>
        <v>Год раскрытия информации: 2018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399" t="s">
        <v>9</v>
      </c>
      <c r="B6" s="399"/>
      <c r="C6" s="399"/>
      <c r="D6" s="399"/>
      <c r="E6" s="399"/>
      <c r="F6" s="399"/>
      <c r="G6" s="399"/>
      <c r="H6" s="399"/>
      <c r="I6" s="399"/>
      <c r="J6" s="399"/>
      <c r="K6" s="399"/>
      <c r="L6" s="399"/>
      <c r="M6" s="399"/>
      <c r="N6" s="399"/>
      <c r="O6" s="399"/>
      <c r="P6" s="399"/>
      <c r="Q6" s="399"/>
      <c r="R6" s="399"/>
      <c r="S6" s="399"/>
      <c r="T6" s="13"/>
      <c r="U6" s="13"/>
      <c r="V6" s="13"/>
      <c r="W6" s="13"/>
      <c r="X6" s="13"/>
      <c r="Y6" s="13"/>
      <c r="Z6" s="13"/>
      <c r="AA6" s="13"/>
      <c r="AB6" s="13"/>
    </row>
    <row r="7" spans="1:28" s="12" customFormat="1" ht="18.75" x14ac:dyDescent="0.2">
      <c r="A7" s="399"/>
      <c r="B7" s="399"/>
      <c r="C7" s="399"/>
      <c r="D7" s="399"/>
      <c r="E7" s="399"/>
      <c r="F7" s="399"/>
      <c r="G7" s="399"/>
      <c r="H7" s="399"/>
      <c r="I7" s="399"/>
      <c r="J7" s="399"/>
      <c r="K7" s="399"/>
      <c r="L7" s="399"/>
      <c r="M7" s="399"/>
      <c r="N7" s="399"/>
      <c r="O7" s="399"/>
      <c r="P7" s="399"/>
      <c r="Q7" s="399"/>
      <c r="R7" s="399"/>
      <c r="S7" s="399"/>
      <c r="T7" s="13"/>
      <c r="U7" s="13"/>
      <c r="V7" s="13"/>
      <c r="W7" s="13"/>
      <c r="X7" s="13"/>
      <c r="Y7" s="13"/>
      <c r="Z7" s="13"/>
      <c r="AA7" s="13"/>
      <c r="AB7" s="13"/>
    </row>
    <row r="8" spans="1:28" s="12"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3"/>
      <c r="U8" s="13"/>
      <c r="V8" s="13"/>
      <c r="W8" s="13"/>
      <c r="X8" s="13"/>
      <c r="Y8" s="13"/>
      <c r="Z8" s="13"/>
      <c r="AA8" s="13"/>
      <c r="AB8" s="13"/>
    </row>
    <row r="9" spans="1:28" s="12" customFormat="1" ht="18.75" x14ac:dyDescent="0.2">
      <c r="A9" s="396" t="s">
        <v>8</v>
      </c>
      <c r="B9" s="396"/>
      <c r="C9" s="396"/>
      <c r="D9" s="396"/>
      <c r="E9" s="396"/>
      <c r="F9" s="396"/>
      <c r="G9" s="396"/>
      <c r="H9" s="396"/>
      <c r="I9" s="396"/>
      <c r="J9" s="396"/>
      <c r="K9" s="396"/>
      <c r="L9" s="396"/>
      <c r="M9" s="396"/>
      <c r="N9" s="396"/>
      <c r="O9" s="396"/>
      <c r="P9" s="396"/>
      <c r="Q9" s="396"/>
      <c r="R9" s="396"/>
      <c r="S9" s="396"/>
      <c r="T9" s="13"/>
      <c r="U9" s="13"/>
      <c r="V9" s="13"/>
      <c r="W9" s="13"/>
      <c r="X9" s="13"/>
      <c r="Y9" s="13"/>
      <c r="Z9" s="13"/>
      <c r="AA9" s="13"/>
      <c r="AB9" s="13"/>
    </row>
    <row r="10" spans="1:28" s="12" customFormat="1" ht="18.75" x14ac:dyDescent="0.2">
      <c r="A10" s="399"/>
      <c r="B10" s="399"/>
      <c r="C10" s="399"/>
      <c r="D10" s="399"/>
      <c r="E10" s="399"/>
      <c r="F10" s="399"/>
      <c r="G10" s="399"/>
      <c r="H10" s="399"/>
      <c r="I10" s="399"/>
      <c r="J10" s="399"/>
      <c r="K10" s="399"/>
      <c r="L10" s="399"/>
      <c r="M10" s="399"/>
      <c r="N10" s="399"/>
      <c r="O10" s="399"/>
      <c r="P10" s="399"/>
      <c r="Q10" s="399"/>
      <c r="R10" s="399"/>
      <c r="S10" s="399"/>
      <c r="T10" s="13"/>
      <c r="U10" s="13"/>
      <c r="V10" s="13"/>
      <c r="W10" s="13"/>
      <c r="X10" s="13"/>
      <c r="Y10" s="13"/>
      <c r="Z10" s="13"/>
      <c r="AA10" s="13"/>
      <c r="AB10" s="13"/>
    </row>
    <row r="11" spans="1:28" s="12" customFormat="1" ht="18.75" x14ac:dyDescent="0.2">
      <c r="A11" s="402" t="str">
        <f>'1. паспорт местоположение'!A12:C12</f>
        <v>F_prj_111001_3355</v>
      </c>
      <c r="B11" s="402"/>
      <c r="C11" s="402"/>
      <c r="D11" s="402"/>
      <c r="E11" s="402"/>
      <c r="F11" s="402"/>
      <c r="G11" s="402"/>
      <c r="H11" s="402"/>
      <c r="I11" s="402"/>
      <c r="J11" s="402"/>
      <c r="K11" s="402"/>
      <c r="L11" s="402"/>
      <c r="M11" s="402"/>
      <c r="N11" s="402"/>
      <c r="O11" s="402"/>
      <c r="P11" s="402"/>
      <c r="Q11" s="402"/>
      <c r="R11" s="402"/>
      <c r="S11" s="402"/>
      <c r="T11" s="13"/>
      <c r="U11" s="13"/>
      <c r="V11" s="13"/>
      <c r="W11" s="13"/>
      <c r="X11" s="13"/>
      <c r="Y11" s="13"/>
      <c r="Z11" s="13"/>
      <c r="AA11" s="13"/>
      <c r="AB11" s="13"/>
    </row>
    <row r="12" spans="1:28" s="12" customFormat="1" ht="18.75" x14ac:dyDescent="0.2">
      <c r="A12" s="396" t="s">
        <v>7</v>
      </c>
      <c r="B12" s="396"/>
      <c r="C12" s="396"/>
      <c r="D12" s="396"/>
      <c r="E12" s="396"/>
      <c r="F12" s="396"/>
      <c r="G12" s="396"/>
      <c r="H12" s="396"/>
      <c r="I12" s="396"/>
      <c r="J12" s="396"/>
      <c r="K12" s="396"/>
      <c r="L12" s="396"/>
      <c r="M12" s="396"/>
      <c r="N12" s="396"/>
      <c r="O12" s="396"/>
      <c r="P12" s="396"/>
      <c r="Q12" s="396"/>
      <c r="R12" s="396"/>
      <c r="S12" s="396"/>
      <c r="T12" s="13"/>
      <c r="U12" s="13"/>
      <c r="V12" s="13"/>
      <c r="W12" s="13"/>
      <c r="X12" s="13"/>
      <c r="Y12" s="13"/>
      <c r="Z12" s="13"/>
      <c r="AA12" s="13"/>
      <c r="AB12" s="13"/>
    </row>
    <row r="13" spans="1:28" s="9"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10"/>
      <c r="U13" s="10"/>
      <c r="V13" s="10"/>
      <c r="W13" s="10"/>
      <c r="X13" s="10"/>
      <c r="Y13" s="10"/>
      <c r="Z13" s="10"/>
      <c r="AA13" s="10"/>
      <c r="AB13" s="10"/>
    </row>
    <row r="14" spans="1:28" s="3" customFormat="1" ht="15.75" x14ac:dyDescent="0.2">
      <c r="A14" s="407" t="str">
        <f>'1. паспорт местоположение'!A15:C15</f>
        <v>Строительство КТПн 10/0.4 кВ, КЛ 10 кВ от РПн (ул.Лучистая) до КТПн по ул.Горького-Панина в г.Калининграде</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396" t="s">
        <v>6</v>
      </c>
      <c r="B15" s="396"/>
      <c r="C15" s="396"/>
      <c r="D15" s="396"/>
      <c r="E15" s="396"/>
      <c r="F15" s="396"/>
      <c r="G15" s="396"/>
      <c r="H15" s="396"/>
      <c r="I15" s="396"/>
      <c r="J15" s="396"/>
      <c r="K15" s="396"/>
      <c r="L15" s="396"/>
      <c r="M15" s="396"/>
      <c r="N15" s="396"/>
      <c r="O15" s="396"/>
      <c r="P15" s="396"/>
      <c r="Q15" s="396"/>
      <c r="R15" s="396"/>
      <c r="S15" s="396"/>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397" t="s">
        <v>492</v>
      </c>
      <c r="B17" s="397"/>
      <c r="C17" s="397"/>
      <c r="D17" s="397"/>
      <c r="E17" s="397"/>
      <c r="F17" s="397"/>
      <c r="G17" s="397"/>
      <c r="H17" s="397"/>
      <c r="I17" s="397"/>
      <c r="J17" s="397"/>
      <c r="K17" s="397"/>
      <c r="L17" s="397"/>
      <c r="M17" s="397"/>
      <c r="N17" s="397"/>
      <c r="O17" s="397"/>
      <c r="P17" s="397"/>
      <c r="Q17" s="397"/>
      <c r="R17" s="397"/>
      <c r="S17" s="397"/>
      <c r="T17" s="7"/>
      <c r="U17" s="7"/>
      <c r="V17" s="7"/>
      <c r="W17" s="7"/>
      <c r="X17" s="7"/>
      <c r="Y17" s="7"/>
      <c r="Z17" s="7"/>
      <c r="AA17" s="7"/>
      <c r="AB17" s="7"/>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401" t="s">
        <v>5</v>
      </c>
      <c r="B19" s="401" t="s">
        <v>99</v>
      </c>
      <c r="C19" s="403" t="s">
        <v>383</v>
      </c>
      <c r="D19" s="401" t="s">
        <v>382</v>
      </c>
      <c r="E19" s="401" t="s">
        <v>98</v>
      </c>
      <c r="F19" s="401" t="s">
        <v>97</v>
      </c>
      <c r="G19" s="401" t="s">
        <v>378</v>
      </c>
      <c r="H19" s="401" t="s">
        <v>96</v>
      </c>
      <c r="I19" s="401" t="s">
        <v>95</v>
      </c>
      <c r="J19" s="401" t="s">
        <v>94</v>
      </c>
      <c r="K19" s="401" t="s">
        <v>93</v>
      </c>
      <c r="L19" s="401" t="s">
        <v>92</v>
      </c>
      <c r="M19" s="401" t="s">
        <v>91</v>
      </c>
      <c r="N19" s="401" t="s">
        <v>90</v>
      </c>
      <c r="O19" s="401" t="s">
        <v>89</v>
      </c>
      <c r="P19" s="401" t="s">
        <v>88</v>
      </c>
      <c r="Q19" s="401" t="s">
        <v>381</v>
      </c>
      <c r="R19" s="401"/>
      <c r="S19" s="405" t="s">
        <v>486</v>
      </c>
      <c r="T19" s="4"/>
      <c r="U19" s="4"/>
      <c r="V19" s="4"/>
      <c r="W19" s="4"/>
      <c r="X19" s="4"/>
      <c r="Y19" s="4"/>
    </row>
    <row r="20" spans="1:28" s="3" customFormat="1" ht="180.75" customHeight="1" x14ac:dyDescent="0.2">
      <c r="A20" s="401"/>
      <c r="B20" s="401"/>
      <c r="C20" s="404"/>
      <c r="D20" s="401"/>
      <c r="E20" s="401"/>
      <c r="F20" s="401"/>
      <c r="G20" s="401"/>
      <c r="H20" s="401"/>
      <c r="I20" s="401"/>
      <c r="J20" s="401"/>
      <c r="K20" s="401"/>
      <c r="L20" s="401"/>
      <c r="M20" s="401"/>
      <c r="N20" s="401"/>
      <c r="O20" s="401"/>
      <c r="P20" s="401"/>
      <c r="Q20" s="45" t="s">
        <v>379</v>
      </c>
      <c r="R20" s="46" t="s">
        <v>380</v>
      </c>
      <c r="S20" s="405"/>
      <c r="T20" s="30"/>
      <c r="U20" s="30"/>
      <c r="V20" s="30"/>
      <c r="W20" s="30"/>
      <c r="X20" s="30"/>
      <c r="Y20" s="30"/>
      <c r="Z20" s="29"/>
      <c r="AA20" s="29"/>
      <c r="AB20" s="29"/>
    </row>
    <row r="21" spans="1:28" s="3" customFormat="1" ht="18.75" x14ac:dyDescent="0.2">
      <c r="A21" s="45">
        <v>1</v>
      </c>
      <c r="B21" s="50">
        <v>2</v>
      </c>
      <c r="C21" s="45">
        <v>3</v>
      </c>
      <c r="D21" s="50">
        <v>4</v>
      </c>
      <c r="E21" s="45">
        <v>5</v>
      </c>
      <c r="F21" s="50">
        <v>6</v>
      </c>
      <c r="G21" s="157">
        <v>7</v>
      </c>
      <c r="H21" s="158">
        <v>8</v>
      </c>
      <c r="I21" s="157">
        <v>9</v>
      </c>
      <c r="J21" s="158">
        <v>10</v>
      </c>
      <c r="K21" s="157">
        <v>11</v>
      </c>
      <c r="L21" s="158">
        <v>12</v>
      </c>
      <c r="M21" s="157">
        <v>13</v>
      </c>
      <c r="N21" s="158">
        <v>14</v>
      </c>
      <c r="O21" s="157">
        <v>15</v>
      </c>
      <c r="P21" s="158">
        <v>16</v>
      </c>
      <c r="Q21" s="157">
        <v>17</v>
      </c>
      <c r="R21" s="158">
        <v>18</v>
      </c>
      <c r="S21" s="157">
        <v>19</v>
      </c>
      <c r="T21" s="30"/>
      <c r="U21" s="30"/>
      <c r="V21" s="30"/>
      <c r="W21" s="30"/>
      <c r="X21" s="30"/>
      <c r="Y21" s="30"/>
      <c r="Z21" s="29"/>
      <c r="AA21" s="29"/>
      <c r="AB21" s="29"/>
    </row>
    <row r="22" spans="1:28" s="3" customFormat="1" ht="346.5" x14ac:dyDescent="0.2">
      <c r="A22" s="45">
        <v>1</v>
      </c>
      <c r="B22" s="180" t="s">
        <v>629</v>
      </c>
      <c r="C22" s="180" t="s">
        <v>635</v>
      </c>
      <c r="D22" s="180" t="s">
        <v>537</v>
      </c>
      <c r="E22" s="180" t="s">
        <v>538</v>
      </c>
      <c r="F22" s="180" t="s">
        <v>539</v>
      </c>
      <c r="G22" s="180" t="s">
        <v>604</v>
      </c>
      <c r="H22" s="180">
        <v>2.1749999999999998</v>
      </c>
      <c r="I22" s="180"/>
      <c r="J22" s="180">
        <v>2.1749999999999998</v>
      </c>
      <c r="K22" s="180" t="s">
        <v>630</v>
      </c>
      <c r="L22" s="180">
        <v>2</v>
      </c>
      <c r="M22" s="180"/>
      <c r="N22" s="180"/>
      <c r="O22" s="180"/>
      <c r="P22" s="180"/>
      <c r="Q22" s="180" t="s">
        <v>631</v>
      </c>
      <c r="R22" s="180"/>
      <c r="S22" s="181">
        <v>30.893444639999998</v>
      </c>
      <c r="T22" s="30"/>
      <c r="U22" s="30"/>
      <c r="V22" s="30"/>
      <c r="W22" s="30"/>
      <c r="X22" s="30"/>
      <c r="Y22" s="30"/>
      <c r="Z22" s="29"/>
      <c r="AA22" s="29"/>
      <c r="AB22" s="29"/>
    </row>
    <row r="23" spans="1:28" ht="20.25" customHeight="1" x14ac:dyDescent="0.25">
      <c r="A23" s="124"/>
      <c r="B23" s="50" t="s">
        <v>376</v>
      </c>
      <c r="C23" s="50"/>
      <c r="D23" s="50"/>
      <c r="E23" s="124" t="s">
        <v>377</v>
      </c>
      <c r="F23" s="124" t="s">
        <v>377</v>
      </c>
      <c r="G23" s="124" t="s">
        <v>377</v>
      </c>
      <c r="H23" s="124">
        <f>SUM(H22)</f>
        <v>2.1749999999999998</v>
      </c>
      <c r="I23" s="124"/>
      <c r="J23" s="124">
        <f>SUM(J22)</f>
        <v>2.1749999999999998</v>
      </c>
      <c r="K23" s="124"/>
      <c r="L23" s="124"/>
      <c r="M23" s="124"/>
      <c r="N23" s="124"/>
      <c r="O23" s="124"/>
      <c r="P23" s="124"/>
      <c r="Q23" s="125"/>
      <c r="R23" s="2"/>
      <c r="S23" s="331">
        <f>S22</f>
        <v>30.893444639999998</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330"/>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330"/>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7" zoomScale="80" zoomScaleNormal="60" zoomScaleSheetLayoutView="80" workbookViewId="0">
      <selection activeCell="O25" sqref="O25:O28"/>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15" style="55" customWidth="1"/>
    <col min="7" max="8" width="8.7109375" style="55" customWidth="1"/>
    <col min="9" max="9" width="7.28515625" style="55" customWidth="1"/>
    <col min="10" max="10" width="9.28515625" style="55" customWidth="1"/>
    <col min="11" max="11" width="10.28515625" style="55" customWidth="1"/>
    <col min="12" max="12" width="8.7109375" style="55" customWidth="1"/>
    <col min="13" max="13" width="12.28515625" style="55" customWidth="1"/>
    <col min="14" max="14" width="8.7109375" style="55" customWidth="1"/>
    <col min="15" max="15" width="13.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2018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399" t="s">
        <v>9</v>
      </c>
      <c r="B8" s="399"/>
      <c r="C8" s="399"/>
      <c r="D8" s="399"/>
      <c r="E8" s="399"/>
      <c r="F8" s="399"/>
      <c r="G8" s="399"/>
      <c r="H8" s="399"/>
      <c r="I8" s="399"/>
      <c r="J8" s="399"/>
      <c r="K8" s="399"/>
      <c r="L8" s="399"/>
      <c r="M8" s="399"/>
      <c r="N8" s="399"/>
      <c r="O8" s="399"/>
      <c r="P8" s="399"/>
      <c r="Q8" s="399"/>
      <c r="R8" s="399"/>
      <c r="S8" s="399"/>
      <c r="T8" s="399"/>
    </row>
    <row r="9" spans="1:20" s="12"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2"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2" customFormat="1" ht="18.75" customHeight="1" x14ac:dyDescent="0.2">
      <c r="A11" s="396" t="s">
        <v>8</v>
      </c>
      <c r="B11" s="396"/>
      <c r="C11" s="396"/>
      <c r="D11" s="396"/>
      <c r="E11" s="396"/>
      <c r="F11" s="396"/>
      <c r="G11" s="396"/>
      <c r="H11" s="396"/>
      <c r="I11" s="396"/>
      <c r="J11" s="396"/>
      <c r="K11" s="396"/>
      <c r="L11" s="396"/>
      <c r="M11" s="396"/>
      <c r="N11" s="396"/>
      <c r="O11" s="396"/>
      <c r="P11" s="396"/>
      <c r="Q11" s="396"/>
      <c r="R11" s="396"/>
      <c r="S11" s="396"/>
      <c r="T11" s="396"/>
    </row>
    <row r="12" spans="1:20" s="12"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2" customFormat="1" ht="18.75" customHeight="1" x14ac:dyDescent="0.2">
      <c r="A13" s="402" t="str">
        <f>'1. паспорт местоположение'!A12:C12</f>
        <v>F_prj_111001_3355</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396" t="s">
        <v>7</v>
      </c>
      <c r="B14" s="396"/>
      <c r="C14" s="396"/>
      <c r="D14" s="396"/>
      <c r="E14" s="396"/>
      <c r="F14" s="396"/>
      <c r="G14" s="396"/>
      <c r="H14" s="396"/>
      <c r="I14" s="396"/>
      <c r="J14" s="396"/>
      <c r="K14" s="396"/>
      <c r="L14" s="396"/>
      <c r="M14" s="396"/>
      <c r="N14" s="396"/>
      <c r="O14" s="396"/>
      <c r="P14" s="396"/>
      <c r="Q14" s="396"/>
      <c r="R14" s="396"/>
      <c r="S14" s="396"/>
      <c r="T14" s="396"/>
    </row>
    <row r="15" spans="1:20" s="9"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x14ac:dyDescent="0.2">
      <c r="A16" s="407" t="str">
        <f>'1. паспорт местоположение'!A15:C15</f>
        <v>Строительство КТПн 10/0.4 кВ, КЛ 10 кВ от РПн (ул.Лучистая) до КТПн по ул.Горького-Панина в г.Калининграде</v>
      </c>
      <c r="B16" s="407"/>
      <c r="C16" s="407"/>
      <c r="D16" s="407"/>
      <c r="E16" s="407"/>
      <c r="F16" s="407"/>
      <c r="G16" s="407"/>
      <c r="H16" s="407"/>
      <c r="I16" s="407"/>
      <c r="J16" s="407"/>
      <c r="K16" s="407"/>
      <c r="L16" s="407"/>
      <c r="M16" s="407"/>
      <c r="N16" s="407"/>
      <c r="O16" s="407"/>
      <c r="P16" s="407"/>
      <c r="Q16" s="407"/>
      <c r="R16" s="407"/>
      <c r="S16" s="407"/>
      <c r="T16" s="407"/>
    </row>
    <row r="17" spans="1:20" s="3" customFormat="1" ht="15" customHeight="1" x14ac:dyDescent="0.2">
      <c r="A17" s="396" t="s">
        <v>6</v>
      </c>
      <c r="B17" s="396"/>
      <c r="C17" s="396"/>
      <c r="D17" s="396"/>
      <c r="E17" s="396"/>
      <c r="F17" s="396"/>
      <c r="G17" s="396"/>
      <c r="H17" s="396"/>
      <c r="I17" s="396"/>
      <c r="J17" s="396"/>
      <c r="K17" s="396"/>
      <c r="L17" s="396"/>
      <c r="M17" s="396"/>
      <c r="N17" s="396"/>
      <c r="O17" s="396"/>
      <c r="P17" s="396"/>
      <c r="Q17" s="396"/>
      <c r="R17" s="396"/>
      <c r="S17" s="396"/>
      <c r="T17" s="396"/>
    </row>
    <row r="18" spans="1:20"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20" s="3" customFormat="1" ht="15" customHeight="1" x14ac:dyDescent="0.2">
      <c r="A19" s="398" t="s">
        <v>497</v>
      </c>
      <c r="B19" s="398"/>
      <c r="C19" s="398"/>
      <c r="D19" s="398"/>
      <c r="E19" s="398"/>
      <c r="F19" s="398"/>
      <c r="G19" s="398"/>
      <c r="H19" s="398"/>
      <c r="I19" s="398"/>
      <c r="J19" s="398"/>
      <c r="K19" s="398"/>
      <c r="L19" s="398"/>
      <c r="M19" s="398"/>
      <c r="N19" s="398"/>
      <c r="O19" s="398"/>
      <c r="P19" s="398"/>
      <c r="Q19" s="398"/>
      <c r="R19" s="398"/>
      <c r="S19" s="398"/>
      <c r="T19" s="398"/>
    </row>
    <row r="20" spans="1:20" s="63"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20" ht="46.5" customHeight="1" x14ac:dyDescent="0.25">
      <c r="A21" s="418" t="s">
        <v>5</v>
      </c>
      <c r="B21" s="411" t="s">
        <v>222</v>
      </c>
      <c r="C21" s="412"/>
      <c r="D21" s="415" t="s">
        <v>121</v>
      </c>
      <c r="E21" s="411" t="s">
        <v>526</v>
      </c>
      <c r="F21" s="412"/>
      <c r="G21" s="411" t="s">
        <v>273</v>
      </c>
      <c r="H21" s="412"/>
      <c r="I21" s="411" t="s">
        <v>120</v>
      </c>
      <c r="J21" s="412"/>
      <c r="K21" s="415" t="s">
        <v>119</v>
      </c>
      <c r="L21" s="411" t="s">
        <v>118</v>
      </c>
      <c r="M21" s="412"/>
      <c r="N21" s="411" t="s">
        <v>522</v>
      </c>
      <c r="O21" s="412"/>
      <c r="P21" s="415" t="s">
        <v>117</v>
      </c>
      <c r="Q21" s="421" t="s">
        <v>116</v>
      </c>
      <c r="R21" s="422"/>
      <c r="S21" s="421" t="s">
        <v>115</v>
      </c>
      <c r="T21" s="423"/>
    </row>
    <row r="22" spans="1:20" ht="204.75" customHeight="1" x14ac:dyDescent="0.25">
      <c r="A22" s="419"/>
      <c r="B22" s="413"/>
      <c r="C22" s="414"/>
      <c r="D22" s="417"/>
      <c r="E22" s="413"/>
      <c r="F22" s="414"/>
      <c r="G22" s="413"/>
      <c r="H22" s="414"/>
      <c r="I22" s="413"/>
      <c r="J22" s="414"/>
      <c r="K22" s="416"/>
      <c r="L22" s="413"/>
      <c r="M22" s="414"/>
      <c r="N22" s="413"/>
      <c r="O22" s="414"/>
      <c r="P22" s="416"/>
      <c r="Q22" s="112" t="s">
        <v>114</v>
      </c>
      <c r="R22" s="112" t="s">
        <v>496</v>
      </c>
      <c r="S22" s="112" t="s">
        <v>113</v>
      </c>
      <c r="T22" s="112" t="s">
        <v>112</v>
      </c>
    </row>
    <row r="23" spans="1:20" ht="51.75" customHeight="1" x14ac:dyDescent="0.25">
      <c r="A23" s="420"/>
      <c r="B23" s="164" t="s">
        <v>110</v>
      </c>
      <c r="C23" s="164" t="s">
        <v>111</v>
      </c>
      <c r="D23" s="416"/>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2" t="s">
        <v>110</v>
      </c>
      <c r="R23" s="112" t="s">
        <v>110</v>
      </c>
      <c r="S23" s="112" t="s">
        <v>110</v>
      </c>
      <c r="T23" s="112" t="s">
        <v>110</v>
      </c>
    </row>
    <row r="24" spans="1:20"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20" s="63" customFormat="1" ht="47.25" x14ac:dyDescent="0.25">
      <c r="A25" s="66">
        <v>1</v>
      </c>
      <c r="B25" s="187" t="s">
        <v>377</v>
      </c>
      <c r="C25" s="187" t="s">
        <v>610</v>
      </c>
      <c r="D25" s="187" t="s">
        <v>106</v>
      </c>
      <c r="E25" s="187" t="s">
        <v>377</v>
      </c>
      <c r="F25" s="189" t="s">
        <v>611</v>
      </c>
      <c r="G25" s="187" t="s">
        <v>377</v>
      </c>
      <c r="H25" s="188" t="s">
        <v>612</v>
      </c>
      <c r="I25" s="187" t="s">
        <v>377</v>
      </c>
      <c r="J25" s="343" t="s">
        <v>613</v>
      </c>
      <c r="K25" s="64" t="s">
        <v>377</v>
      </c>
      <c r="L25" s="64" t="s">
        <v>377</v>
      </c>
      <c r="M25" s="188">
        <v>10</v>
      </c>
      <c r="N25" s="66" t="s">
        <v>377</v>
      </c>
      <c r="O25" s="66">
        <v>1</v>
      </c>
      <c r="P25" s="64" t="s">
        <v>377</v>
      </c>
      <c r="Q25" s="167" t="s">
        <v>377</v>
      </c>
      <c r="R25" s="65" t="s">
        <v>377</v>
      </c>
      <c r="S25" s="167" t="s">
        <v>377</v>
      </c>
      <c r="T25" s="65" t="s">
        <v>377</v>
      </c>
    </row>
    <row r="26" spans="1:20" s="63" customFormat="1" ht="47.25" x14ac:dyDescent="0.25">
      <c r="A26" s="66">
        <v>2</v>
      </c>
      <c r="B26" s="187" t="s">
        <v>377</v>
      </c>
      <c r="C26" s="187" t="s">
        <v>610</v>
      </c>
      <c r="D26" s="187" t="s">
        <v>106</v>
      </c>
      <c r="E26" s="187" t="s">
        <v>377</v>
      </c>
      <c r="F26" s="189" t="s">
        <v>611</v>
      </c>
      <c r="G26" s="187" t="s">
        <v>377</v>
      </c>
      <c r="H26" s="188" t="s">
        <v>614</v>
      </c>
      <c r="I26" s="187" t="s">
        <v>377</v>
      </c>
      <c r="J26" s="343" t="s">
        <v>613</v>
      </c>
      <c r="K26" s="64" t="s">
        <v>377</v>
      </c>
      <c r="L26" s="64" t="s">
        <v>377</v>
      </c>
      <c r="M26" s="188">
        <v>10</v>
      </c>
      <c r="N26" s="66" t="s">
        <v>377</v>
      </c>
      <c r="O26" s="66">
        <v>1</v>
      </c>
      <c r="P26" s="64" t="s">
        <v>377</v>
      </c>
      <c r="Q26" s="167" t="s">
        <v>377</v>
      </c>
      <c r="R26" s="65" t="s">
        <v>377</v>
      </c>
      <c r="S26" s="167" t="s">
        <v>377</v>
      </c>
      <c r="T26" s="65" t="s">
        <v>377</v>
      </c>
    </row>
    <row r="27" spans="1:20" s="63" customFormat="1" ht="47.25" x14ac:dyDescent="0.25">
      <c r="A27" s="66">
        <v>3</v>
      </c>
      <c r="B27" s="187" t="s">
        <v>377</v>
      </c>
      <c r="C27" s="187" t="s">
        <v>610</v>
      </c>
      <c r="D27" s="187" t="s">
        <v>106</v>
      </c>
      <c r="E27" s="187" t="s">
        <v>377</v>
      </c>
      <c r="F27" s="189" t="s">
        <v>611</v>
      </c>
      <c r="G27" s="187" t="s">
        <v>377</v>
      </c>
      <c r="H27" s="188" t="s">
        <v>615</v>
      </c>
      <c r="I27" s="187" t="s">
        <v>377</v>
      </c>
      <c r="J27" s="343" t="s">
        <v>613</v>
      </c>
      <c r="K27" s="64" t="s">
        <v>377</v>
      </c>
      <c r="L27" s="64" t="s">
        <v>377</v>
      </c>
      <c r="M27" s="188">
        <v>10</v>
      </c>
      <c r="N27" s="66" t="s">
        <v>377</v>
      </c>
      <c r="O27" s="66">
        <v>1</v>
      </c>
      <c r="P27" s="64" t="s">
        <v>377</v>
      </c>
      <c r="Q27" s="167" t="s">
        <v>377</v>
      </c>
      <c r="R27" s="65" t="s">
        <v>377</v>
      </c>
      <c r="S27" s="167" t="s">
        <v>377</v>
      </c>
      <c r="T27" s="65" t="s">
        <v>377</v>
      </c>
    </row>
    <row r="28" spans="1:20" s="63" customFormat="1" ht="47.25" x14ac:dyDescent="0.25">
      <c r="A28" s="66">
        <v>4</v>
      </c>
      <c r="B28" s="187" t="s">
        <v>377</v>
      </c>
      <c r="C28" s="187" t="s">
        <v>610</v>
      </c>
      <c r="D28" s="187" t="s">
        <v>106</v>
      </c>
      <c r="E28" s="187" t="s">
        <v>377</v>
      </c>
      <c r="F28" s="189" t="s">
        <v>611</v>
      </c>
      <c r="G28" s="187" t="s">
        <v>377</v>
      </c>
      <c r="H28" s="188" t="s">
        <v>616</v>
      </c>
      <c r="I28" s="187" t="s">
        <v>377</v>
      </c>
      <c r="J28" s="343" t="s">
        <v>613</v>
      </c>
      <c r="K28" s="64" t="s">
        <v>377</v>
      </c>
      <c r="L28" s="64" t="s">
        <v>377</v>
      </c>
      <c r="M28" s="188">
        <v>10</v>
      </c>
      <c r="N28" s="66" t="s">
        <v>377</v>
      </c>
      <c r="O28" s="66">
        <v>1</v>
      </c>
      <c r="P28" s="64" t="s">
        <v>377</v>
      </c>
      <c r="Q28" s="167" t="s">
        <v>377</v>
      </c>
      <c r="R28" s="65" t="s">
        <v>377</v>
      </c>
      <c r="S28" s="167" t="s">
        <v>377</v>
      </c>
      <c r="T28" s="65" t="s">
        <v>377</v>
      </c>
    </row>
    <row r="29" spans="1:20" ht="3" customHeight="1" x14ac:dyDescent="0.25"/>
    <row r="30" spans="1:20" s="61" customFormat="1" ht="12.75" x14ac:dyDescent="0.2">
      <c r="B30" s="62"/>
      <c r="C30" s="62"/>
      <c r="K30" s="62"/>
    </row>
    <row r="31" spans="1:20" s="61" customFormat="1" x14ac:dyDescent="0.25">
      <c r="B31" s="59" t="s">
        <v>109</v>
      </c>
      <c r="C31" s="59"/>
      <c r="D31" s="59"/>
      <c r="E31" s="59"/>
      <c r="F31" s="59"/>
      <c r="G31" s="59"/>
      <c r="H31" s="59"/>
      <c r="I31" s="59"/>
      <c r="J31" s="59"/>
      <c r="K31" s="59"/>
      <c r="L31" s="59"/>
      <c r="M31" s="59"/>
      <c r="N31" s="59"/>
      <c r="O31" s="59"/>
      <c r="P31" s="59"/>
      <c r="Q31" s="59"/>
      <c r="R31" s="59"/>
    </row>
    <row r="32" spans="1:20" x14ac:dyDescent="0.25">
      <c r="B32" s="410" t="s">
        <v>532</v>
      </c>
      <c r="C32" s="410"/>
      <c r="D32" s="410"/>
      <c r="E32" s="410"/>
      <c r="F32" s="410"/>
      <c r="G32" s="410"/>
      <c r="H32" s="410"/>
      <c r="I32" s="410"/>
      <c r="J32" s="410"/>
      <c r="K32" s="410"/>
      <c r="L32" s="410"/>
      <c r="M32" s="410"/>
      <c r="N32" s="410"/>
      <c r="O32" s="410"/>
      <c r="P32" s="410"/>
      <c r="Q32" s="410"/>
      <c r="R32" s="410"/>
    </row>
    <row r="33" spans="2:113" x14ac:dyDescent="0.25">
      <c r="B33" s="59"/>
      <c r="C33" s="59"/>
      <c r="D33" s="59"/>
      <c r="E33" s="59"/>
      <c r="F33" s="59"/>
      <c r="G33" s="59"/>
      <c r="H33" s="59"/>
      <c r="I33" s="59"/>
      <c r="J33" s="59"/>
      <c r="K33" s="59"/>
      <c r="L33" s="59"/>
      <c r="M33" s="59"/>
      <c r="N33" s="59"/>
      <c r="O33" s="59"/>
      <c r="P33" s="59"/>
      <c r="Q33" s="59"/>
      <c r="R33" s="59"/>
      <c r="S33" s="59"/>
      <c r="T33" s="59"/>
      <c r="U33" s="59"/>
      <c r="V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x14ac:dyDescent="0.25">
      <c r="B34" s="58" t="s">
        <v>495</v>
      </c>
      <c r="C34" s="58"/>
      <c r="D34" s="58"/>
      <c r="E34" s="58"/>
      <c r="F34" s="56"/>
      <c r="G34" s="56"/>
      <c r="H34" s="58"/>
      <c r="I34" s="58"/>
      <c r="J34" s="58"/>
      <c r="K34" s="58"/>
      <c r="L34" s="58"/>
      <c r="M34" s="58"/>
      <c r="N34" s="58"/>
      <c r="O34" s="58"/>
      <c r="P34" s="58"/>
      <c r="Q34" s="58"/>
      <c r="R34" s="58"/>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row>
    <row r="35" spans="2:113" x14ac:dyDescent="0.25">
      <c r="B35" s="58" t="s">
        <v>108</v>
      </c>
      <c r="C35" s="58"/>
      <c r="D35" s="58"/>
      <c r="E35" s="58"/>
      <c r="F35" s="56"/>
      <c r="G35" s="56"/>
      <c r="H35" s="58"/>
      <c r="I35" s="58"/>
      <c r="J35" s="58"/>
      <c r="K35" s="58"/>
      <c r="L35" s="58"/>
      <c r="M35" s="58"/>
      <c r="N35" s="58"/>
      <c r="O35" s="58"/>
      <c r="P35" s="58"/>
      <c r="Q35" s="58"/>
      <c r="R35" s="58"/>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6" customFormat="1" x14ac:dyDescent="0.25">
      <c r="B36" s="58" t="s">
        <v>107</v>
      </c>
      <c r="C36" s="58"/>
      <c r="D36" s="58"/>
      <c r="E36" s="58"/>
      <c r="H36" s="58"/>
      <c r="I36" s="58"/>
      <c r="J36" s="58"/>
      <c r="K36" s="58"/>
      <c r="L36" s="58"/>
      <c r="M36" s="58"/>
      <c r="N36" s="58"/>
      <c r="O36" s="58"/>
      <c r="P36" s="58"/>
      <c r="Q36" s="58"/>
      <c r="R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106</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105</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104</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103</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B41" s="58" t="s">
        <v>102</v>
      </c>
      <c r="C41" s="58"/>
      <c r="D41" s="58"/>
      <c r="E41" s="58"/>
      <c r="H41" s="58"/>
      <c r="I41" s="58"/>
      <c r="J41" s="58"/>
      <c r="K41" s="58"/>
      <c r="L41" s="58"/>
      <c r="M41" s="58"/>
      <c r="N41" s="58"/>
      <c r="O41" s="58"/>
      <c r="P41" s="58"/>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B42" s="58" t="s">
        <v>101</v>
      </c>
      <c r="C42" s="58"/>
      <c r="D42" s="58"/>
      <c r="E42" s="58"/>
      <c r="H42" s="58"/>
      <c r="I42" s="58"/>
      <c r="J42" s="58"/>
      <c r="K42" s="58"/>
      <c r="L42" s="58"/>
      <c r="M42" s="58"/>
      <c r="N42" s="58"/>
      <c r="O42" s="58"/>
      <c r="P42" s="58"/>
      <c r="Q42" s="58"/>
      <c r="R42" s="58"/>
      <c r="S42" s="58"/>
      <c r="T42" s="58"/>
      <c r="U42" s="58"/>
      <c r="V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row r="43" spans="2:113" s="56" customFormat="1" x14ac:dyDescent="0.25">
      <c r="B43" s="58" t="s">
        <v>100</v>
      </c>
      <c r="C43" s="58"/>
      <c r="D43" s="58"/>
      <c r="E43" s="58"/>
      <c r="H43" s="58"/>
      <c r="I43" s="58"/>
      <c r="J43" s="58"/>
      <c r="K43" s="58"/>
      <c r="L43" s="58"/>
      <c r="M43" s="58"/>
      <c r="N43" s="58"/>
      <c r="O43" s="58"/>
      <c r="P43" s="58"/>
      <c r="Q43" s="58"/>
      <c r="R43" s="58"/>
      <c r="S43" s="58"/>
      <c r="T43" s="58"/>
      <c r="U43" s="58"/>
      <c r="V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row>
    <row r="44" spans="2:113" s="56" customFormat="1" x14ac:dyDescent="0.25">
      <c r="Q44" s="58"/>
      <c r="R44" s="58"/>
      <c r="S44" s="58"/>
      <c r="T44" s="58"/>
      <c r="U44" s="58"/>
      <c r="V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row>
    <row r="45" spans="2:113" s="56" customFormat="1" x14ac:dyDescent="0.25">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8" zoomScaleSheetLayoutView="100" workbookViewId="0">
      <selection activeCell="R25" sqref="R25"/>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5" t="str">
        <f>'1. паспорт местоположение'!A5:C5</f>
        <v>Год раскрытия информации: 2018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399" t="s">
        <v>9</v>
      </c>
      <c r="F7" s="399"/>
      <c r="G7" s="399"/>
      <c r="H7" s="399"/>
      <c r="I7" s="399"/>
      <c r="J7" s="399"/>
      <c r="K7" s="399"/>
      <c r="L7" s="399"/>
      <c r="M7" s="399"/>
      <c r="N7" s="399"/>
      <c r="O7" s="399"/>
      <c r="P7" s="399"/>
      <c r="Q7" s="399"/>
      <c r="R7" s="399"/>
      <c r="S7" s="399"/>
      <c r="T7" s="399"/>
      <c r="U7" s="399"/>
      <c r="V7" s="399"/>
      <c r="W7" s="399"/>
      <c r="X7" s="399"/>
      <c r="Y7" s="39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2" customFormat="1" ht="18.75" customHeight="1" x14ac:dyDescent="0.2">
      <c r="E10" s="396" t="s">
        <v>8</v>
      </c>
      <c r="F10" s="396"/>
      <c r="G10" s="396"/>
      <c r="H10" s="396"/>
      <c r="I10" s="396"/>
      <c r="J10" s="396"/>
      <c r="K10" s="396"/>
      <c r="L10" s="396"/>
      <c r="M10" s="396"/>
      <c r="N10" s="396"/>
      <c r="O10" s="396"/>
      <c r="P10" s="396"/>
      <c r="Q10" s="396"/>
      <c r="R10" s="396"/>
      <c r="S10" s="396"/>
      <c r="T10" s="396"/>
      <c r="U10" s="396"/>
      <c r="V10" s="396"/>
      <c r="W10" s="396"/>
      <c r="X10" s="396"/>
      <c r="Y10" s="39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2" t="str">
        <f>'1. паспорт местоположение'!A12</f>
        <v>F_prj_111001_3355</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396" t="s">
        <v>7</v>
      </c>
      <c r="F13" s="396"/>
      <c r="G13" s="396"/>
      <c r="H13" s="396"/>
      <c r="I13" s="396"/>
      <c r="J13" s="396"/>
      <c r="K13" s="396"/>
      <c r="L13" s="396"/>
      <c r="M13" s="396"/>
      <c r="N13" s="396"/>
      <c r="O13" s="396"/>
      <c r="P13" s="396"/>
      <c r="Q13" s="396"/>
      <c r="R13" s="396"/>
      <c r="S13" s="396"/>
      <c r="T13" s="396"/>
      <c r="U13" s="396"/>
      <c r="V13" s="396"/>
      <c r="W13" s="396"/>
      <c r="X13" s="396"/>
      <c r="Y13" s="39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7" t="str">
        <f>'1. паспорт местоположение'!A15</f>
        <v>Строительство КТПн 10/0.4 кВ, КЛ 10 кВ от РПн (ул.Лучистая) до КТПн по ул.Горького-Панина в г.Калининграде</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396" t="s">
        <v>6</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499</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63" customFormat="1" ht="21" customHeight="1" x14ac:dyDescent="0.25"/>
    <row r="21" spans="1:27" ht="15.75" customHeight="1" x14ac:dyDescent="0.25">
      <c r="A21" s="425" t="s">
        <v>5</v>
      </c>
      <c r="B21" s="428" t="s">
        <v>506</v>
      </c>
      <c r="C21" s="429"/>
      <c r="D21" s="428" t="s">
        <v>508</v>
      </c>
      <c r="E21" s="429"/>
      <c r="F21" s="421" t="s">
        <v>93</v>
      </c>
      <c r="G21" s="423"/>
      <c r="H21" s="423"/>
      <c r="I21" s="422"/>
      <c r="J21" s="425" t="s">
        <v>509</v>
      </c>
      <c r="K21" s="428" t="s">
        <v>510</v>
      </c>
      <c r="L21" s="429"/>
      <c r="M21" s="428" t="s">
        <v>511</v>
      </c>
      <c r="N21" s="429"/>
      <c r="O21" s="428" t="s">
        <v>498</v>
      </c>
      <c r="P21" s="429"/>
      <c r="Q21" s="428" t="s">
        <v>126</v>
      </c>
      <c r="R21" s="429"/>
      <c r="S21" s="425" t="s">
        <v>125</v>
      </c>
      <c r="T21" s="425" t="s">
        <v>512</v>
      </c>
      <c r="U21" s="425" t="s">
        <v>507</v>
      </c>
      <c r="V21" s="428" t="s">
        <v>124</v>
      </c>
      <c r="W21" s="429"/>
      <c r="X21" s="421" t="s">
        <v>116</v>
      </c>
      <c r="Y21" s="423"/>
      <c r="Z21" s="421" t="s">
        <v>115</v>
      </c>
      <c r="AA21" s="423"/>
    </row>
    <row r="22" spans="1:27" ht="216" customHeight="1" x14ac:dyDescent="0.25">
      <c r="A22" s="426"/>
      <c r="B22" s="430"/>
      <c r="C22" s="431"/>
      <c r="D22" s="430"/>
      <c r="E22" s="431"/>
      <c r="F22" s="421" t="s">
        <v>123</v>
      </c>
      <c r="G22" s="422"/>
      <c r="H22" s="421" t="s">
        <v>122</v>
      </c>
      <c r="I22" s="422"/>
      <c r="J22" s="427"/>
      <c r="K22" s="430"/>
      <c r="L22" s="431"/>
      <c r="M22" s="430"/>
      <c r="N22" s="431"/>
      <c r="O22" s="430"/>
      <c r="P22" s="431"/>
      <c r="Q22" s="430"/>
      <c r="R22" s="431"/>
      <c r="S22" s="427"/>
      <c r="T22" s="427"/>
      <c r="U22" s="427"/>
      <c r="V22" s="430"/>
      <c r="W22" s="431"/>
      <c r="X22" s="112" t="s">
        <v>114</v>
      </c>
      <c r="Y22" s="112" t="s">
        <v>496</v>
      </c>
      <c r="Z22" s="112" t="s">
        <v>113</v>
      </c>
      <c r="AA22" s="112" t="s">
        <v>112</v>
      </c>
    </row>
    <row r="23" spans="1:27" ht="60" customHeight="1" x14ac:dyDescent="0.25">
      <c r="A23" s="427"/>
      <c r="B23" s="162" t="s">
        <v>110</v>
      </c>
      <c r="C23" s="162"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63" x14ac:dyDescent="0.25">
      <c r="A25" s="66">
        <v>1</v>
      </c>
      <c r="B25" s="66" t="s">
        <v>377</v>
      </c>
      <c r="C25" s="187" t="s">
        <v>619</v>
      </c>
      <c r="D25" s="66" t="s">
        <v>377</v>
      </c>
      <c r="E25" s="187" t="s">
        <v>618</v>
      </c>
      <c r="F25" s="187" t="s">
        <v>377</v>
      </c>
      <c r="G25" s="344">
        <v>10</v>
      </c>
      <c r="H25" s="344" t="s">
        <v>377</v>
      </c>
      <c r="I25" s="344">
        <v>10</v>
      </c>
      <c r="J25" s="344" t="s">
        <v>377</v>
      </c>
      <c r="K25" s="64" t="s">
        <v>377</v>
      </c>
      <c r="L25" s="343" t="s">
        <v>64</v>
      </c>
      <c r="M25" s="343" t="s">
        <v>377</v>
      </c>
      <c r="N25" s="345">
        <v>800</v>
      </c>
      <c r="O25" s="345" t="s">
        <v>377</v>
      </c>
      <c r="P25" s="345" t="s">
        <v>556</v>
      </c>
      <c r="Q25" s="345" t="s">
        <v>377</v>
      </c>
      <c r="R25" s="344">
        <v>0.49099999999999999</v>
      </c>
      <c r="S25" s="64" t="s">
        <v>377</v>
      </c>
      <c r="T25" s="64" t="s">
        <v>377</v>
      </c>
      <c r="U25" s="64" t="s">
        <v>377</v>
      </c>
      <c r="V25" s="64" t="s">
        <v>377</v>
      </c>
      <c r="W25" s="346" t="s">
        <v>617</v>
      </c>
      <c r="X25" s="347" t="s">
        <v>377</v>
      </c>
      <c r="Y25" s="347" t="s">
        <v>377</v>
      </c>
      <c r="Z25" s="347" t="s">
        <v>377</v>
      </c>
      <c r="AA25" s="347" t="s">
        <v>377</v>
      </c>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2"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2018 год</v>
      </c>
      <c r="B5" s="395"/>
      <c r="C5" s="395"/>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399" t="s">
        <v>9</v>
      </c>
      <c r="B7" s="399"/>
      <c r="C7" s="399"/>
      <c r="D7" s="13"/>
      <c r="E7" s="13"/>
      <c r="F7" s="13"/>
      <c r="G7" s="13"/>
      <c r="H7" s="13"/>
      <c r="I7" s="13"/>
      <c r="J7" s="13"/>
      <c r="K7" s="13"/>
      <c r="L7" s="13"/>
      <c r="M7" s="13"/>
      <c r="N7" s="13"/>
      <c r="O7" s="13"/>
      <c r="P7" s="13"/>
      <c r="Q7" s="13"/>
      <c r="R7" s="13"/>
      <c r="S7" s="13"/>
      <c r="T7" s="13"/>
      <c r="U7" s="13"/>
    </row>
    <row r="8" spans="1:29" s="12" customFormat="1" ht="18.75" x14ac:dyDescent="0.2">
      <c r="A8" s="399"/>
      <c r="B8" s="399"/>
      <c r="C8" s="399"/>
      <c r="D8" s="14"/>
      <c r="E8" s="14"/>
      <c r="F8" s="14"/>
      <c r="G8" s="14"/>
      <c r="H8" s="13"/>
      <c r="I8" s="13"/>
      <c r="J8" s="13"/>
      <c r="K8" s="13"/>
      <c r="L8" s="13"/>
      <c r="M8" s="13"/>
      <c r="N8" s="13"/>
      <c r="O8" s="13"/>
      <c r="P8" s="13"/>
      <c r="Q8" s="13"/>
      <c r="R8" s="13"/>
      <c r="S8" s="13"/>
      <c r="T8" s="13"/>
      <c r="U8" s="13"/>
    </row>
    <row r="9" spans="1:29" s="12" customFormat="1" ht="18.75" x14ac:dyDescent="0.2">
      <c r="A9" s="402" t="str">
        <f>'1. паспорт местоположение'!A9:C9</f>
        <v>Акционерное общество "Янтарьэнерго" ДЗО  ПАО "Россети"</v>
      </c>
      <c r="B9" s="402"/>
      <c r="C9" s="402"/>
      <c r="D9" s="8"/>
      <c r="E9" s="8"/>
      <c r="F9" s="8"/>
      <c r="G9" s="8"/>
      <c r="H9" s="13"/>
      <c r="I9" s="13"/>
      <c r="J9" s="13"/>
      <c r="K9" s="13"/>
      <c r="L9" s="13"/>
      <c r="M9" s="13"/>
      <c r="N9" s="13"/>
      <c r="O9" s="13"/>
      <c r="P9" s="13"/>
      <c r="Q9" s="13"/>
      <c r="R9" s="13"/>
      <c r="S9" s="13"/>
      <c r="T9" s="13"/>
      <c r="U9" s="13"/>
    </row>
    <row r="10" spans="1:29" s="12" customFormat="1" ht="18.75" x14ac:dyDescent="0.2">
      <c r="A10" s="396" t="s">
        <v>8</v>
      </c>
      <c r="B10" s="396"/>
      <c r="C10" s="396"/>
      <c r="D10" s="6"/>
      <c r="E10" s="6"/>
      <c r="F10" s="6"/>
      <c r="G10" s="6"/>
      <c r="H10" s="13"/>
      <c r="I10" s="13"/>
      <c r="J10" s="13"/>
      <c r="K10" s="13"/>
      <c r="L10" s="13"/>
      <c r="M10" s="13"/>
      <c r="N10" s="13"/>
      <c r="O10" s="13"/>
      <c r="P10" s="13"/>
      <c r="Q10" s="13"/>
      <c r="R10" s="13"/>
      <c r="S10" s="13"/>
      <c r="T10" s="13"/>
      <c r="U10" s="13"/>
    </row>
    <row r="11" spans="1:29" s="12" customFormat="1" ht="18.75" x14ac:dyDescent="0.2">
      <c r="A11" s="399"/>
      <c r="B11" s="399"/>
      <c r="C11" s="399"/>
      <c r="D11" s="14"/>
      <c r="E11" s="14"/>
      <c r="F11" s="14"/>
      <c r="G11" s="14"/>
      <c r="H11" s="13"/>
      <c r="I11" s="13"/>
      <c r="J11" s="13"/>
      <c r="K11" s="13"/>
      <c r="L11" s="13"/>
      <c r="M11" s="13"/>
      <c r="N11" s="13"/>
      <c r="O11" s="13"/>
      <c r="P11" s="13"/>
      <c r="Q11" s="13"/>
      <c r="R11" s="13"/>
      <c r="S11" s="13"/>
      <c r="T11" s="13"/>
      <c r="U11" s="13"/>
    </row>
    <row r="12" spans="1:29" s="12" customFormat="1" ht="18.75" x14ac:dyDescent="0.2">
      <c r="A12" s="402" t="str">
        <f>'1. паспорт местоположение'!A12:C12</f>
        <v>F_prj_111001_3355</v>
      </c>
      <c r="B12" s="402"/>
      <c r="C12" s="402"/>
      <c r="D12" s="8"/>
      <c r="E12" s="8"/>
      <c r="F12" s="8"/>
      <c r="G12" s="8"/>
      <c r="H12" s="13"/>
      <c r="I12" s="13"/>
      <c r="J12" s="13"/>
      <c r="K12" s="13"/>
      <c r="L12" s="13"/>
      <c r="M12" s="13"/>
      <c r="N12" s="13"/>
      <c r="O12" s="13"/>
      <c r="P12" s="13"/>
      <c r="Q12" s="13"/>
      <c r="R12" s="13"/>
      <c r="S12" s="13"/>
      <c r="T12" s="13"/>
      <c r="U12" s="13"/>
    </row>
    <row r="13" spans="1:29" s="12" customFormat="1" ht="18.75" x14ac:dyDescent="0.2">
      <c r="A13" s="396" t="s">
        <v>7</v>
      </c>
      <c r="B13" s="396"/>
      <c r="C13" s="39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6"/>
      <c r="B14" s="406"/>
      <c r="C14" s="40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7" t="str">
        <f>'1. паспорт местоположение'!A15:C15</f>
        <v>Строительство КТПн 10/0.4 кВ, КЛ 10 кВ от РПн (ул.Лучистая) до КТПн по ул.Горького-Панина в г.Калининграде</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396" t="s">
        <v>6</v>
      </c>
      <c r="B16" s="396"/>
      <c r="C16" s="396"/>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397" t="s">
        <v>491</v>
      </c>
      <c r="B18" s="397"/>
      <c r="C18" s="3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41" t="s">
        <v>66</v>
      </c>
      <c r="C20" s="40" t="s">
        <v>65</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40">
        <v>1</v>
      </c>
      <c r="B21" s="41">
        <v>2</v>
      </c>
      <c r="C21" s="40">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64</v>
      </c>
      <c r="B22" s="33" t="s">
        <v>504</v>
      </c>
      <c r="C22" s="32" t="s">
        <v>632</v>
      </c>
      <c r="D22" s="31"/>
      <c r="E22" s="31"/>
      <c r="F22" s="30"/>
      <c r="G22" s="30"/>
      <c r="H22" s="30"/>
      <c r="I22" s="30"/>
      <c r="J22" s="30"/>
      <c r="K22" s="30"/>
      <c r="L22" s="30"/>
      <c r="M22" s="30"/>
      <c r="N22" s="30"/>
      <c r="O22" s="30"/>
      <c r="P22" s="30"/>
      <c r="Q22" s="29"/>
      <c r="R22" s="29"/>
      <c r="S22" s="29"/>
      <c r="T22" s="29"/>
      <c r="U22" s="29"/>
    </row>
    <row r="23" spans="1:21" ht="42.75" customHeight="1" x14ac:dyDescent="0.25">
      <c r="A23" s="26" t="s">
        <v>63</v>
      </c>
      <c r="B23" s="28" t="s">
        <v>60</v>
      </c>
      <c r="C23" s="43"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2,175 МВт</v>
      </c>
      <c r="D23" s="25"/>
      <c r="E23" s="25"/>
      <c r="F23" s="25"/>
      <c r="G23" s="25"/>
      <c r="H23" s="25"/>
      <c r="I23" s="25"/>
      <c r="J23" s="25"/>
      <c r="K23" s="25"/>
      <c r="L23" s="25"/>
      <c r="M23" s="25"/>
      <c r="N23" s="25"/>
      <c r="O23" s="25"/>
      <c r="P23" s="25"/>
      <c r="Q23" s="25"/>
      <c r="R23" s="25"/>
      <c r="S23" s="25"/>
      <c r="T23" s="25"/>
      <c r="U23" s="25"/>
    </row>
    <row r="24" spans="1:21" ht="63" customHeight="1" x14ac:dyDescent="0.25">
      <c r="A24" s="26" t="s">
        <v>62</v>
      </c>
      <c r="B24" s="28" t="s">
        <v>524</v>
      </c>
      <c r="C24" s="27" t="s">
        <v>621</v>
      </c>
      <c r="D24" s="25"/>
      <c r="E24" s="25"/>
      <c r="F24" s="25"/>
      <c r="G24" s="25"/>
      <c r="H24" s="25"/>
      <c r="I24" s="25"/>
      <c r="J24" s="25"/>
      <c r="K24" s="25"/>
      <c r="L24" s="25"/>
      <c r="M24" s="25"/>
      <c r="N24" s="25"/>
      <c r="O24" s="25"/>
      <c r="P24" s="25"/>
      <c r="Q24" s="25"/>
      <c r="R24" s="25"/>
      <c r="S24" s="25"/>
      <c r="T24" s="25"/>
      <c r="U24" s="25"/>
    </row>
    <row r="25" spans="1:21" ht="63" customHeight="1" x14ac:dyDescent="0.25">
      <c r="A25" s="26" t="s">
        <v>61</v>
      </c>
      <c r="B25" s="28" t="s">
        <v>525</v>
      </c>
      <c r="C25" s="27" t="s">
        <v>633</v>
      </c>
      <c r="D25" s="25"/>
      <c r="E25" s="25"/>
      <c r="F25" s="25"/>
      <c r="G25" s="25"/>
      <c r="H25" s="25"/>
      <c r="I25" s="25"/>
      <c r="J25" s="25"/>
      <c r="K25" s="25"/>
      <c r="L25" s="25"/>
      <c r="M25" s="25"/>
      <c r="N25" s="25"/>
      <c r="O25" s="25"/>
      <c r="P25" s="25"/>
      <c r="Q25" s="25"/>
      <c r="R25" s="25"/>
      <c r="S25" s="25"/>
      <c r="T25" s="25"/>
      <c r="U25" s="25"/>
    </row>
    <row r="26" spans="1:21" ht="42.75" customHeight="1" x14ac:dyDescent="0.25">
      <c r="A26" s="26" t="s">
        <v>59</v>
      </c>
      <c r="B26" s="28" t="s">
        <v>230</v>
      </c>
      <c r="C26" s="27" t="s">
        <v>626</v>
      </c>
      <c r="D26" s="25"/>
      <c r="E26" s="25"/>
      <c r="F26" s="25"/>
      <c r="G26" s="25"/>
      <c r="H26" s="25"/>
      <c r="I26" s="25"/>
      <c r="J26" s="25"/>
      <c r="K26" s="25"/>
      <c r="L26" s="25"/>
      <c r="M26" s="25"/>
      <c r="N26" s="25"/>
      <c r="O26" s="25"/>
      <c r="P26" s="25"/>
      <c r="Q26" s="25"/>
      <c r="R26" s="25"/>
      <c r="S26" s="25"/>
      <c r="T26" s="25"/>
      <c r="U26" s="25"/>
    </row>
    <row r="27" spans="1:21" ht="42.75" customHeight="1" x14ac:dyDescent="0.25">
      <c r="A27" s="26" t="s">
        <v>58</v>
      </c>
      <c r="B27" s="28" t="s">
        <v>505</v>
      </c>
      <c r="C27" s="27" t="s">
        <v>553</v>
      </c>
      <c r="D27" s="25"/>
      <c r="E27" s="25"/>
      <c r="F27" s="25"/>
      <c r="G27" s="25"/>
      <c r="H27" s="25"/>
      <c r="I27" s="25"/>
      <c r="J27" s="25"/>
      <c r="K27" s="25"/>
      <c r="L27" s="25"/>
      <c r="M27" s="25"/>
      <c r="N27" s="25"/>
      <c r="O27" s="25"/>
      <c r="P27" s="25"/>
      <c r="Q27" s="25"/>
      <c r="R27" s="25"/>
      <c r="S27" s="25"/>
      <c r="T27" s="25"/>
      <c r="U27" s="25"/>
    </row>
    <row r="28" spans="1:21" ht="42.75" customHeight="1" x14ac:dyDescent="0.25">
      <c r="A28" s="26" t="s">
        <v>56</v>
      </c>
      <c r="B28" s="28" t="s">
        <v>57</v>
      </c>
      <c r="C28" s="27" t="s">
        <v>554</v>
      </c>
      <c r="D28" s="25"/>
      <c r="E28" s="25"/>
      <c r="F28" s="25"/>
      <c r="G28" s="25"/>
      <c r="H28" s="25"/>
      <c r="I28" s="25"/>
      <c r="J28" s="25"/>
      <c r="K28" s="25"/>
      <c r="L28" s="25"/>
      <c r="M28" s="25"/>
      <c r="N28" s="25"/>
      <c r="O28" s="25"/>
      <c r="P28" s="25"/>
      <c r="Q28" s="25"/>
      <c r="R28" s="25"/>
      <c r="S28" s="25"/>
      <c r="T28" s="25"/>
      <c r="U28" s="25"/>
    </row>
    <row r="29" spans="1:21" ht="42.75" customHeight="1" x14ac:dyDescent="0.25">
      <c r="A29" s="26" t="s">
        <v>54</v>
      </c>
      <c r="B29" s="27" t="s">
        <v>55</v>
      </c>
      <c r="C29" s="27" t="s">
        <v>555</v>
      </c>
      <c r="D29" s="25"/>
      <c r="E29" s="25"/>
      <c r="F29" s="25"/>
      <c r="G29" s="25"/>
      <c r="H29" s="25"/>
      <c r="I29" s="25"/>
      <c r="J29" s="25"/>
      <c r="K29" s="25"/>
      <c r="L29" s="25"/>
      <c r="M29" s="25"/>
      <c r="N29" s="25"/>
      <c r="O29" s="25"/>
      <c r="P29" s="25"/>
      <c r="Q29" s="25"/>
      <c r="R29" s="25"/>
      <c r="S29" s="25"/>
      <c r="T29" s="25"/>
      <c r="U29" s="25"/>
    </row>
    <row r="30" spans="1:21" ht="42.75" customHeight="1" x14ac:dyDescent="0.25">
      <c r="A30" s="26" t="s">
        <v>72</v>
      </c>
      <c r="B30" s="27" t="s">
        <v>53</v>
      </c>
      <c r="C30" s="27" t="s">
        <v>680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5" t="s">
        <v>10</v>
      </c>
    </row>
    <row r="3" spans="1:28" ht="18.75" x14ac:dyDescent="0.3">
      <c r="Z3" s="15" t="s">
        <v>67</v>
      </c>
    </row>
    <row r="4" spans="1:28" ht="18.75" customHeight="1" x14ac:dyDescent="0.25">
      <c r="A4" s="395" t="str">
        <f>'1. паспорт местоположение'!A5:C5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399" t="s">
        <v>9</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59"/>
      <c r="AB6" s="159"/>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59"/>
      <c r="AB7" s="159"/>
    </row>
    <row r="8" spans="1:28" ht="15.75"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60"/>
      <c r="AB8" s="160"/>
    </row>
    <row r="9" spans="1:28" ht="15.75"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61"/>
      <c r="AB9" s="161"/>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59"/>
      <c r="AB10" s="159"/>
    </row>
    <row r="11" spans="1:28" ht="15.75" x14ac:dyDescent="0.25">
      <c r="A11" s="402" t="str">
        <f>'1. паспорт местоположение'!A12:C12</f>
        <v>F_prj_111001_3355</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60"/>
      <c r="AB11" s="160"/>
    </row>
    <row r="12" spans="1:28" ht="15.75"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61"/>
      <c r="AB12" s="161"/>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1"/>
      <c r="AB13" s="11"/>
    </row>
    <row r="14" spans="1:28" ht="15.75" x14ac:dyDescent="0.25">
      <c r="A14" s="407" t="str">
        <f>'1. паспорт местоположение'!A15:C15</f>
        <v>Строительство КТПн 10/0.4 кВ, КЛ 10 кВ от РПн (ул.Лучистая) до КТПн по ул.Горького-Панина в г.Калининграде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60"/>
      <c r="AB14" s="160"/>
    </row>
    <row r="15" spans="1:28" ht="15.75"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61"/>
      <c r="AB15" s="161"/>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170"/>
      <c r="AB16" s="170"/>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170"/>
      <c r="AB17" s="170"/>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170"/>
      <c r="AB18" s="170"/>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170"/>
      <c r="AB19" s="170"/>
    </row>
    <row r="20" spans="1:28"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171"/>
      <c r="AB20" s="171"/>
    </row>
    <row r="21" spans="1:28" x14ac:dyDescent="0.25">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171"/>
      <c r="AB21" s="171"/>
    </row>
    <row r="22" spans="1:28" x14ac:dyDescent="0.25">
      <c r="A22" s="433" t="s">
        <v>523</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72"/>
      <c r="AB22" s="172"/>
    </row>
    <row r="23" spans="1:28" ht="32.25" customHeight="1" x14ac:dyDescent="0.25">
      <c r="A23" s="435" t="s">
        <v>374</v>
      </c>
      <c r="B23" s="436"/>
      <c r="C23" s="436"/>
      <c r="D23" s="436"/>
      <c r="E23" s="436"/>
      <c r="F23" s="436"/>
      <c r="G23" s="436"/>
      <c r="H23" s="436"/>
      <c r="I23" s="436"/>
      <c r="J23" s="436"/>
      <c r="K23" s="436"/>
      <c r="L23" s="437"/>
      <c r="M23" s="434" t="s">
        <v>375</v>
      </c>
      <c r="N23" s="434"/>
      <c r="O23" s="434"/>
      <c r="P23" s="434"/>
      <c r="Q23" s="434"/>
      <c r="R23" s="434"/>
      <c r="S23" s="434"/>
      <c r="T23" s="434"/>
      <c r="U23" s="434"/>
      <c r="V23" s="434"/>
      <c r="W23" s="434"/>
      <c r="X23" s="434"/>
      <c r="Y23" s="434"/>
      <c r="Z23" s="434"/>
    </row>
    <row r="24" spans="1:28" ht="151.5" customHeight="1" x14ac:dyDescent="0.25">
      <c r="A24" s="109" t="s">
        <v>233</v>
      </c>
      <c r="B24" s="110" t="s">
        <v>262</v>
      </c>
      <c r="C24" s="109" t="s">
        <v>368</v>
      </c>
      <c r="D24" s="109" t="s">
        <v>234</v>
      </c>
      <c r="E24" s="109" t="s">
        <v>369</v>
      </c>
      <c r="F24" s="109" t="s">
        <v>371</v>
      </c>
      <c r="G24" s="109" t="s">
        <v>370</v>
      </c>
      <c r="H24" s="109" t="s">
        <v>235</v>
      </c>
      <c r="I24" s="109" t="s">
        <v>372</v>
      </c>
      <c r="J24" s="109" t="s">
        <v>267</v>
      </c>
      <c r="K24" s="110" t="s">
        <v>261</v>
      </c>
      <c r="L24" s="110" t="s">
        <v>236</v>
      </c>
      <c r="M24" s="111" t="s">
        <v>281</v>
      </c>
      <c r="N24" s="110" t="s">
        <v>534</v>
      </c>
      <c r="O24" s="109" t="s">
        <v>278</v>
      </c>
      <c r="P24" s="109" t="s">
        <v>279</v>
      </c>
      <c r="Q24" s="109" t="s">
        <v>277</v>
      </c>
      <c r="R24" s="109" t="s">
        <v>235</v>
      </c>
      <c r="S24" s="109" t="s">
        <v>276</v>
      </c>
      <c r="T24" s="109" t="s">
        <v>275</v>
      </c>
      <c r="U24" s="109" t="s">
        <v>367</v>
      </c>
      <c r="V24" s="109" t="s">
        <v>277</v>
      </c>
      <c r="W24" s="118" t="s">
        <v>260</v>
      </c>
      <c r="X24" s="118" t="s">
        <v>292</v>
      </c>
      <c r="Y24" s="118" t="s">
        <v>293</v>
      </c>
      <c r="Z24" s="120" t="s">
        <v>290</v>
      </c>
    </row>
    <row r="25" spans="1:28" ht="16.5" customHeight="1" x14ac:dyDescent="0.25">
      <c r="A25" s="109">
        <v>1</v>
      </c>
      <c r="B25" s="110">
        <v>2</v>
      </c>
      <c r="C25" s="109">
        <v>3</v>
      </c>
      <c r="D25" s="110">
        <v>4</v>
      </c>
      <c r="E25" s="109">
        <v>5</v>
      </c>
      <c r="F25" s="110">
        <v>6</v>
      </c>
      <c r="G25" s="109">
        <v>7</v>
      </c>
      <c r="H25" s="110">
        <v>8</v>
      </c>
      <c r="I25" s="109">
        <v>9</v>
      </c>
      <c r="J25" s="110">
        <v>10</v>
      </c>
      <c r="K25" s="173">
        <v>11</v>
      </c>
      <c r="L25" s="110">
        <v>12</v>
      </c>
      <c r="M25" s="173">
        <v>13</v>
      </c>
      <c r="N25" s="110">
        <v>14</v>
      </c>
      <c r="O25" s="173">
        <v>15</v>
      </c>
      <c r="P25" s="110">
        <v>16</v>
      </c>
      <c r="Q25" s="173">
        <v>17</v>
      </c>
      <c r="R25" s="110">
        <v>18</v>
      </c>
      <c r="S25" s="173">
        <v>19</v>
      </c>
      <c r="T25" s="110">
        <v>20</v>
      </c>
      <c r="U25" s="173">
        <v>21</v>
      </c>
      <c r="V25" s="110">
        <v>22</v>
      </c>
      <c r="W25" s="173">
        <v>23</v>
      </c>
      <c r="X25" s="110">
        <v>24</v>
      </c>
      <c r="Y25" s="173">
        <v>25</v>
      </c>
      <c r="Z25" s="110">
        <v>26</v>
      </c>
    </row>
    <row r="26" spans="1:28" ht="45.75" customHeight="1" x14ac:dyDescent="0.25">
      <c r="A26" s="102" t="s">
        <v>352</v>
      </c>
      <c r="B26" s="108"/>
      <c r="C26" s="104" t="s">
        <v>354</v>
      </c>
      <c r="D26" s="104" t="s">
        <v>355</v>
      </c>
      <c r="E26" s="104" t="s">
        <v>356</v>
      </c>
      <c r="F26" s="104" t="s">
        <v>272</v>
      </c>
      <c r="G26" s="104" t="s">
        <v>357</v>
      </c>
      <c r="H26" s="104" t="s">
        <v>235</v>
      </c>
      <c r="I26" s="104" t="s">
        <v>358</v>
      </c>
      <c r="J26" s="104" t="s">
        <v>359</v>
      </c>
      <c r="K26" s="101"/>
      <c r="L26" s="105" t="s">
        <v>258</v>
      </c>
      <c r="M26" s="107" t="s">
        <v>274</v>
      </c>
      <c r="N26" s="101"/>
      <c r="O26" s="101"/>
      <c r="P26" s="101"/>
      <c r="Q26" s="101"/>
      <c r="R26" s="101"/>
      <c r="S26" s="101"/>
      <c r="T26" s="101"/>
      <c r="U26" s="101"/>
      <c r="V26" s="101"/>
      <c r="W26" s="101"/>
      <c r="X26" s="101"/>
      <c r="Y26" s="101"/>
      <c r="Z26" s="103" t="s">
        <v>291</v>
      </c>
    </row>
    <row r="27" spans="1:28" x14ac:dyDescent="0.25">
      <c r="A27" s="101" t="s">
        <v>237</v>
      </c>
      <c r="B27" s="101" t="s">
        <v>263</v>
      </c>
      <c r="C27" s="101" t="s">
        <v>242</v>
      </c>
      <c r="D27" s="101" t="s">
        <v>243</v>
      </c>
      <c r="E27" s="101" t="s">
        <v>282</v>
      </c>
      <c r="F27" s="104" t="s">
        <v>238</v>
      </c>
      <c r="G27" s="104" t="s">
        <v>286</v>
      </c>
      <c r="H27" s="101" t="s">
        <v>235</v>
      </c>
      <c r="I27" s="104" t="s">
        <v>268</v>
      </c>
      <c r="J27" s="104" t="s">
        <v>250</v>
      </c>
      <c r="K27" s="105" t="s">
        <v>254</v>
      </c>
      <c r="L27" s="101"/>
      <c r="M27" s="105" t="s">
        <v>280</v>
      </c>
      <c r="N27" s="101"/>
      <c r="O27" s="101"/>
      <c r="P27" s="101"/>
      <c r="Q27" s="101"/>
      <c r="R27" s="101"/>
      <c r="S27" s="101"/>
      <c r="T27" s="101"/>
      <c r="U27" s="101"/>
      <c r="V27" s="101"/>
      <c r="W27" s="101"/>
      <c r="X27" s="101"/>
      <c r="Y27" s="101"/>
      <c r="Z27" s="101"/>
    </row>
    <row r="28" spans="1:28" x14ac:dyDescent="0.25">
      <c r="A28" s="101" t="s">
        <v>237</v>
      </c>
      <c r="B28" s="101" t="s">
        <v>264</v>
      </c>
      <c r="C28" s="101" t="s">
        <v>244</v>
      </c>
      <c r="D28" s="101" t="s">
        <v>245</v>
      </c>
      <c r="E28" s="101" t="s">
        <v>283</v>
      </c>
      <c r="F28" s="104" t="s">
        <v>239</v>
      </c>
      <c r="G28" s="104" t="s">
        <v>287</v>
      </c>
      <c r="H28" s="101" t="s">
        <v>235</v>
      </c>
      <c r="I28" s="104" t="s">
        <v>269</v>
      </c>
      <c r="J28" s="104" t="s">
        <v>251</v>
      </c>
      <c r="K28" s="105" t="s">
        <v>255</v>
      </c>
      <c r="L28" s="106"/>
      <c r="M28" s="105" t="s">
        <v>0</v>
      </c>
      <c r="N28" s="105"/>
      <c r="O28" s="105"/>
      <c r="P28" s="105"/>
      <c r="Q28" s="105"/>
      <c r="R28" s="105"/>
      <c r="S28" s="105"/>
      <c r="T28" s="105"/>
      <c r="U28" s="105"/>
      <c r="V28" s="105"/>
      <c r="W28" s="105"/>
      <c r="X28" s="105"/>
      <c r="Y28" s="105"/>
      <c r="Z28" s="105"/>
    </row>
    <row r="29" spans="1:28" x14ac:dyDescent="0.25">
      <c r="A29" s="101" t="s">
        <v>237</v>
      </c>
      <c r="B29" s="101" t="s">
        <v>265</v>
      </c>
      <c r="C29" s="101" t="s">
        <v>246</v>
      </c>
      <c r="D29" s="101" t="s">
        <v>247</v>
      </c>
      <c r="E29" s="101" t="s">
        <v>284</v>
      </c>
      <c r="F29" s="104" t="s">
        <v>240</v>
      </c>
      <c r="G29" s="104" t="s">
        <v>288</v>
      </c>
      <c r="H29" s="101" t="s">
        <v>235</v>
      </c>
      <c r="I29" s="104" t="s">
        <v>270</v>
      </c>
      <c r="J29" s="104" t="s">
        <v>252</v>
      </c>
      <c r="K29" s="105" t="s">
        <v>256</v>
      </c>
      <c r="L29" s="106"/>
      <c r="M29" s="101"/>
      <c r="N29" s="101"/>
      <c r="O29" s="101"/>
      <c r="P29" s="101"/>
      <c r="Q29" s="101"/>
      <c r="R29" s="101"/>
      <c r="S29" s="101"/>
      <c r="T29" s="101"/>
      <c r="U29" s="101"/>
      <c r="V29" s="101"/>
      <c r="W29" s="101"/>
      <c r="X29" s="101"/>
      <c r="Y29" s="101"/>
      <c r="Z29" s="101"/>
    </row>
    <row r="30" spans="1:28" x14ac:dyDescent="0.25">
      <c r="A30" s="101" t="s">
        <v>237</v>
      </c>
      <c r="B30" s="101" t="s">
        <v>266</v>
      </c>
      <c r="C30" s="101" t="s">
        <v>248</v>
      </c>
      <c r="D30" s="101" t="s">
        <v>249</v>
      </c>
      <c r="E30" s="101" t="s">
        <v>285</v>
      </c>
      <c r="F30" s="104" t="s">
        <v>241</v>
      </c>
      <c r="G30" s="104" t="s">
        <v>289</v>
      </c>
      <c r="H30" s="101" t="s">
        <v>235</v>
      </c>
      <c r="I30" s="104" t="s">
        <v>271</v>
      </c>
      <c r="J30" s="104" t="s">
        <v>253</v>
      </c>
      <c r="K30" s="105" t="s">
        <v>257</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353</v>
      </c>
      <c r="B32" s="108"/>
      <c r="C32" s="104" t="s">
        <v>360</v>
      </c>
      <c r="D32" s="104" t="s">
        <v>361</v>
      </c>
      <c r="E32" s="104" t="s">
        <v>362</v>
      </c>
      <c r="F32" s="104" t="s">
        <v>363</v>
      </c>
      <c r="G32" s="104" t="s">
        <v>364</v>
      </c>
      <c r="H32" s="104" t="s">
        <v>235</v>
      </c>
      <c r="I32" s="104" t="s">
        <v>365</v>
      </c>
      <c r="J32" s="104" t="s">
        <v>366</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2" sqref="C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2"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5" t="str">
        <f>'1. паспорт местоположение'!A5:C5</f>
        <v>Год раскрытия информации: 2018 год</v>
      </c>
      <c r="B5" s="395"/>
      <c r="C5" s="395"/>
      <c r="D5" s="395"/>
      <c r="E5" s="395"/>
      <c r="F5" s="395"/>
      <c r="G5" s="395"/>
      <c r="H5" s="395"/>
      <c r="I5" s="395"/>
      <c r="J5" s="395"/>
      <c r="K5" s="395"/>
      <c r="L5" s="395"/>
      <c r="M5" s="395"/>
      <c r="N5" s="395"/>
      <c r="O5" s="395"/>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399" t="s">
        <v>9</v>
      </c>
      <c r="B7" s="399"/>
      <c r="C7" s="399"/>
      <c r="D7" s="399"/>
      <c r="E7" s="399"/>
      <c r="F7" s="399"/>
      <c r="G7" s="399"/>
      <c r="H7" s="399"/>
      <c r="I7" s="399"/>
      <c r="J7" s="399"/>
      <c r="K7" s="399"/>
      <c r="L7" s="399"/>
      <c r="M7" s="399"/>
      <c r="N7" s="399"/>
      <c r="O7" s="399"/>
      <c r="P7" s="13"/>
      <c r="Q7" s="13"/>
      <c r="R7" s="13"/>
      <c r="S7" s="13"/>
      <c r="T7" s="13"/>
      <c r="U7" s="13"/>
      <c r="V7" s="13"/>
      <c r="W7" s="13"/>
      <c r="X7" s="13"/>
      <c r="Y7" s="13"/>
      <c r="Z7" s="13"/>
    </row>
    <row r="8" spans="1:28" s="12" customFormat="1" ht="18.75" x14ac:dyDescent="0.2">
      <c r="A8" s="399"/>
      <c r="B8" s="399"/>
      <c r="C8" s="399"/>
      <c r="D8" s="399"/>
      <c r="E8" s="399"/>
      <c r="F8" s="399"/>
      <c r="G8" s="399"/>
      <c r="H8" s="399"/>
      <c r="I8" s="399"/>
      <c r="J8" s="399"/>
      <c r="K8" s="399"/>
      <c r="L8" s="399"/>
      <c r="M8" s="399"/>
      <c r="N8" s="399"/>
      <c r="O8" s="399"/>
      <c r="P8" s="13"/>
      <c r="Q8" s="13"/>
      <c r="R8" s="13"/>
      <c r="S8" s="13"/>
      <c r="T8" s="13"/>
      <c r="U8" s="13"/>
      <c r="V8" s="13"/>
      <c r="W8" s="13"/>
      <c r="X8" s="13"/>
      <c r="Y8" s="13"/>
      <c r="Z8" s="13"/>
    </row>
    <row r="9" spans="1:28" s="12"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13"/>
      <c r="Q9" s="13"/>
      <c r="R9" s="13"/>
      <c r="S9" s="13"/>
      <c r="T9" s="13"/>
      <c r="U9" s="13"/>
      <c r="V9" s="13"/>
      <c r="W9" s="13"/>
      <c r="X9" s="13"/>
      <c r="Y9" s="13"/>
      <c r="Z9" s="13"/>
    </row>
    <row r="10" spans="1:28" s="12" customFormat="1" ht="18.75" x14ac:dyDescent="0.2">
      <c r="A10" s="396" t="s">
        <v>8</v>
      </c>
      <c r="B10" s="396"/>
      <c r="C10" s="396"/>
      <c r="D10" s="396"/>
      <c r="E10" s="396"/>
      <c r="F10" s="396"/>
      <c r="G10" s="396"/>
      <c r="H10" s="396"/>
      <c r="I10" s="396"/>
      <c r="J10" s="396"/>
      <c r="K10" s="396"/>
      <c r="L10" s="396"/>
      <c r="M10" s="396"/>
      <c r="N10" s="396"/>
      <c r="O10" s="396"/>
      <c r="P10" s="13"/>
      <c r="Q10" s="13"/>
      <c r="R10" s="13"/>
      <c r="S10" s="13"/>
      <c r="T10" s="13"/>
      <c r="U10" s="13"/>
      <c r="V10" s="13"/>
      <c r="W10" s="13"/>
      <c r="X10" s="13"/>
      <c r="Y10" s="13"/>
      <c r="Z10" s="13"/>
    </row>
    <row r="11" spans="1:28" s="12" customFormat="1" ht="18.75" x14ac:dyDescent="0.2">
      <c r="A11" s="399"/>
      <c r="B11" s="399"/>
      <c r="C11" s="399"/>
      <c r="D11" s="399"/>
      <c r="E11" s="399"/>
      <c r="F11" s="399"/>
      <c r="G11" s="399"/>
      <c r="H11" s="399"/>
      <c r="I11" s="399"/>
      <c r="J11" s="399"/>
      <c r="K11" s="399"/>
      <c r="L11" s="399"/>
      <c r="M11" s="399"/>
      <c r="N11" s="399"/>
      <c r="O11" s="399"/>
      <c r="P11" s="13"/>
      <c r="Q11" s="13"/>
      <c r="R11" s="13"/>
      <c r="S11" s="13"/>
      <c r="T11" s="13"/>
      <c r="U11" s="13"/>
      <c r="V11" s="13"/>
      <c r="W11" s="13"/>
      <c r="X11" s="13"/>
      <c r="Y11" s="13"/>
      <c r="Z11" s="13"/>
    </row>
    <row r="12" spans="1:28" s="12" customFormat="1" ht="18.75" x14ac:dyDescent="0.2">
      <c r="A12" s="402" t="str">
        <f>'1. паспорт местоположение'!A12:C12</f>
        <v>F_prj_111001_3355</v>
      </c>
      <c r="B12" s="402"/>
      <c r="C12" s="402"/>
      <c r="D12" s="402"/>
      <c r="E12" s="402"/>
      <c r="F12" s="402"/>
      <c r="G12" s="402"/>
      <c r="H12" s="402"/>
      <c r="I12" s="402"/>
      <c r="J12" s="402"/>
      <c r="K12" s="402"/>
      <c r="L12" s="402"/>
      <c r="M12" s="402"/>
      <c r="N12" s="402"/>
      <c r="O12" s="402"/>
      <c r="P12" s="13"/>
      <c r="Q12" s="13"/>
      <c r="R12" s="13"/>
      <c r="S12" s="13"/>
      <c r="T12" s="13"/>
      <c r="U12" s="13"/>
      <c r="V12" s="13"/>
      <c r="W12" s="13"/>
      <c r="X12" s="13"/>
      <c r="Y12" s="13"/>
      <c r="Z12" s="13"/>
    </row>
    <row r="13" spans="1:28" s="12" customFormat="1" ht="18.75" x14ac:dyDescent="0.2">
      <c r="A13" s="396" t="s">
        <v>7</v>
      </c>
      <c r="B13" s="396"/>
      <c r="C13" s="396"/>
      <c r="D13" s="396"/>
      <c r="E13" s="396"/>
      <c r="F13" s="396"/>
      <c r="G13" s="396"/>
      <c r="H13" s="396"/>
      <c r="I13" s="396"/>
      <c r="J13" s="396"/>
      <c r="K13" s="396"/>
      <c r="L13" s="396"/>
      <c r="M13" s="396"/>
      <c r="N13" s="396"/>
      <c r="O13" s="396"/>
      <c r="P13" s="13"/>
      <c r="Q13" s="13"/>
      <c r="R13" s="13"/>
      <c r="S13" s="13"/>
      <c r="T13" s="13"/>
      <c r="U13" s="13"/>
      <c r="V13" s="13"/>
      <c r="W13" s="13"/>
      <c r="X13" s="13"/>
      <c r="Y13" s="13"/>
      <c r="Z13" s="13"/>
    </row>
    <row r="14" spans="1:28" s="9" customFormat="1" ht="15.75" customHeight="1" x14ac:dyDescent="0.2">
      <c r="A14" s="406"/>
      <c r="B14" s="406"/>
      <c r="C14" s="406"/>
      <c r="D14" s="406"/>
      <c r="E14" s="406"/>
      <c r="F14" s="406"/>
      <c r="G14" s="406"/>
      <c r="H14" s="406"/>
      <c r="I14" s="406"/>
      <c r="J14" s="406"/>
      <c r="K14" s="406"/>
      <c r="L14" s="406"/>
      <c r="M14" s="406"/>
      <c r="N14" s="406"/>
      <c r="O14" s="406"/>
      <c r="P14" s="10"/>
      <c r="Q14" s="10"/>
      <c r="R14" s="10"/>
      <c r="S14" s="10"/>
      <c r="T14" s="10"/>
      <c r="U14" s="10"/>
      <c r="V14" s="10"/>
      <c r="W14" s="10"/>
      <c r="X14" s="10"/>
      <c r="Y14" s="10"/>
      <c r="Z14" s="10"/>
    </row>
    <row r="15" spans="1:28" s="3" customFormat="1" ht="15.75" x14ac:dyDescent="0.2">
      <c r="A15" s="402" t="str">
        <f>'1. паспорт местоположение'!A15:C15</f>
        <v>Строительство КТПн 10/0.4 кВ, КЛ 10 кВ от РПн (ул.Лучистая) до КТПн по ул.Горького-Панина в г.Калининграде</v>
      </c>
      <c r="B15" s="402"/>
      <c r="C15" s="402"/>
      <c r="D15" s="402"/>
      <c r="E15" s="402"/>
      <c r="F15" s="402"/>
      <c r="G15" s="402"/>
      <c r="H15" s="402"/>
      <c r="I15" s="402"/>
      <c r="J15" s="402"/>
      <c r="K15" s="402"/>
      <c r="L15" s="402"/>
      <c r="M15" s="402"/>
      <c r="N15" s="402"/>
      <c r="O15" s="402"/>
      <c r="P15" s="8"/>
      <c r="Q15" s="8"/>
      <c r="R15" s="8"/>
      <c r="S15" s="8"/>
      <c r="T15" s="8"/>
      <c r="U15" s="8"/>
      <c r="V15" s="8"/>
      <c r="W15" s="8"/>
      <c r="X15" s="8"/>
      <c r="Y15" s="8"/>
      <c r="Z15" s="8"/>
    </row>
    <row r="16" spans="1:28" s="3" customFormat="1" ht="15" customHeight="1" x14ac:dyDescent="0.2">
      <c r="A16" s="396" t="s">
        <v>6</v>
      </c>
      <c r="B16" s="396"/>
      <c r="C16" s="396"/>
      <c r="D16" s="396"/>
      <c r="E16" s="396"/>
      <c r="F16" s="396"/>
      <c r="G16" s="396"/>
      <c r="H16" s="396"/>
      <c r="I16" s="396"/>
      <c r="J16" s="396"/>
      <c r="K16" s="396"/>
      <c r="L16" s="396"/>
      <c r="M16" s="396"/>
      <c r="N16" s="396"/>
      <c r="O16" s="396"/>
      <c r="P16" s="6"/>
      <c r="Q16" s="6"/>
      <c r="R16" s="6"/>
      <c r="S16" s="6"/>
      <c r="T16" s="6"/>
      <c r="U16" s="6"/>
      <c r="V16" s="6"/>
      <c r="W16" s="6"/>
      <c r="X16" s="6"/>
      <c r="Y16" s="6"/>
      <c r="Z16" s="6"/>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42" t="s">
        <v>500</v>
      </c>
      <c r="B18" s="442"/>
      <c r="C18" s="442"/>
      <c r="D18" s="442"/>
      <c r="E18" s="442"/>
      <c r="F18" s="442"/>
      <c r="G18" s="442"/>
      <c r="H18" s="442"/>
      <c r="I18" s="442"/>
      <c r="J18" s="442"/>
      <c r="K18" s="442"/>
      <c r="L18" s="442"/>
      <c r="M18" s="442"/>
      <c r="N18" s="442"/>
      <c r="O18" s="442"/>
      <c r="P18" s="7"/>
      <c r="Q18" s="7"/>
      <c r="R18" s="7"/>
      <c r="S18" s="7"/>
      <c r="T18" s="7"/>
      <c r="U18" s="7"/>
      <c r="V18" s="7"/>
      <c r="W18" s="7"/>
      <c r="X18" s="7"/>
      <c r="Y18" s="7"/>
      <c r="Z18" s="7"/>
    </row>
    <row r="19" spans="1:26" s="3" customFormat="1" ht="78" customHeight="1" x14ac:dyDescent="0.2">
      <c r="A19" s="401" t="s">
        <v>5</v>
      </c>
      <c r="B19" s="401" t="s">
        <v>87</v>
      </c>
      <c r="C19" s="401" t="s">
        <v>86</v>
      </c>
      <c r="D19" s="401" t="s">
        <v>75</v>
      </c>
      <c r="E19" s="439" t="s">
        <v>85</v>
      </c>
      <c r="F19" s="440"/>
      <c r="G19" s="440"/>
      <c r="H19" s="440"/>
      <c r="I19" s="441"/>
      <c r="J19" s="401" t="s">
        <v>84</v>
      </c>
      <c r="K19" s="401"/>
      <c r="L19" s="401"/>
      <c r="M19" s="401"/>
      <c r="N19" s="401"/>
      <c r="O19" s="401"/>
      <c r="P19" s="4"/>
      <c r="Q19" s="4"/>
      <c r="R19" s="4"/>
      <c r="S19" s="4"/>
      <c r="T19" s="4"/>
      <c r="U19" s="4"/>
      <c r="V19" s="4"/>
      <c r="W19" s="4"/>
    </row>
    <row r="20" spans="1:26" s="3" customFormat="1" ht="51" customHeight="1" x14ac:dyDescent="0.2">
      <c r="A20" s="401"/>
      <c r="B20" s="401"/>
      <c r="C20" s="401"/>
      <c r="D20" s="401"/>
      <c r="E20" s="45" t="s">
        <v>83</v>
      </c>
      <c r="F20" s="45" t="s">
        <v>82</v>
      </c>
      <c r="G20" s="45" t="s">
        <v>81</v>
      </c>
      <c r="H20" s="45" t="s">
        <v>80</v>
      </c>
      <c r="I20" s="45" t="s">
        <v>79</v>
      </c>
      <c r="J20" s="45" t="s">
        <v>78</v>
      </c>
      <c r="K20" s="45" t="s">
        <v>4</v>
      </c>
      <c r="L20" s="53" t="s">
        <v>3</v>
      </c>
      <c r="M20" s="52" t="s">
        <v>231</v>
      </c>
      <c r="N20" s="52" t="s">
        <v>77</v>
      </c>
      <c r="O20" s="52" t="s">
        <v>76</v>
      </c>
      <c r="P20" s="30"/>
      <c r="Q20" s="30"/>
      <c r="R20" s="30"/>
      <c r="S20" s="30"/>
      <c r="T20" s="30"/>
      <c r="U20" s="30"/>
      <c r="V20" s="30"/>
      <c r="W20" s="30"/>
      <c r="X20" s="29"/>
      <c r="Y20" s="29"/>
      <c r="Z20" s="29"/>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0"/>
      <c r="Q21" s="30"/>
      <c r="R21" s="30"/>
      <c r="S21" s="30"/>
      <c r="T21" s="30"/>
      <c r="U21" s="30"/>
      <c r="V21" s="30"/>
      <c r="W21" s="30"/>
      <c r="X21" s="29"/>
      <c r="Y21" s="29"/>
      <c r="Z21" s="29"/>
    </row>
    <row r="22" spans="1:26" s="3" customFormat="1" ht="33" customHeight="1" x14ac:dyDescent="0.2">
      <c r="A22" s="49" t="s">
        <v>64</v>
      </c>
      <c r="B22" s="51" t="s">
        <v>634</v>
      </c>
      <c r="C22" s="33"/>
      <c r="D22" s="33"/>
      <c r="E22" s="33"/>
      <c r="F22" s="33"/>
      <c r="G22" s="33"/>
      <c r="H22" s="33"/>
      <c r="I22" s="33"/>
      <c r="J22" s="48"/>
      <c r="K22" s="48"/>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6" sqref="A6"/>
    </sheetView>
  </sheetViews>
  <sheetFormatPr defaultColWidth="9.28515625" defaultRowHeight="15.75" x14ac:dyDescent="0.2"/>
  <cols>
    <col min="1" max="1" width="61.7109375" style="205" customWidth="1"/>
    <col min="2" max="2" width="18.5703125" style="190" customWidth="1"/>
    <col min="3" max="12" width="16.7109375" style="190" customWidth="1"/>
    <col min="13" max="42" width="16.7109375" style="190" hidden="1" customWidth="1"/>
    <col min="43" max="45" width="16.7109375" style="191" hidden="1" customWidth="1"/>
    <col min="46" max="51" width="16.7109375" style="192" customWidth="1"/>
    <col min="52" max="256" width="9.28515625" style="192"/>
    <col min="257" max="257" width="61.7109375" style="192" customWidth="1"/>
    <col min="258" max="258" width="18.5703125" style="192" customWidth="1"/>
    <col min="259" max="298" width="16.7109375" style="192" customWidth="1"/>
    <col min="299" max="300" width="18.5703125" style="192" customWidth="1"/>
    <col min="301" max="301" width="21.7109375" style="192" customWidth="1"/>
    <col min="302" max="512" width="9.28515625" style="192"/>
    <col min="513" max="513" width="61.7109375" style="192" customWidth="1"/>
    <col min="514" max="514" width="18.5703125" style="192" customWidth="1"/>
    <col min="515" max="554" width="16.7109375" style="192" customWidth="1"/>
    <col min="555" max="556" width="18.5703125" style="192" customWidth="1"/>
    <col min="557" max="557" width="21.7109375" style="192" customWidth="1"/>
    <col min="558" max="768" width="9.28515625" style="192"/>
    <col min="769" max="769" width="61.7109375" style="192" customWidth="1"/>
    <col min="770" max="770" width="18.5703125" style="192" customWidth="1"/>
    <col min="771" max="810" width="16.7109375" style="192" customWidth="1"/>
    <col min="811" max="812" width="18.5703125" style="192" customWidth="1"/>
    <col min="813" max="813" width="21.7109375" style="192" customWidth="1"/>
    <col min="814" max="1024" width="9.28515625" style="192"/>
    <col min="1025" max="1025" width="61.7109375" style="192" customWidth="1"/>
    <col min="1026" max="1026" width="18.5703125" style="192" customWidth="1"/>
    <col min="1027" max="1066" width="16.7109375" style="192" customWidth="1"/>
    <col min="1067" max="1068" width="18.5703125" style="192" customWidth="1"/>
    <col min="1069" max="1069" width="21.7109375" style="192" customWidth="1"/>
    <col min="1070" max="1280" width="9.28515625" style="192"/>
    <col min="1281" max="1281" width="61.7109375" style="192" customWidth="1"/>
    <col min="1282" max="1282" width="18.5703125" style="192" customWidth="1"/>
    <col min="1283" max="1322" width="16.7109375" style="192" customWidth="1"/>
    <col min="1323" max="1324" width="18.5703125" style="192" customWidth="1"/>
    <col min="1325" max="1325" width="21.7109375" style="192" customWidth="1"/>
    <col min="1326" max="1536" width="9.28515625" style="192"/>
    <col min="1537" max="1537" width="61.7109375" style="192" customWidth="1"/>
    <col min="1538" max="1538" width="18.5703125" style="192" customWidth="1"/>
    <col min="1539" max="1578" width="16.7109375" style="192" customWidth="1"/>
    <col min="1579" max="1580" width="18.5703125" style="192" customWidth="1"/>
    <col min="1581" max="1581" width="21.7109375" style="192" customWidth="1"/>
    <col min="1582" max="1792" width="9.28515625" style="192"/>
    <col min="1793" max="1793" width="61.7109375" style="192" customWidth="1"/>
    <col min="1794" max="1794" width="18.5703125" style="192" customWidth="1"/>
    <col min="1795" max="1834" width="16.7109375" style="192" customWidth="1"/>
    <col min="1835" max="1836" width="18.5703125" style="192" customWidth="1"/>
    <col min="1837" max="1837" width="21.7109375" style="192" customWidth="1"/>
    <col min="1838" max="2048" width="9.28515625" style="192"/>
    <col min="2049" max="2049" width="61.7109375" style="192" customWidth="1"/>
    <col min="2050" max="2050" width="18.5703125" style="192" customWidth="1"/>
    <col min="2051" max="2090" width="16.7109375" style="192" customWidth="1"/>
    <col min="2091" max="2092" width="18.5703125" style="192" customWidth="1"/>
    <col min="2093" max="2093" width="21.7109375" style="192" customWidth="1"/>
    <col min="2094" max="2304" width="9.28515625" style="192"/>
    <col min="2305" max="2305" width="61.7109375" style="192" customWidth="1"/>
    <col min="2306" max="2306" width="18.5703125" style="192" customWidth="1"/>
    <col min="2307" max="2346" width="16.7109375" style="192" customWidth="1"/>
    <col min="2347" max="2348" width="18.5703125" style="192" customWidth="1"/>
    <col min="2349" max="2349" width="21.7109375" style="192" customWidth="1"/>
    <col min="2350" max="2560" width="9.28515625" style="192"/>
    <col min="2561" max="2561" width="61.7109375" style="192" customWidth="1"/>
    <col min="2562" max="2562" width="18.5703125" style="192" customWidth="1"/>
    <col min="2563" max="2602" width="16.7109375" style="192" customWidth="1"/>
    <col min="2603" max="2604" width="18.5703125" style="192" customWidth="1"/>
    <col min="2605" max="2605" width="21.7109375" style="192" customWidth="1"/>
    <col min="2606" max="2816" width="9.28515625" style="192"/>
    <col min="2817" max="2817" width="61.7109375" style="192" customWidth="1"/>
    <col min="2818" max="2818" width="18.5703125" style="192" customWidth="1"/>
    <col min="2819" max="2858" width="16.7109375" style="192" customWidth="1"/>
    <col min="2859" max="2860" width="18.5703125" style="192" customWidth="1"/>
    <col min="2861" max="2861" width="21.7109375" style="192" customWidth="1"/>
    <col min="2862" max="3072" width="9.28515625" style="192"/>
    <col min="3073" max="3073" width="61.7109375" style="192" customWidth="1"/>
    <col min="3074" max="3074" width="18.5703125" style="192" customWidth="1"/>
    <col min="3075" max="3114" width="16.7109375" style="192" customWidth="1"/>
    <col min="3115" max="3116" width="18.5703125" style="192" customWidth="1"/>
    <col min="3117" max="3117" width="21.7109375" style="192" customWidth="1"/>
    <col min="3118" max="3328" width="9.28515625" style="192"/>
    <col min="3329" max="3329" width="61.7109375" style="192" customWidth="1"/>
    <col min="3330" max="3330" width="18.5703125" style="192" customWidth="1"/>
    <col min="3331" max="3370" width="16.7109375" style="192" customWidth="1"/>
    <col min="3371" max="3372" width="18.5703125" style="192" customWidth="1"/>
    <col min="3373" max="3373" width="21.7109375" style="192" customWidth="1"/>
    <col min="3374" max="3584" width="9.28515625" style="192"/>
    <col min="3585" max="3585" width="61.7109375" style="192" customWidth="1"/>
    <col min="3586" max="3586" width="18.5703125" style="192" customWidth="1"/>
    <col min="3587" max="3626" width="16.7109375" style="192" customWidth="1"/>
    <col min="3627" max="3628" width="18.5703125" style="192" customWidth="1"/>
    <col min="3629" max="3629" width="21.7109375" style="192" customWidth="1"/>
    <col min="3630" max="3840" width="9.28515625" style="192"/>
    <col min="3841" max="3841" width="61.7109375" style="192" customWidth="1"/>
    <col min="3842" max="3842" width="18.5703125" style="192" customWidth="1"/>
    <col min="3843" max="3882" width="16.7109375" style="192" customWidth="1"/>
    <col min="3883" max="3884" width="18.5703125" style="192" customWidth="1"/>
    <col min="3885" max="3885" width="21.7109375" style="192" customWidth="1"/>
    <col min="3886" max="4096" width="9.28515625" style="192"/>
    <col min="4097" max="4097" width="61.7109375" style="192" customWidth="1"/>
    <col min="4098" max="4098" width="18.5703125" style="192" customWidth="1"/>
    <col min="4099" max="4138" width="16.7109375" style="192" customWidth="1"/>
    <col min="4139" max="4140" width="18.5703125" style="192" customWidth="1"/>
    <col min="4141" max="4141" width="21.7109375" style="192" customWidth="1"/>
    <col min="4142" max="4352" width="9.28515625" style="192"/>
    <col min="4353" max="4353" width="61.7109375" style="192" customWidth="1"/>
    <col min="4354" max="4354" width="18.5703125" style="192" customWidth="1"/>
    <col min="4355" max="4394" width="16.7109375" style="192" customWidth="1"/>
    <col min="4395" max="4396" width="18.5703125" style="192" customWidth="1"/>
    <col min="4397" max="4397" width="21.7109375" style="192" customWidth="1"/>
    <col min="4398" max="4608" width="9.28515625" style="192"/>
    <col min="4609" max="4609" width="61.7109375" style="192" customWidth="1"/>
    <col min="4610" max="4610" width="18.5703125" style="192" customWidth="1"/>
    <col min="4611" max="4650" width="16.7109375" style="192" customWidth="1"/>
    <col min="4651" max="4652" width="18.5703125" style="192" customWidth="1"/>
    <col min="4653" max="4653" width="21.7109375" style="192" customWidth="1"/>
    <col min="4654" max="4864" width="9.28515625" style="192"/>
    <col min="4865" max="4865" width="61.7109375" style="192" customWidth="1"/>
    <col min="4866" max="4866" width="18.5703125" style="192" customWidth="1"/>
    <col min="4867" max="4906" width="16.7109375" style="192" customWidth="1"/>
    <col min="4907" max="4908" width="18.5703125" style="192" customWidth="1"/>
    <col min="4909" max="4909" width="21.7109375" style="192" customWidth="1"/>
    <col min="4910" max="5120" width="9.28515625" style="192"/>
    <col min="5121" max="5121" width="61.7109375" style="192" customWidth="1"/>
    <col min="5122" max="5122" width="18.5703125" style="192" customWidth="1"/>
    <col min="5123" max="5162" width="16.7109375" style="192" customWidth="1"/>
    <col min="5163" max="5164" width="18.5703125" style="192" customWidth="1"/>
    <col min="5165" max="5165" width="21.7109375" style="192" customWidth="1"/>
    <col min="5166" max="5376" width="9.28515625" style="192"/>
    <col min="5377" max="5377" width="61.7109375" style="192" customWidth="1"/>
    <col min="5378" max="5378" width="18.5703125" style="192" customWidth="1"/>
    <col min="5379" max="5418" width="16.7109375" style="192" customWidth="1"/>
    <col min="5419" max="5420" width="18.5703125" style="192" customWidth="1"/>
    <col min="5421" max="5421" width="21.7109375" style="192" customWidth="1"/>
    <col min="5422" max="5632" width="9.28515625" style="192"/>
    <col min="5633" max="5633" width="61.7109375" style="192" customWidth="1"/>
    <col min="5634" max="5634" width="18.5703125" style="192" customWidth="1"/>
    <col min="5635" max="5674" width="16.7109375" style="192" customWidth="1"/>
    <col min="5675" max="5676" width="18.5703125" style="192" customWidth="1"/>
    <col min="5677" max="5677" width="21.7109375" style="192" customWidth="1"/>
    <col min="5678" max="5888" width="9.28515625" style="192"/>
    <col min="5889" max="5889" width="61.7109375" style="192" customWidth="1"/>
    <col min="5890" max="5890" width="18.5703125" style="192" customWidth="1"/>
    <col min="5891" max="5930" width="16.7109375" style="192" customWidth="1"/>
    <col min="5931" max="5932" width="18.5703125" style="192" customWidth="1"/>
    <col min="5933" max="5933" width="21.7109375" style="192" customWidth="1"/>
    <col min="5934" max="6144" width="9.28515625" style="192"/>
    <col min="6145" max="6145" width="61.7109375" style="192" customWidth="1"/>
    <col min="6146" max="6146" width="18.5703125" style="192" customWidth="1"/>
    <col min="6147" max="6186" width="16.7109375" style="192" customWidth="1"/>
    <col min="6187" max="6188" width="18.5703125" style="192" customWidth="1"/>
    <col min="6189" max="6189" width="21.7109375" style="192" customWidth="1"/>
    <col min="6190" max="6400" width="9.28515625" style="192"/>
    <col min="6401" max="6401" width="61.7109375" style="192" customWidth="1"/>
    <col min="6402" max="6402" width="18.5703125" style="192" customWidth="1"/>
    <col min="6403" max="6442" width="16.7109375" style="192" customWidth="1"/>
    <col min="6443" max="6444" width="18.5703125" style="192" customWidth="1"/>
    <col min="6445" max="6445" width="21.7109375" style="192" customWidth="1"/>
    <col min="6446" max="6656" width="9.28515625" style="192"/>
    <col min="6657" max="6657" width="61.7109375" style="192" customWidth="1"/>
    <col min="6658" max="6658" width="18.5703125" style="192" customWidth="1"/>
    <col min="6659" max="6698" width="16.7109375" style="192" customWidth="1"/>
    <col min="6699" max="6700" width="18.5703125" style="192" customWidth="1"/>
    <col min="6701" max="6701" width="21.7109375" style="192" customWidth="1"/>
    <col min="6702" max="6912" width="9.28515625" style="192"/>
    <col min="6913" max="6913" width="61.7109375" style="192" customWidth="1"/>
    <col min="6914" max="6914" width="18.5703125" style="192" customWidth="1"/>
    <col min="6915" max="6954" width="16.7109375" style="192" customWidth="1"/>
    <col min="6955" max="6956" width="18.5703125" style="192" customWidth="1"/>
    <col min="6957" max="6957" width="21.7109375" style="192" customWidth="1"/>
    <col min="6958" max="7168" width="9.28515625" style="192"/>
    <col min="7169" max="7169" width="61.7109375" style="192" customWidth="1"/>
    <col min="7170" max="7170" width="18.5703125" style="192" customWidth="1"/>
    <col min="7171" max="7210" width="16.7109375" style="192" customWidth="1"/>
    <col min="7211" max="7212" width="18.5703125" style="192" customWidth="1"/>
    <col min="7213" max="7213" width="21.7109375" style="192" customWidth="1"/>
    <col min="7214" max="7424" width="9.28515625" style="192"/>
    <col min="7425" max="7425" width="61.7109375" style="192" customWidth="1"/>
    <col min="7426" max="7426" width="18.5703125" style="192" customWidth="1"/>
    <col min="7427" max="7466" width="16.7109375" style="192" customWidth="1"/>
    <col min="7467" max="7468" width="18.5703125" style="192" customWidth="1"/>
    <col min="7469" max="7469" width="21.7109375" style="192" customWidth="1"/>
    <col min="7470" max="7680" width="9.28515625" style="192"/>
    <col min="7681" max="7681" width="61.7109375" style="192" customWidth="1"/>
    <col min="7682" max="7682" width="18.5703125" style="192" customWidth="1"/>
    <col min="7683" max="7722" width="16.7109375" style="192" customWidth="1"/>
    <col min="7723" max="7724" width="18.5703125" style="192" customWidth="1"/>
    <col min="7725" max="7725" width="21.7109375" style="192" customWidth="1"/>
    <col min="7726" max="7936" width="9.28515625" style="192"/>
    <col min="7937" max="7937" width="61.7109375" style="192" customWidth="1"/>
    <col min="7938" max="7938" width="18.5703125" style="192" customWidth="1"/>
    <col min="7939" max="7978" width="16.7109375" style="192" customWidth="1"/>
    <col min="7979" max="7980" width="18.5703125" style="192" customWidth="1"/>
    <col min="7981" max="7981" width="21.7109375" style="192" customWidth="1"/>
    <col min="7982" max="8192" width="9.28515625" style="192"/>
    <col min="8193" max="8193" width="61.7109375" style="192" customWidth="1"/>
    <col min="8194" max="8194" width="18.5703125" style="192" customWidth="1"/>
    <col min="8195" max="8234" width="16.7109375" style="192" customWidth="1"/>
    <col min="8235" max="8236" width="18.5703125" style="192" customWidth="1"/>
    <col min="8237" max="8237" width="21.7109375" style="192" customWidth="1"/>
    <col min="8238" max="8448" width="9.28515625" style="192"/>
    <col min="8449" max="8449" width="61.7109375" style="192" customWidth="1"/>
    <col min="8450" max="8450" width="18.5703125" style="192" customWidth="1"/>
    <col min="8451" max="8490" width="16.7109375" style="192" customWidth="1"/>
    <col min="8491" max="8492" width="18.5703125" style="192" customWidth="1"/>
    <col min="8493" max="8493" width="21.7109375" style="192" customWidth="1"/>
    <col min="8494" max="8704" width="9.28515625" style="192"/>
    <col min="8705" max="8705" width="61.7109375" style="192" customWidth="1"/>
    <col min="8706" max="8706" width="18.5703125" style="192" customWidth="1"/>
    <col min="8707" max="8746" width="16.7109375" style="192" customWidth="1"/>
    <col min="8747" max="8748" width="18.5703125" style="192" customWidth="1"/>
    <col min="8749" max="8749" width="21.7109375" style="192" customWidth="1"/>
    <col min="8750" max="8960" width="9.28515625" style="192"/>
    <col min="8961" max="8961" width="61.7109375" style="192" customWidth="1"/>
    <col min="8962" max="8962" width="18.5703125" style="192" customWidth="1"/>
    <col min="8963" max="9002" width="16.7109375" style="192" customWidth="1"/>
    <col min="9003" max="9004" width="18.5703125" style="192" customWidth="1"/>
    <col min="9005" max="9005" width="21.7109375" style="192" customWidth="1"/>
    <col min="9006" max="9216" width="9.28515625" style="192"/>
    <col min="9217" max="9217" width="61.7109375" style="192" customWidth="1"/>
    <col min="9218" max="9218" width="18.5703125" style="192" customWidth="1"/>
    <col min="9219" max="9258" width="16.7109375" style="192" customWidth="1"/>
    <col min="9259" max="9260" width="18.5703125" style="192" customWidth="1"/>
    <col min="9261" max="9261" width="21.7109375" style="192" customWidth="1"/>
    <col min="9262" max="9472" width="9.28515625" style="192"/>
    <col min="9473" max="9473" width="61.7109375" style="192" customWidth="1"/>
    <col min="9474" max="9474" width="18.5703125" style="192" customWidth="1"/>
    <col min="9475" max="9514" width="16.7109375" style="192" customWidth="1"/>
    <col min="9515" max="9516" width="18.5703125" style="192" customWidth="1"/>
    <col min="9517" max="9517" width="21.7109375" style="192" customWidth="1"/>
    <col min="9518" max="9728" width="9.28515625" style="192"/>
    <col min="9729" max="9729" width="61.7109375" style="192" customWidth="1"/>
    <col min="9730" max="9730" width="18.5703125" style="192" customWidth="1"/>
    <col min="9731" max="9770" width="16.7109375" style="192" customWidth="1"/>
    <col min="9771" max="9772" width="18.5703125" style="192" customWidth="1"/>
    <col min="9773" max="9773" width="21.7109375" style="192" customWidth="1"/>
    <col min="9774" max="9984" width="9.28515625" style="192"/>
    <col min="9985" max="9985" width="61.7109375" style="192" customWidth="1"/>
    <col min="9986" max="9986" width="18.5703125" style="192" customWidth="1"/>
    <col min="9987" max="10026" width="16.7109375" style="192" customWidth="1"/>
    <col min="10027" max="10028" width="18.5703125" style="192" customWidth="1"/>
    <col min="10029" max="10029" width="21.7109375" style="192" customWidth="1"/>
    <col min="10030" max="10240" width="9.28515625" style="192"/>
    <col min="10241" max="10241" width="61.7109375" style="192" customWidth="1"/>
    <col min="10242" max="10242" width="18.5703125" style="192" customWidth="1"/>
    <col min="10243" max="10282" width="16.7109375" style="192" customWidth="1"/>
    <col min="10283" max="10284" width="18.5703125" style="192" customWidth="1"/>
    <col min="10285" max="10285" width="21.7109375" style="192" customWidth="1"/>
    <col min="10286" max="10496" width="9.28515625" style="192"/>
    <col min="10497" max="10497" width="61.7109375" style="192" customWidth="1"/>
    <col min="10498" max="10498" width="18.5703125" style="192" customWidth="1"/>
    <col min="10499" max="10538" width="16.7109375" style="192" customWidth="1"/>
    <col min="10539" max="10540" width="18.5703125" style="192" customWidth="1"/>
    <col min="10541" max="10541" width="21.7109375" style="192" customWidth="1"/>
    <col min="10542" max="10752" width="9.28515625" style="192"/>
    <col min="10753" max="10753" width="61.7109375" style="192" customWidth="1"/>
    <col min="10754" max="10754" width="18.5703125" style="192" customWidth="1"/>
    <col min="10755" max="10794" width="16.7109375" style="192" customWidth="1"/>
    <col min="10795" max="10796" width="18.5703125" style="192" customWidth="1"/>
    <col min="10797" max="10797" width="21.7109375" style="192" customWidth="1"/>
    <col min="10798" max="11008" width="9.28515625" style="192"/>
    <col min="11009" max="11009" width="61.7109375" style="192" customWidth="1"/>
    <col min="11010" max="11010" width="18.5703125" style="192" customWidth="1"/>
    <col min="11011" max="11050" width="16.7109375" style="192" customWidth="1"/>
    <col min="11051" max="11052" width="18.5703125" style="192" customWidth="1"/>
    <col min="11053" max="11053" width="21.7109375" style="192" customWidth="1"/>
    <col min="11054" max="11264" width="9.28515625" style="192"/>
    <col min="11265" max="11265" width="61.7109375" style="192" customWidth="1"/>
    <col min="11266" max="11266" width="18.5703125" style="192" customWidth="1"/>
    <col min="11267" max="11306" width="16.7109375" style="192" customWidth="1"/>
    <col min="11307" max="11308" width="18.5703125" style="192" customWidth="1"/>
    <col min="11309" max="11309" width="21.7109375" style="192" customWidth="1"/>
    <col min="11310" max="11520" width="9.28515625" style="192"/>
    <col min="11521" max="11521" width="61.7109375" style="192" customWidth="1"/>
    <col min="11522" max="11522" width="18.5703125" style="192" customWidth="1"/>
    <col min="11523" max="11562" width="16.7109375" style="192" customWidth="1"/>
    <col min="11563" max="11564" width="18.5703125" style="192" customWidth="1"/>
    <col min="11565" max="11565" width="21.7109375" style="192" customWidth="1"/>
    <col min="11566" max="11776" width="9.28515625" style="192"/>
    <col min="11777" max="11777" width="61.7109375" style="192" customWidth="1"/>
    <col min="11778" max="11778" width="18.5703125" style="192" customWidth="1"/>
    <col min="11779" max="11818" width="16.7109375" style="192" customWidth="1"/>
    <col min="11819" max="11820" width="18.5703125" style="192" customWidth="1"/>
    <col min="11821" max="11821" width="21.7109375" style="192" customWidth="1"/>
    <col min="11822" max="12032" width="9.28515625" style="192"/>
    <col min="12033" max="12033" width="61.7109375" style="192" customWidth="1"/>
    <col min="12034" max="12034" width="18.5703125" style="192" customWidth="1"/>
    <col min="12035" max="12074" width="16.7109375" style="192" customWidth="1"/>
    <col min="12075" max="12076" width="18.5703125" style="192" customWidth="1"/>
    <col min="12077" max="12077" width="21.7109375" style="192" customWidth="1"/>
    <col min="12078" max="12288" width="9.28515625" style="192"/>
    <col min="12289" max="12289" width="61.7109375" style="192" customWidth="1"/>
    <col min="12290" max="12290" width="18.5703125" style="192" customWidth="1"/>
    <col min="12291" max="12330" width="16.7109375" style="192" customWidth="1"/>
    <col min="12331" max="12332" width="18.5703125" style="192" customWidth="1"/>
    <col min="12333" max="12333" width="21.7109375" style="192" customWidth="1"/>
    <col min="12334" max="12544" width="9.28515625" style="192"/>
    <col min="12545" max="12545" width="61.7109375" style="192" customWidth="1"/>
    <col min="12546" max="12546" width="18.5703125" style="192" customWidth="1"/>
    <col min="12547" max="12586" width="16.7109375" style="192" customWidth="1"/>
    <col min="12587" max="12588" width="18.5703125" style="192" customWidth="1"/>
    <col min="12589" max="12589" width="21.7109375" style="192" customWidth="1"/>
    <col min="12590" max="12800" width="9.28515625" style="192"/>
    <col min="12801" max="12801" width="61.7109375" style="192" customWidth="1"/>
    <col min="12802" max="12802" width="18.5703125" style="192" customWidth="1"/>
    <col min="12803" max="12842" width="16.7109375" style="192" customWidth="1"/>
    <col min="12843" max="12844" width="18.5703125" style="192" customWidth="1"/>
    <col min="12845" max="12845" width="21.7109375" style="192" customWidth="1"/>
    <col min="12846" max="13056" width="9.28515625" style="192"/>
    <col min="13057" max="13057" width="61.7109375" style="192" customWidth="1"/>
    <col min="13058" max="13058" width="18.5703125" style="192" customWidth="1"/>
    <col min="13059" max="13098" width="16.7109375" style="192" customWidth="1"/>
    <col min="13099" max="13100" width="18.5703125" style="192" customWidth="1"/>
    <col min="13101" max="13101" width="21.7109375" style="192" customWidth="1"/>
    <col min="13102" max="13312" width="9.28515625" style="192"/>
    <col min="13313" max="13313" width="61.7109375" style="192" customWidth="1"/>
    <col min="13314" max="13314" width="18.5703125" style="192" customWidth="1"/>
    <col min="13315" max="13354" width="16.7109375" style="192" customWidth="1"/>
    <col min="13355" max="13356" width="18.5703125" style="192" customWidth="1"/>
    <col min="13357" max="13357" width="21.7109375" style="192" customWidth="1"/>
    <col min="13358" max="13568" width="9.28515625" style="192"/>
    <col min="13569" max="13569" width="61.7109375" style="192" customWidth="1"/>
    <col min="13570" max="13570" width="18.5703125" style="192" customWidth="1"/>
    <col min="13571" max="13610" width="16.7109375" style="192" customWidth="1"/>
    <col min="13611" max="13612" width="18.5703125" style="192" customWidth="1"/>
    <col min="13613" max="13613" width="21.7109375" style="192" customWidth="1"/>
    <col min="13614" max="13824" width="9.28515625" style="192"/>
    <col min="13825" max="13825" width="61.7109375" style="192" customWidth="1"/>
    <col min="13826" max="13826" width="18.5703125" style="192" customWidth="1"/>
    <col min="13827" max="13866" width="16.7109375" style="192" customWidth="1"/>
    <col min="13867" max="13868" width="18.5703125" style="192" customWidth="1"/>
    <col min="13869" max="13869" width="21.7109375" style="192" customWidth="1"/>
    <col min="13870" max="14080" width="9.28515625" style="192"/>
    <col min="14081" max="14081" width="61.7109375" style="192" customWidth="1"/>
    <col min="14082" max="14082" width="18.5703125" style="192" customWidth="1"/>
    <col min="14083" max="14122" width="16.7109375" style="192" customWidth="1"/>
    <col min="14123" max="14124" width="18.5703125" style="192" customWidth="1"/>
    <col min="14125" max="14125" width="21.7109375" style="192" customWidth="1"/>
    <col min="14126" max="14336" width="9.28515625" style="192"/>
    <col min="14337" max="14337" width="61.7109375" style="192" customWidth="1"/>
    <col min="14338" max="14338" width="18.5703125" style="192" customWidth="1"/>
    <col min="14339" max="14378" width="16.7109375" style="192" customWidth="1"/>
    <col min="14379" max="14380" width="18.5703125" style="192" customWidth="1"/>
    <col min="14381" max="14381" width="21.7109375" style="192" customWidth="1"/>
    <col min="14382" max="14592" width="9.28515625" style="192"/>
    <col min="14593" max="14593" width="61.7109375" style="192" customWidth="1"/>
    <col min="14594" max="14594" width="18.5703125" style="192" customWidth="1"/>
    <col min="14595" max="14634" width="16.7109375" style="192" customWidth="1"/>
    <col min="14635" max="14636" width="18.5703125" style="192" customWidth="1"/>
    <col min="14637" max="14637" width="21.7109375" style="192" customWidth="1"/>
    <col min="14638" max="14848" width="9.28515625" style="192"/>
    <col min="14849" max="14849" width="61.7109375" style="192" customWidth="1"/>
    <col min="14850" max="14850" width="18.5703125" style="192" customWidth="1"/>
    <col min="14851" max="14890" width="16.7109375" style="192" customWidth="1"/>
    <col min="14891" max="14892" width="18.5703125" style="192" customWidth="1"/>
    <col min="14893" max="14893" width="21.7109375" style="192" customWidth="1"/>
    <col min="14894" max="15104" width="9.28515625" style="192"/>
    <col min="15105" max="15105" width="61.7109375" style="192" customWidth="1"/>
    <col min="15106" max="15106" width="18.5703125" style="192" customWidth="1"/>
    <col min="15107" max="15146" width="16.7109375" style="192" customWidth="1"/>
    <col min="15147" max="15148" width="18.5703125" style="192" customWidth="1"/>
    <col min="15149" max="15149" width="21.7109375" style="192" customWidth="1"/>
    <col min="15150" max="15360" width="9.28515625" style="192"/>
    <col min="15361" max="15361" width="61.7109375" style="192" customWidth="1"/>
    <col min="15362" max="15362" width="18.5703125" style="192" customWidth="1"/>
    <col min="15363" max="15402" width="16.7109375" style="192" customWidth="1"/>
    <col min="15403" max="15404" width="18.5703125" style="192" customWidth="1"/>
    <col min="15405" max="15405" width="21.7109375" style="192" customWidth="1"/>
    <col min="15406" max="15616" width="9.28515625" style="192"/>
    <col min="15617" max="15617" width="61.7109375" style="192" customWidth="1"/>
    <col min="15618" max="15618" width="18.5703125" style="192" customWidth="1"/>
    <col min="15619" max="15658" width="16.7109375" style="192" customWidth="1"/>
    <col min="15659" max="15660" width="18.5703125" style="192" customWidth="1"/>
    <col min="15661" max="15661" width="21.7109375" style="192" customWidth="1"/>
    <col min="15662" max="15872" width="9.28515625" style="192"/>
    <col min="15873" max="15873" width="61.7109375" style="192" customWidth="1"/>
    <col min="15874" max="15874" width="18.5703125" style="192" customWidth="1"/>
    <col min="15875" max="15914" width="16.7109375" style="192" customWidth="1"/>
    <col min="15915" max="15916" width="18.5703125" style="192" customWidth="1"/>
    <col min="15917" max="15917" width="21.7109375" style="192" customWidth="1"/>
    <col min="15918" max="16128" width="9.28515625" style="192"/>
    <col min="16129" max="16129" width="61.7109375" style="192" customWidth="1"/>
    <col min="16130" max="16130" width="18.5703125" style="192" customWidth="1"/>
    <col min="16131" max="16170" width="16.7109375" style="192" customWidth="1"/>
    <col min="16171" max="16172" width="18.5703125" style="192" customWidth="1"/>
    <col min="16173" max="16173" width="21.7109375" style="192" customWidth="1"/>
    <col min="16174" max="16384" width="9.28515625" style="192"/>
  </cols>
  <sheetData>
    <row r="1" spans="1:44" ht="18.75" x14ac:dyDescent="0.2">
      <c r="A1" s="18"/>
      <c r="B1" s="12"/>
      <c r="C1" s="12"/>
      <c r="D1" s="12"/>
      <c r="G1" s="12"/>
      <c r="H1" s="42" t="s">
        <v>68</v>
      </c>
      <c r="I1" s="16"/>
      <c r="J1" s="16"/>
      <c r="K1" s="4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43" t="str">
        <f>'4. паспортбюджет'!A5:O5</f>
        <v>Год раскрытия информации: 2018 год</v>
      </c>
      <c r="B5" s="443"/>
      <c r="C5" s="443"/>
      <c r="D5" s="443"/>
      <c r="E5" s="443"/>
      <c r="F5" s="443"/>
      <c r="G5" s="443"/>
      <c r="H5" s="443"/>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99" t="str">
        <f>'[3]1. паспорт местоположение'!A7:C7</f>
        <v xml:space="preserve">Паспорт инвестиционного проекта </v>
      </c>
      <c r="B7" s="399"/>
      <c r="C7" s="399"/>
      <c r="D7" s="399"/>
      <c r="E7" s="399"/>
      <c r="F7" s="399"/>
      <c r="G7" s="399"/>
      <c r="H7" s="39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97"/>
      <c r="AR7" s="197"/>
    </row>
    <row r="8" spans="1:44" ht="18.75" x14ac:dyDescent="0.2">
      <c r="A8" s="182"/>
      <c r="B8" s="182"/>
      <c r="C8" s="182"/>
      <c r="D8" s="182"/>
      <c r="E8" s="182"/>
      <c r="F8" s="182"/>
      <c r="G8" s="182"/>
      <c r="H8" s="182"/>
      <c r="I8" s="182"/>
      <c r="J8" s="182"/>
      <c r="K8" s="182"/>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94"/>
      <c r="AR8" s="194"/>
    </row>
    <row r="9" spans="1:44" ht="18.75" x14ac:dyDescent="0.2">
      <c r="A9" s="398" t="str">
        <f>'1. паспорт местоположение'!A9:C9</f>
        <v>Акционерное общество "Янтарьэнерго" ДЗО  ПАО "Россети"</v>
      </c>
      <c r="B9" s="398"/>
      <c r="C9" s="398"/>
      <c r="D9" s="398"/>
      <c r="E9" s="398"/>
      <c r="F9" s="398"/>
      <c r="G9" s="398"/>
      <c r="H9" s="398"/>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98"/>
      <c r="AR9" s="198"/>
    </row>
    <row r="10" spans="1:44" x14ac:dyDescent="0.2">
      <c r="A10" s="396" t="s">
        <v>8</v>
      </c>
      <c r="B10" s="396"/>
      <c r="C10" s="396"/>
      <c r="D10" s="396"/>
      <c r="E10" s="396"/>
      <c r="F10" s="396"/>
      <c r="G10" s="396"/>
      <c r="H10" s="396"/>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99"/>
      <c r="AR10" s="199"/>
    </row>
    <row r="11" spans="1:44" ht="18.75" x14ac:dyDescent="0.2">
      <c r="A11" s="182"/>
      <c r="B11" s="182"/>
      <c r="C11" s="182"/>
      <c r="D11" s="182"/>
      <c r="E11" s="182"/>
      <c r="F11" s="182"/>
      <c r="G11" s="182"/>
      <c r="H11" s="182"/>
      <c r="I11" s="182"/>
      <c r="J11" s="182"/>
      <c r="K11" s="182"/>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98" t="str">
        <f>'1. паспорт местоположение'!A12:C12</f>
        <v>F_prj_111001_3355</v>
      </c>
      <c r="B12" s="398"/>
      <c r="C12" s="398"/>
      <c r="D12" s="398"/>
      <c r="E12" s="398"/>
      <c r="F12" s="398"/>
      <c r="G12" s="398"/>
      <c r="H12" s="398"/>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98"/>
      <c r="AR12" s="198"/>
    </row>
    <row r="13" spans="1:44" x14ac:dyDescent="0.2">
      <c r="A13" s="396" t="s">
        <v>7</v>
      </c>
      <c r="B13" s="396"/>
      <c r="C13" s="396"/>
      <c r="D13" s="396"/>
      <c r="E13" s="396"/>
      <c r="F13" s="396"/>
      <c r="G13" s="396"/>
      <c r="H13" s="396"/>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99"/>
      <c r="AR13" s="199"/>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00"/>
      <c r="AR14" s="200"/>
    </row>
    <row r="15" spans="1:44" ht="18.75" x14ac:dyDescent="0.2">
      <c r="A15" s="397" t="str">
        <f>'1. паспорт местоположение'!A15:C15</f>
        <v>Строительство КТПн 10/0.4 кВ, КЛ 10 кВ от РПн (ул.Лучистая) до КТПн по ул.Горького-Панина в г.Калининграде</v>
      </c>
      <c r="B15" s="397"/>
      <c r="C15" s="397"/>
      <c r="D15" s="397"/>
      <c r="E15" s="397"/>
      <c r="F15" s="397"/>
      <c r="G15" s="397"/>
      <c r="H15" s="397"/>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98"/>
      <c r="AR15" s="198"/>
    </row>
    <row r="16" spans="1:44" x14ac:dyDescent="0.2">
      <c r="A16" s="396" t="s">
        <v>6</v>
      </c>
      <c r="B16" s="396"/>
      <c r="C16" s="396"/>
      <c r="D16" s="396"/>
      <c r="E16" s="396"/>
      <c r="F16" s="396"/>
      <c r="G16" s="396"/>
      <c r="H16" s="396"/>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99"/>
      <c r="AR16" s="199"/>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98" t="s">
        <v>501</v>
      </c>
      <c r="B18" s="398"/>
      <c r="C18" s="398"/>
      <c r="D18" s="398"/>
      <c r="E18" s="398"/>
      <c r="F18" s="398"/>
      <c r="G18" s="398"/>
      <c r="H18" s="39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348</v>
      </c>
      <c r="B24" s="208" t="s">
        <v>1</v>
      </c>
      <c r="D24" s="209"/>
      <c r="E24" s="210"/>
      <c r="F24" s="210"/>
      <c r="G24" s="210"/>
      <c r="H24" s="210"/>
    </row>
    <row r="25" spans="1:44" x14ac:dyDescent="0.2">
      <c r="A25" s="211" t="s">
        <v>559</v>
      </c>
      <c r="B25" s="212">
        <f>$B$126/1.18</f>
        <v>12283898.305084746</v>
      </c>
    </row>
    <row r="26" spans="1:44" x14ac:dyDescent="0.2">
      <c r="A26" s="213" t="s">
        <v>346</v>
      </c>
      <c r="B26" s="214">
        <v>0</v>
      </c>
    </row>
    <row r="27" spans="1:44" x14ac:dyDescent="0.2">
      <c r="A27" s="213" t="s">
        <v>344</v>
      </c>
      <c r="B27" s="214">
        <f>$B$123</f>
        <v>25</v>
      </c>
      <c r="D27" s="206" t="s">
        <v>347</v>
      </c>
    </row>
    <row r="28" spans="1:44" ht="16.149999999999999" customHeight="1" thickBot="1" x14ac:dyDescent="0.25">
      <c r="A28" s="215" t="s">
        <v>342</v>
      </c>
      <c r="B28" s="216">
        <v>1</v>
      </c>
      <c r="D28" s="446" t="s">
        <v>345</v>
      </c>
      <c r="E28" s="447"/>
      <c r="F28" s="448"/>
      <c r="G28" s="449">
        <f>IF(SUM(B89:L89)=0,"не окупается",SUM(B89:L89))</f>
        <v>1.9860968439572149</v>
      </c>
      <c r="H28" s="450"/>
    </row>
    <row r="29" spans="1:44" ht="15.6" customHeight="1" x14ac:dyDescent="0.2">
      <c r="A29" s="211" t="s">
        <v>340</v>
      </c>
      <c r="B29" s="212">
        <f>$B$126*$B$127</f>
        <v>144950</v>
      </c>
      <c r="D29" s="446" t="s">
        <v>343</v>
      </c>
      <c r="E29" s="447"/>
      <c r="F29" s="448"/>
      <c r="G29" s="449">
        <f>IF(SUM(B90:L90)=0,"не окупается",SUM(B90:L90))</f>
        <v>2.1072404946589351</v>
      </c>
      <c r="H29" s="450"/>
    </row>
    <row r="30" spans="1:44" ht="27.6" customHeight="1" x14ac:dyDescent="0.2">
      <c r="A30" s="213" t="s">
        <v>560</v>
      </c>
      <c r="B30" s="214">
        <v>1</v>
      </c>
      <c r="D30" s="446" t="s">
        <v>341</v>
      </c>
      <c r="E30" s="447"/>
      <c r="F30" s="448"/>
      <c r="G30" s="451">
        <f>L87</f>
        <v>21133593.638109326</v>
      </c>
      <c r="H30" s="452"/>
    </row>
    <row r="31" spans="1:44" x14ac:dyDescent="0.2">
      <c r="A31" s="213" t="s">
        <v>339</v>
      </c>
      <c r="B31" s="214">
        <v>1</v>
      </c>
      <c r="D31" s="453"/>
      <c r="E31" s="454"/>
      <c r="F31" s="455"/>
      <c r="G31" s="453"/>
      <c r="H31" s="455"/>
    </row>
    <row r="32" spans="1:44" x14ac:dyDescent="0.2">
      <c r="A32" s="213" t="s">
        <v>317</v>
      </c>
      <c r="B32" s="214"/>
    </row>
    <row r="33" spans="1:42" x14ac:dyDescent="0.2">
      <c r="A33" s="213" t="s">
        <v>338</v>
      </c>
      <c r="B33" s="214"/>
    </row>
    <row r="34" spans="1:42" x14ac:dyDescent="0.2">
      <c r="A34" s="213" t="s">
        <v>337</v>
      </c>
      <c r="B34" s="214"/>
    </row>
    <row r="35" spans="1:42" x14ac:dyDescent="0.2">
      <c r="A35" s="217"/>
      <c r="B35" s="214"/>
    </row>
    <row r="36" spans="1:42" ht="16.5" thickBot="1" x14ac:dyDescent="0.25">
      <c r="A36" s="215" t="s">
        <v>309</v>
      </c>
      <c r="B36" s="218">
        <v>0.2</v>
      </c>
    </row>
    <row r="37" spans="1:42" x14ac:dyDescent="0.2">
      <c r="A37" s="211" t="s">
        <v>561</v>
      </c>
      <c r="B37" s="212">
        <v>0</v>
      </c>
    </row>
    <row r="38" spans="1:42" x14ac:dyDescent="0.2">
      <c r="A38" s="213" t="s">
        <v>336</v>
      </c>
      <c r="B38" s="214"/>
    </row>
    <row r="39" spans="1:42" ht="16.5" thickBot="1" x14ac:dyDescent="0.25">
      <c r="A39" s="219" t="s">
        <v>335</v>
      </c>
      <c r="B39" s="220"/>
    </row>
    <row r="40" spans="1:42" x14ac:dyDescent="0.2">
      <c r="A40" s="221" t="s">
        <v>562</v>
      </c>
      <c r="B40" s="222">
        <v>1</v>
      </c>
    </row>
    <row r="41" spans="1:42" x14ac:dyDescent="0.2">
      <c r="A41" s="223" t="s">
        <v>334</v>
      </c>
      <c r="B41" s="224"/>
    </row>
    <row r="42" spans="1:42" x14ac:dyDescent="0.2">
      <c r="A42" s="223" t="s">
        <v>333</v>
      </c>
      <c r="B42" s="225"/>
    </row>
    <row r="43" spans="1:42" x14ac:dyDescent="0.2">
      <c r="A43" s="223" t="s">
        <v>332</v>
      </c>
      <c r="B43" s="225">
        <v>0</v>
      </c>
    </row>
    <row r="44" spans="1:42" x14ac:dyDescent="0.2">
      <c r="A44" s="223" t="s">
        <v>331</v>
      </c>
      <c r="B44" s="225">
        <f>B129</f>
        <v>0.20499999999999999</v>
      </c>
    </row>
    <row r="45" spans="1:42" x14ac:dyDescent="0.2">
      <c r="A45" s="223" t="s">
        <v>330</v>
      </c>
      <c r="B45" s="225">
        <f>1-B43</f>
        <v>1</v>
      </c>
    </row>
    <row r="46" spans="1:42" ht="16.5" thickBot="1" x14ac:dyDescent="0.25">
      <c r="A46" s="226" t="s">
        <v>329</v>
      </c>
      <c r="B46" s="227">
        <f>B45*B44+B43*B42*(1-B36)</f>
        <v>0.20499999999999999</v>
      </c>
      <c r="C46" s="228"/>
    </row>
    <row r="47" spans="1:42" s="231" customFormat="1" x14ac:dyDescent="0.2">
      <c r="A47" s="229" t="s">
        <v>328</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327</v>
      </c>
      <c r="B48" s="233">
        <f>D136</f>
        <v>5.5E-2</v>
      </c>
      <c r="C48" s="233">
        <f t="shared" ref="C48:AP49" si="1">E136</f>
        <v>5.5E-2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326</v>
      </c>
      <c r="B49" s="233">
        <f>D137</f>
        <v>0.11619000000000002</v>
      </c>
      <c r="C49" s="233">
        <f t="shared" si="1"/>
        <v>0.17758045</v>
      </c>
      <c r="D49" s="233">
        <f t="shared" si="1"/>
        <v>0.24234737475000001</v>
      </c>
      <c r="E49" s="233">
        <f t="shared" si="1"/>
        <v>0.31067648036124984</v>
      </c>
      <c r="F49" s="233">
        <f t="shared" si="1"/>
        <v>0.38276368678111861</v>
      </c>
      <c r="G49" s="233">
        <f t="shared" si="1"/>
        <v>0.45881568955408003</v>
      </c>
      <c r="H49" s="233">
        <f t="shared" si="1"/>
        <v>0.53905055247955436</v>
      </c>
      <c r="I49" s="233">
        <f t="shared" si="1"/>
        <v>0.62369833286592979</v>
      </c>
      <c r="J49" s="233">
        <f t="shared" si="1"/>
        <v>0.71300174117355586</v>
      </c>
      <c r="K49" s="233">
        <f t="shared" si="1"/>
        <v>0.80721683693810142</v>
      </c>
      <c r="L49" s="233">
        <f t="shared" si="1"/>
        <v>0.90661376296969687</v>
      </c>
      <c r="M49" s="233">
        <f t="shared" si="1"/>
        <v>1.0114775199330301</v>
      </c>
      <c r="N49" s="233">
        <f t="shared" si="1"/>
        <v>1.1221087835293466</v>
      </c>
      <c r="O49" s="233">
        <f t="shared" si="1"/>
        <v>1.2388247666234604</v>
      </c>
      <c r="P49" s="233">
        <f t="shared" si="1"/>
        <v>1.3619601287877505</v>
      </c>
      <c r="Q49" s="233">
        <f t="shared" si="1"/>
        <v>1.4918679358710767</v>
      </c>
      <c r="R49" s="233">
        <f t="shared" si="1"/>
        <v>1.6289206723439857</v>
      </c>
      <c r="S49" s="233">
        <f t="shared" si="1"/>
        <v>1.7735113093229047</v>
      </c>
      <c r="T49" s="233">
        <f t="shared" si="1"/>
        <v>1.9260544313356642</v>
      </c>
      <c r="U49" s="233">
        <f t="shared" si="1"/>
        <v>2.0869874250591254</v>
      </c>
      <c r="V49" s="233">
        <f t="shared" si="1"/>
        <v>2.2567717334373771</v>
      </c>
      <c r="W49" s="233">
        <f t="shared" si="1"/>
        <v>2.4358941787764326</v>
      </c>
      <c r="X49" s="233">
        <f t="shared" si="1"/>
        <v>2.6248683586091359</v>
      </c>
      <c r="Y49" s="233">
        <f t="shared" si="1"/>
        <v>2.8242361183326383</v>
      </c>
      <c r="Z49" s="233">
        <f t="shared" si="1"/>
        <v>3.0345691048409336</v>
      </c>
      <c r="AA49" s="233">
        <f t="shared" si="1"/>
        <v>3.2564704056071845</v>
      </c>
      <c r="AB49" s="233">
        <f t="shared" si="1"/>
        <v>3.4905762779155793</v>
      </c>
      <c r="AC49" s="233">
        <f t="shared" si="1"/>
        <v>3.7375579732009356</v>
      </c>
      <c r="AD49" s="233">
        <f t="shared" si="1"/>
        <v>3.9981236617269866</v>
      </c>
      <c r="AE49" s="233">
        <f t="shared" si="1"/>
        <v>4.2730204631219708</v>
      </c>
      <c r="AF49" s="233">
        <f t="shared" si="1"/>
        <v>4.563036588593679</v>
      </c>
      <c r="AG49" s="233">
        <f t="shared" si="1"/>
        <v>4.8690036009663311</v>
      </c>
      <c r="AH49" s="233">
        <f t="shared" si="1"/>
        <v>5.1917987990194794</v>
      </c>
      <c r="AI49" s="233">
        <f t="shared" si="1"/>
        <v>5.5323477329655502</v>
      </c>
      <c r="AJ49" s="233">
        <f t="shared" si="1"/>
        <v>5.8916268582786548</v>
      </c>
      <c r="AK49" s="233">
        <f t="shared" si="1"/>
        <v>6.2706663354839804</v>
      </c>
      <c r="AL49" s="233">
        <f t="shared" si="1"/>
        <v>6.6705529839355986</v>
      </c>
      <c r="AM49" s="233">
        <f t="shared" si="1"/>
        <v>7.0924333980520569</v>
      </c>
      <c r="AN49" s="233">
        <f t="shared" si="1"/>
        <v>7.5375172349449198</v>
      </c>
      <c r="AO49" s="233">
        <f t="shared" si="1"/>
        <v>8.0070806828668903</v>
      </c>
      <c r="AP49" s="233">
        <f t="shared" si="1"/>
        <v>8.5024701204245687</v>
      </c>
    </row>
    <row r="50" spans="1:45" s="231" customFormat="1" ht="16.5" thickBot="1" x14ac:dyDescent="0.25">
      <c r="A50" s="234" t="s">
        <v>563</v>
      </c>
      <c r="B50" s="235">
        <f>IF($B$124="да",($B$126-0.05),0)</f>
        <v>14494999.949999999</v>
      </c>
      <c r="C50" s="235">
        <f>C108*(1+C49)</f>
        <v>3700582.2374645327</v>
      </c>
      <c r="D50" s="235">
        <f t="shared" ref="D50:AP50" si="2">D108*(1+D49)</f>
        <v>7808228.5210501645</v>
      </c>
      <c r="E50" s="235">
        <f t="shared" si="2"/>
        <v>12481334.984405944</v>
      </c>
      <c r="F50" s="235">
        <f t="shared" si="2"/>
        <v>13167808.408548271</v>
      </c>
      <c r="G50" s="235">
        <f t="shared" si="2"/>
        <v>13892037.871018425</v>
      </c>
      <c r="H50" s="235">
        <f t="shared" si="2"/>
        <v>14656099.953924438</v>
      </c>
      <c r="I50" s="235">
        <f t="shared" si="2"/>
        <v>15462185.451390281</v>
      </c>
      <c r="J50" s="235">
        <f t="shared" si="2"/>
        <v>16312605.651216747</v>
      </c>
      <c r="K50" s="235">
        <f t="shared" si="2"/>
        <v>17209798.962033667</v>
      </c>
      <c r="L50" s="235">
        <f t="shared" si="2"/>
        <v>18156337.904945519</v>
      </c>
      <c r="M50" s="235">
        <f t="shared" si="2"/>
        <v>19154936.489717521</v>
      </c>
      <c r="N50" s="235">
        <f t="shared" si="2"/>
        <v>20208457.996651981</v>
      </c>
      <c r="O50" s="235">
        <f t="shared" si="2"/>
        <v>21319923.186467838</v>
      </c>
      <c r="P50" s="235">
        <f t="shared" si="2"/>
        <v>22492518.96172357</v>
      </c>
      <c r="Q50" s="235">
        <f t="shared" si="2"/>
        <v>23729607.504618365</v>
      </c>
      <c r="R50" s="235">
        <f t="shared" si="2"/>
        <v>25034735.917372372</v>
      </c>
      <c r="S50" s="235">
        <f t="shared" si="2"/>
        <v>26411646.39282785</v>
      </c>
      <c r="T50" s="235">
        <f t="shared" si="2"/>
        <v>27864286.94443338</v>
      </c>
      <c r="U50" s="235">
        <f t="shared" si="2"/>
        <v>29396822.726377212</v>
      </c>
      <c r="V50" s="235">
        <f t="shared" si="2"/>
        <v>31013647.976327956</v>
      </c>
      <c r="W50" s="235">
        <f t="shared" si="2"/>
        <v>32719398.615025993</v>
      </c>
      <c r="X50" s="235">
        <f t="shared" si="2"/>
        <v>34518965.538852416</v>
      </c>
      <c r="Y50" s="235">
        <f t="shared" si="2"/>
        <v>36417508.643489301</v>
      </c>
      <c r="Z50" s="235">
        <f t="shared" si="2"/>
        <v>38420471.618881211</v>
      </c>
      <c r="AA50" s="235">
        <f t="shared" si="2"/>
        <v>40533597.557919674</v>
      </c>
      <c r="AB50" s="235">
        <f t="shared" si="2"/>
        <v>42762945.423605256</v>
      </c>
      <c r="AC50" s="235">
        <f t="shared" si="2"/>
        <v>45114907.421903536</v>
      </c>
      <c r="AD50" s="235">
        <f t="shared" si="2"/>
        <v>47596227.330108225</v>
      </c>
      <c r="AE50" s="235">
        <f t="shared" si="2"/>
        <v>50214019.83326418</v>
      </c>
      <c r="AF50" s="235">
        <f t="shared" si="2"/>
        <v>52975790.924093708</v>
      </c>
      <c r="AG50" s="235">
        <f t="shared" si="2"/>
        <v>55889459.42491886</v>
      </c>
      <c r="AH50" s="235">
        <f t="shared" si="2"/>
        <v>58963379.693289399</v>
      </c>
      <c r="AI50" s="235">
        <f t="shared" si="2"/>
        <v>62206365.576420307</v>
      </c>
      <c r="AJ50" s="235">
        <f t="shared" si="2"/>
        <v>65627715.683123417</v>
      </c>
      <c r="AK50" s="235">
        <f t="shared" si="2"/>
        <v>69237240.045695201</v>
      </c>
      <c r="AL50" s="235">
        <f t="shared" si="2"/>
        <v>73045288.248208433</v>
      </c>
      <c r="AM50" s="235">
        <f t="shared" si="2"/>
        <v>77062779.101859897</v>
      </c>
      <c r="AN50" s="235">
        <f t="shared" si="2"/>
        <v>81301231.952462196</v>
      </c>
      <c r="AO50" s="235">
        <f t="shared" si="2"/>
        <v>85772799.709847614</v>
      </c>
      <c r="AP50" s="235">
        <f t="shared" si="2"/>
        <v>90490303.69388923</v>
      </c>
    </row>
    <row r="51" spans="1:45" ht="16.5" thickBot="1" x14ac:dyDescent="0.25"/>
    <row r="52" spans="1:45" x14ac:dyDescent="0.2">
      <c r="A52" s="236" t="s">
        <v>325</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324</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323</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322</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321</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564</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320</v>
      </c>
      <c r="B59" s="246">
        <f t="shared" ref="B59:AP59" si="8">B50*$B$28</f>
        <v>14494999.949999999</v>
      </c>
      <c r="C59" s="246">
        <f t="shared" si="8"/>
        <v>3700582.2374645327</v>
      </c>
      <c r="D59" s="246">
        <f t="shared" si="8"/>
        <v>7808228.5210501645</v>
      </c>
      <c r="E59" s="246">
        <f t="shared" si="8"/>
        <v>12481334.984405944</v>
      </c>
      <c r="F59" s="246">
        <f t="shared" si="8"/>
        <v>13167808.408548271</v>
      </c>
      <c r="G59" s="246">
        <f t="shared" si="8"/>
        <v>13892037.871018425</v>
      </c>
      <c r="H59" s="246">
        <f t="shared" si="8"/>
        <v>14656099.953924438</v>
      </c>
      <c r="I59" s="246">
        <f t="shared" si="8"/>
        <v>15462185.451390281</v>
      </c>
      <c r="J59" s="246">
        <f t="shared" si="8"/>
        <v>16312605.651216747</v>
      </c>
      <c r="K59" s="246">
        <f t="shared" si="8"/>
        <v>17209798.962033667</v>
      </c>
      <c r="L59" s="246">
        <f t="shared" si="8"/>
        <v>18156337.904945519</v>
      </c>
      <c r="M59" s="246">
        <f t="shared" si="8"/>
        <v>19154936.489717521</v>
      </c>
      <c r="N59" s="246">
        <f t="shared" si="8"/>
        <v>20208457.996651981</v>
      </c>
      <c r="O59" s="246">
        <f t="shared" si="8"/>
        <v>21319923.186467838</v>
      </c>
      <c r="P59" s="246">
        <f t="shared" si="8"/>
        <v>22492518.96172357</v>
      </c>
      <c r="Q59" s="246">
        <f t="shared" si="8"/>
        <v>23729607.504618365</v>
      </c>
      <c r="R59" s="246">
        <f t="shared" si="8"/>
        <v>25034735.917372372</v>
      </c>
      <c r="S59" s="246">
        <f t="shared" si="8"/>
        <v>26411646.39282785</v>
      </c>
      <c r="T59" s="246">
        <f t="shared" si="8"/>
        <v>27864286.94443338</v>
      </c>
      <c r="U59" s="246">
        <f t="shared" si="8"/>
        <v>29396822.726377212</v>
      </c>
      <c r="V59" s="246">
        <f t="shared" si="8"/>
        <v>31013647.976327956</v>
      </c>
      <c r="W59" s="246">
        <f t="shared" si="8"/>
        <v>32719398.615025993</v>
      </c>
      <c r="X59" s="246">
        <f t="shared" si="8"/>
        <v>34518965.538852416</v>
      </c>
      <c r="Y59" s="246">
        <f t="shared" si="8"/>
        <v>36417508.643489301</v>
      </c>
      <c r="Z59" s="246">
        <f t="shared" si="8"/>
        <v>38420471.618881211</v>
      </c>
      <c r="AA59" s="246">
        <f t="shared" si="8"/>
        <v>40533597.557919674</v>
      </c>
      <c r="AB59" s="246">
        <f t="shared" si="8"/>
        <v>42762945.423605256</v>
      </c>
      <c r="AC59" s="246">
        <f t="shared" si="8"/>
        <v>45114907.421903536</v>
      </c>
      <c r="AD59" s="246">
        <f t="shared" si="8"/>
        <v>47596227.330108225</v>
      </c>
      <c r="AE59" s="246">
        <f t="shared" si="8"/>
        <v>50214019.83326418</v>
      </c>
      <c r="AF59" s="246">
        <f t="shared" si="8"/>
        <v>52975790.924093708</v>
      </c>
      <c r="AG59" s="246">
        <f t="shared" si="8"/>
        <v>55889459.42491886</v>
      </c>
      <c r="AH59" s="246">
        <f t="shared" si="8"/>
        <v>58963379.693289399</v>
      </c>
      <c r="AI59" s="246">
        <f t="shared" si="8"/>
        <v>62206365.576420307</v>
      </c>
      <c r="AJ59" s="246">
        <f t="shared" si="8"/>
        <v>65627715.683123417</v>
      </c>
      <c r="AK59" s="246">
        <f t="shared" si="8"/>
        <v>69237240.045695201</v>
      </c>
      <c r="AL59" s="246">
        <f t="shared" si="8"/>
        <v>73045288.248208433</v>
      </c>
      <c r="AM59" s="246">
        <f t="shared" si="8"/>
        <v>77062779.101859897</v>
      </c>
      <c r="AN59" s="246">
        <f t="shared" si="8"/>
        <v>81301231.952462196</v>
      </c>
      <c r="AO59" s="246">
        <f t="shared" si="8"/>
        <v>85772799.709847614</v>
      </c>
      <c r="AP59" s="246">
        <f t="shared" si="8"/>
        <v>90490303.69388923</v>
      </c>
    </row>
    <row r="60" spans="1:45" x14ac:dyDescent="0.2">
      <c r="A60" s="238" t="s">
        <v>319</v>
      </c>
      <c r="B60" s="239">
        <f t="shared" ref="B60:Z60" si="9">SUM(B61:B65)</f>
        <v>0</v>
      </c>
      <c r="C60" s="239">
        <f t="shared" si="9"/>
        <v>-170690.28622750001</v>
      </c>
      <c r="D60" s="239">
        <f>SUM(D61:D65)</f>
        <v>-180078.2519700125</v>
      </c>
      <c r="E60" s="239">
        <f t="shared" si="9"/>
        <v>-189982.55582836317</v>
      </c>
      <c r="F60" s="239">
        <f t="shared" si="9"/>
        <v>-200431.59639892314</v>
      </c>
      <c r="G60" s="239">
        <f t="shared" si="9"/>
        <v>-211455.3342008639</v>
      </c>
      <c r="H60" s="239">
        <f t="shared" si="9"/>
        <v>-223085.37758191139</v>
      </c>
      <c r="I60" s="239">
        <f t="shared" si="9"/>
        <v>-235355.07334891651</v>
      </c>
      <c r="J60" s="239">
        <f t="shared" si="9"/>
        <v>-248299.60238310692</v>
      </c>
      <c r="K60" s="239">
        <f t="shared" si="9"/>
        <v>-261956.0805141778</v>
      </c>
      <c r="L60" s="239">
        <f t="shared" si="9"/>
        <v>-276363.66494245757</v>
      </c>
      <c r="M60" s="239">
        <f t="shared" si="9"/>
        <v>-291563.66651429271</v>
      </c>
      <c r="N60" s="239">
        <f t="shared" si="9"/>
        <v>-307599.66817257879</v>
      </c>
      <c r="O60" s="239">
        <f t="shared" si="9"/>
        <v>-324517.64992207056</v>
      </c>
      <c r="P60" s="239">
        <f t="shared" si="9"/>
        <v>-342366.12066778442</v>
      </c>
      <c r="Q60" s="239">
        <f t="shared" si="9"/>
        <v>-361196.25730451255</v>
      </c>
      <c r="R60" s="239">
        <f t="shared" si="9"/>
        <v>-381062.05145626073</v>
      </c>
      <c r="S60" s="239">
        <f t="shared" si="9"/>
        <v>-402020.46428635501</v>
      </c>
      <c r="T60" s="239">
        <f t="shared" si="9"/>
        <v>-424131.58982210455</v>
      </c>
      <c r="U60" s="239">
        <f t="shared" si="9"/>
        <v>-447458.82726232021</v>
      </c>
      <c r="V60" s="239">
        <f t="shared" si="9"/>
        <v>-472069.0627617478</v>
      </c>
      <c r="W60" s="239">
        <f t="shared" si="9"/>
        <v>-498032.86121364392</v>
      </c>
      <c r="X60" s="239">
        <f t="shared" si="9"/>
        <v>-525424.66858039424</v>
      </c>
      <c r="Y60" s="239">
        <f t="shared" si="9"/>
        <v>-554323.02535231598</v>
      </c>
      <c r="Z60" s="239">
        <f t="shared" si="9"/>
        <v>-584810.79174669331</v>
      </c>
      <c r="AA60" s="239">
        <f t="shared" ref="AA60:AP60" si="10">SUM(AA61:AA65)</f>
        <v>-616975.38529276138</v>
      </c>
      <c r="AB60" s="239">
        <f t="shared" si="10"/>
        <v>-650909.03148386325</v>
      </c>
      <c r="AC60" s="239">
        <f t="shared" si="10"/>
        <v>-686709.02821547561</v>
      </c>
      <c r="AD60" s="239">
        <f t="shared" si="10"/>
        <v>-724478.02476732666</v>
      </c>
      <c r="AE60" s="239">
        <f t="shared" si="10"/>
        <v>-764324.31612952962</v>
      </c>
      <c r="AF60" s="239">
        <f t="shared" si="10"/>
        <v>-806362.15351665381</v>
      </c>
      <c r="AG60" s="239">
        <f t="shared" si="10"/>
        <v>-850712.0719600697</v>
      </c>
      <c r="AH60" s="239">
        <f t="shared" si="10"/>
        <v>-897501.23591787356</v>
      </c>
      <c r="AI60" s="239">
        <f t="shared" si="10"/>
        <v>-946863.80389335647</v>
      </c>
      <c r="AJ60" s="239">
        <f t="shared" si="10"/>
        <v>-998941.31310749101</v>
      </c>
      <c r="AK60" s="239">
        <f t="shared" si="10"/>
        <v>-1053883.0853284029</v>
      </c>
      <c r="AL60" s="239">
        <f t="shared" si="10"/>
        <v>-1111846.6550214649</v>
      </c>
      <c r="AM60" s="239">
        <f t="shared" si="10"/>
        <v>-1172998.2210476457</v>
      </c>
      <c r="AN60" s="239">
        <f t="shared" si="10"/>
        <v>-1237513.1232052662</v>
      </c>
      <c r="AO60" s="239">
        <f t="shared" si="10"/>
        <v>-1305576.3449815558</v>
      </c>
      <c r="AP60" s="239">
        <f t="shared" si="10"/>
        <v>-1377383.0439555412</v>
      </c>
    </row>
    <row r="61" spans="1:45" x14ac:dyDescent="0.2">
      <c r="A61" s="247" t="s">
        <v>318</v>
      </c>
      <c r="B61" s="239"/>
      <c r="C61" s="239">
        <f>-IF(C$47&lt;=$B$30,0,$B$29*(1+C$49)*$B$28)</f>
        <v>-170690.28622750001</v>
      </c>
      <c r="D61" s="239">
        <f>-IF(D$47&lt;=$B$30,0,$B$29*(1+D$49)*$B$28)</f>
        <v>-180078.2519700125</v>
      </c>
      <c r="E61" s="239">
        <f t="shared" ref="E61:AP61" si="11">-IF(E$47&lt;=$B$30,0,$B$29*(1+E$49)*$B$28)</f>
        <v>-189982.55582836317</v>
      </c>
      <c r="F61" s="239">
        <f t="shared" si="11"/>
        <v>-200431.59639892314</v>
      </c>
      <c r="G61" s="239">
        <f t="shared" si="11"/>
        <v>-211455.3342008639</v>
      </c>
      <c r="H61" s="239">
        <f t="shared" si="11"/>
        <v>-223085.37758191139</v>
      </c>
      <c r="I61" s="239">
        <f t="shared" si="11"/>
        <v>-235355.07334891651</v>
      </c>
      <c r="J61" s="239">
        <f t="shared" si="11"/>
        <v>-248299.60238310692</v>
      </c>
      <c r="K61" s="239">
        <f t="shared" si="11"/>
        <v>-261956.0805141778</v>
      </c>
      <c r="L61" s="239">
        <f t="shared" si="11"/>
        <v>-276363.66494245757</v>
      </c>
      <c r="M61" s="239">
        <f t="shared" si="11"/>
        <v>-291563.66651429271</v>
      </c>
      <c r="N61" s="239">
        <f t="shared" si="11"/>
        <v>-307599.66817257879</v>
      </c>
      <c r="O61" s="239">
        <f t="shared" si="11"/>
        <v>-324517.64992207056</v>
      </c>
      <c r="P61" s="239">
        <f t="shared" si="11"/>
        <v>-342366.12066778442</v>
      </c>
      <c r="Q61" s="239">
        <f t="shared" si="11"/>
        <v>-361196.25730451255</v>
      </c>
      <c r="R61" s="239">
        <f t="shared" si="11"/>
        <v>-381062.05145626073</v>
      </c>
      <c r="S61" s="239">
        <f t="shared" si="11"/>
        <v>-402020.46428635501</v>
      </c>
      <c r="T61" s="239">
        <f t="shared" si="11"/>
        <v>-424131.58982210455</v>
      </c>
      <c r="U61" s="239">
        <f t="shared" si="11"/>
        <v>-447458.82726232021</v>
      </c>
      <c r="V61" s="239">
        <f t="shared" si="11"/>
        <v>-472069.0627617478</v>
      </c>
      <c r="W61" s="239">
        <f t="shared" si="11"/>
        <v>-498032.86121364392</v>
      </c>
      <c r="X61" s="239">
        <f t="shared" si="11"/>
        <v>-525424.66858039424</v>
      </c>
      <c r="Y61" s="239">
        <f t="shared" si="11"/>
        <v>-554323.02535231598</v>
      </c>
      <c r="Z61" s="239">
        <f t="shared" si="11"/>
        <v>-584810.79174669331</v>
      </c>
      <c r="AA61" s="239">
        <f t="shared" si="11"/>
        <v>-616975.38529276138</v>
      </c>
      <c r="AB61" s="239">
        <f t="shared" si="11"/>
        <v>-650909.03148386325</v>
      </c>
      <c r="AC61" s="239">
        <f t="shared" si="11"/>
        <v>-686709.02821547561</v>
      </c>
      <c r="AD61" s="239">
        <f t="shared" si="11"/>
        <v>-724478.02476732666</v>
      </c>
      <c r="AE61" s="239">
        <f t="shared" si="11"/>
        <v>-764324.31612952962</v>
      </c>
      <c r="AF61" s="239">
        <f t="shared" si="11"/>
        <v>-806362.15351665381</v>
      </c>
      <c r="AG61" s="239">
        <f t="shared" si="11"/>
        <v>-850712.0719600697</v>
      </c>
      <c r="AH61" s="239">
        <f t="shared" si="11"/>
        <v>-897501.23591787356</v>
      </c>
      <c r="AI61" s="239">
        <f t="shared" si="11"/>
        <v>-946863.80389335647</v>
      </c>
      <c r="AJ61" s="239">
        <f t="shared" si="11"/>
        <v>-998941.31310749101</v>
      </c>
      <c r="AK61" s="239">
        <f t="shared" si="11"/>
        <v>-1053883.0853284029</v>
      </c>
      <c r="AL61" s="239">
        <f t="shared" si="11"/>
        <v>-1111846.6550214649</v>
      </c>
      <c r="AM61" s="239">
        <f t="shared" si="11"/>
        <v>-1172998.2210476457</v>
      </c>
      <c r="AN61" s="239">
        <f t="shared" si="11"/>
        <v>-1237513.1232052662</v>
      </c>
      <c r="AO61" s="239">
        <f t="shared" si="11"/>
        <v>-1305576.3449815558</v>
      </c>
      <c r="AP61" s="239">
        <f t="shared" si="11"/>
        <v>-1377383.0439555412</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561</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561</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565</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316</v>
      </c>
      <c r="B66" s="246">
        <f t="shared" ref="B66:AO66" si="12">B59+B60</f>
        <v>14494999.949999999</v>
      </c>
      <c r="C66" s="246">
        <f t="shared" si="12"/>
        <v>3529891.9512370327</v>
      </c>
      <c r="D66" s="246">
        <f t="shared" si="12"/>
        <v>7628150.2690801518</v>
      </c>
      <c r="E66" s="246">
        <f t="shared" si="12"/>
        <v>12291352.428577581</v>
      </c>
      <c r="F66" s="246">
        <f t="shared" si="12"/>
        <v>12967376.812149348</v>
      </c>
      <c r="G66" s="246">
        <f t="shared" si="12"/>
        <v>13680582.53681756</v>
      </c>
      <c r="H66" s="246">
        <f t="shared" si="12"/>
        <v>14433014.576342527</v>
      </c>
      <c r="I66" s="246">
        <f t="shared" si="12"/>
        <v>15226830.378041364</v>
      </c>
      <c r="J66" s="246">
        <f t="shared" si="12"/>
        <v>16064306.04883364</v>
      </c>
      <c r="K66" s="246">
        <f t="shared" si="12"/>
        <v>16947842.881519489</v>
      </c>
      <c r="L66" s="246">
        <f t="shared" si="12"/>
        <v>17879974.240003061</v>
      </c>
      <c r="M66" s="246">
        <f t="shared" si="12"/>
        <v>18863372.823203228</v>
      </c>
      <c r="N66" s="246">
        <f t="shared" si="12"/>
        <v>19900858.328479402</v>
      </c>
      <c r="O66" s="246">
        <f t="shared" si="12"/>
        <v>20995405.536545768</v>
      </c>
      <c r="P66" s="246">
        <f t="shared" si="12"/>
        <v>22150152.841055784</v>
      </c>
      <c r="Q66" s="246">
        <f t="shared" si="12"/>
        <v>23368411.247313853</v>
      </c>
      <c r="R66" s="246">
        <f t="shared" si="12"/>
        <v>24653673.865916111</v>
      </c>
      <c r="S66" s="246">
        <f t="shared" si="12"/>
        <v>26009625.928541496</v>
      </c>
      <c r="T66" s="246">
        <f t="shared" si="12"/>
        <v>27440155.354611274</v>
      </c>
      <c r="U66" s="246">
        <f t="shared" si="12"/>
        <v>28949363.899114892</v>
      </c>
      <c r="V66" s="246">
        <f t="shared" si="12"/>
        <v>30541578.913566209</v>
      </c>
      <c r="W66" s="246">
        <f t="shared" si="12"/>
        <v>32221365.75381235</v>
      </c>
      <c r="X66" s="246">
        <f t="shared" si="12"/>
        <v>33993540.870272025</v>
      </c>
      <c r="Y66" s="246">
        <f t="shared" si="12"/>
        <v>35863185.618136987</v>
      </c>
      <c r="Z66" s="246">
        <f t="shared" si="12"/>
        <v>37835660.82713452</v>
      </c>
      <c r="AA66" s="246">
        <f t="shared" si="12"/>
        <v>39916622.172626913</v>
      </c>
      <c r="AB66" s="246">
        <f t="shared" si="12"/>
        <v>42112036.39212139</v>
      </c>
      <c r="AC66" s="246">
        <f t="shared" si="12"/>
        <v>44428198.39368806</v>
      </c>
      <c r="AD66" s="246">
        <f t="shared" si="12"/>
        <v>46871749.305340901</v>
      </c>
      <c r="AE66" s="246">
        <f t="shared" si="12"/>
        <v>49449695.517134652</v>
      </c>
      <c r="AF66" s="246">
        <f t="shared" si="12"/>
        <v>52169428.770577058</v>
      </c>
      <c r="AG66" s="246">
        <f t="shared" si="12"/>
        <v>55038747.352958791</v>
      </c>
      <c r="AH66" s="246">
        <f t="shared" si="12"/>
        <v>58065878.457371525</v>
      </c>
      <c r="AI66" s="246">
        <f t="shared" si="12"/>
        <v>61259501.77252695</v>
      </c>
      <c r="AJ66" s="246">
        <f t="shared" si="12"/>
        <v>64628774.370015927</v>
      </c>
      <c r="AK66" s="246">
        <f t="shared" si="12"/>
        <v>68183356.9603668</v>
      </c>
      <c r="AL66" s="246">
        <f t="shared" si="12"/>
        <v>71933441.593186975</v>
      </c>
      <c r="AM66" s="246">
        <f t="shared" si="12"/>
        <v>75889780.880812258</v>
      </c>
      <c r="AN66" s="246">
        <f t="shared" si="12"/>
        <v>80063718.829256937</v>
      </c>
      <c r="AO66" s="246">
        <f t="shared" si="12"/>
        <v>84467223.364866063</v>
      </c>
      <c r="AP66" s="246">
        <f>AP59+AP60</f>
        <v>89112920.649933696</v>
      </c>
    </row>
    <row r="67" spans="1:45" x14ac:dyDescent="0.2">
      <c r="A67" s="247" t="s">
        <v>311</v>
      </c>
      <c r="B67" s="249"/>
      <c r="C67" s="239">
        <f>-($B$25)*1.18*$B$28/$B$27</f>
        <v>-579800</v>
      </c>
      <c r="D67" s="239">
        <f>C67</f>
        <v>-579800</v>
      </c>
      <c r="E67" s="239">
        <f t="shared" ref="E67:AP67" si="13">D67</f>
        <v>-579800</v>
      </c>
      <c r="F67" s="239">
        <f t="shared" si="13"/>
        <v>-579800</v>
      </c>
      <c r="G67" s="239">
        <f t="shared" si="13"/>
        <v>-579800</v>
      </c>
      <c r="H67" s="239">
        <f t="shared" si="13"/>
        <v>-579800</v>
      </c>
      <c r="I67" s="239">
        <f t="shared" si="13"/>
        <v>-579800</v>
      </c>
      <c r="J67" s="239">
        <f t="shared" si="13"/>
        <v>-579800</v>
      </c>
      <c r="K67" s="239">
        <f t="shared" si="13"/>
        <v>-579800</v>
      </c>
      <c r="L67" s="239">
        <f t="shared" si="13"/>
        <v>-579800</v>
      </c>
      <c r="M67" s="239">
        <f t="shared" si="13"/>
        <v>-579800</v>
      </c>
      <c r="N67" s="239">
        <f t="shared" si="13"/>
        <v>-579800</v>
      </c>
      <c r="O67" s="239">
        <f t="shared" si="13"/>
        <v>-579800</v>
      </c>
      <c r="P67" s="239">
        <f t="shared" si="13"/>
        <v>-579800</v>
      </c>
      <c r="Q67" s="239">
        <f t="shared" si="13"/>
        <v>-579800</v>
      </c>
      <c r="R67" s="239">
        <f t="shared" si="13"/>
        <v>-579800</v>
      </c>
      <c r="S67" s="239">
        <f t="shared" si="13"/>
        <v>-579800</v>
      </c>
      <c r="T67" s="239">
        <f t="shared" si="13"/>
        <v>-579800</v>
      </c>
      <c r="U67" s="239">
        <f t="shared" si="13"/>
        <v>-579800</v>
      </c>
      <c r="V67" s="239">
        <f t="shared" si="13"/>
        <v>-579800</v>
      </c>
      <c r="W67" s="239">
        <f t="shared" si="13"/>
        <v>-579800</v>
      </c>
      <c r="X67" s="239">
        <f t="shared" si="13"/>
        <v>-579800</v>
      </c>
      <c r="Y67" s="239">
        <f t="shared" si="13"/>
        <v>-579800</v>
      </c>
      <c r="Z67" s="239">
        <f t="shared" si="13"/>
        <v>-579800</v>
      </c>
      <c r="AA67" s="239">
        <f t="shared" si="13"/>
        <v>-579800</v>
      </c>
      <c r="AB67" s="239">
        <f t="shared" si="13"/>
        <v>-579800</v>
      </c>
      <c r="AC67" s="239">
        <f t="shared" si="13"/>
        <v>-579800</v>
      </c>
      <c r="AD67" s="239">
        <f t="shared" si="13"/>
        <v>-579800</v>
      </c>
      <c r="AE67" s="239">
        <f t="shared" si="13"/>
        <v>-579800</v>
      </c>
      <c r="AF67" s="239">
        <f t="shared" si="13"/>
        <v>-579800</v>
      </c>
      <c r="AG67" s="239">
        <f t="shared" si="13"/>
        <v>-579800</v>
      </c>
      <c r="AH67" s="239">
        <f t="shared" si="13"/>
        <v>-579800</v>
      </c>
      <c r="AI67" s="239">
        <f t="shared" si="13"/>
        <v>-579800</v>
      </c>
      <c r="AJ67" s="239">
        <f t="shared" si="13"/>
        <v>-579800</v>
      </c>
      <c r="AK67" s="239">
        <f t="shared" si="13"/>
        <v>-579800</v>
      </c>
      <c r="AL67" s="239">
        <f t="shared" si="13"/>
        <v>-579800</v>
      </c>
      <c r="AM67" s="239">
        <f t="shared" si="13"/>
        <v>-579800</v>
      </c>
      <c r="AN67" s="239">
        <f t="shared" si="13"/>
        <v>-579800</v>
      </c>
      <c r="AO67" s="239">
        <f t="shared" si="13"/>
        <v>-579800</v>
      </c>
      <c r="AP67" s="239">
        <f t="shared" si="13"/>
        <v>-579800</v>
      </c>
      <c r="AQ67" s="250">
        <f>SUM(B67:AA67)/1.18</f>
        <v>-12283898.305084746</v>
      </c>
      <c r="AR67" s="251">
        <f>SUM(B67:AF67)/1.18</f>
        <v>-14740677.966101695</v>
      </c>
      <c r="AS67" s="251">
        <f>SUM(B67:AP67)/1.18</f>
        <v>-19654237.288135596</v>
      </c>
    </row>
    <row r="68" spans="1:45" ht="28.5" x14ac:dyDescent="0.2">
      <c r="A68" s="248" t="s">
        <v>312</v>
      </c>
      <c r="B68" s="246">
        <f t="shared" ref="B68:J68" si="14">B66+B67</f>
        <v>14494999.949999999</v>
      </c>
      <c r="C68" s="246">
        <f>C66+C67</f>
        <v>2950091.9512370327</v>
      </c>
      <c r="D68" s="246">
        <f>D66+D67</f>
        <v>7048350.2690801518</v>
      </c>
      <c r="E68" s="246">
        <f t="shared" si="14"/>
        <v>11711552.428577581</v>
      </c>
      <c r="F68" s="246">
        <f>F66+C67</f>
        <v>12387576.812149348</v>
      </c>
      <c r="G68" s="246">
        <f t="shared" si="14"/>
        <v>13100782.53681756</v>
      </c>
      <c r="H68" s="246">
        <f t="shared" si="14"/>
        <v>13853214.576342527</v>
      </c>
      <c r="I68" s="246">
        <f t="shared" si="14"/>
        <v>14647030.378041364</v>
      </c>
      <c r="J68" s="246">
        <f t="shared" si="14"/>
        <v>15484506.04883364</v>
      </c>
      <c r="K68" s="246">
        <f>K66+K67</f>
        <v>16368042.881519489</v>
      </c>
      <c r="L68" s="246">
        <f>L66+L67</f>
        <v>17300174.240003061</v>
      </c>
      <c r="M68" s="246">
        <f t="shared" ref="M68:AO68" si="15">M66+M67</f>
        <v>18283572.823203228</v>
      </c>
      <c r="N68" s="246">
        <f t="shared" si="15"/>
        <v>19321058.328479402</v>
      </c>
      <c r="O68" s="246">
        <f t="shared" si="15"/>
        <v>20415605.536545768</v>
      </c>
      <c r="P68" s="246">
        <f t="shared" si="15"/>
        <v>21570352.841055784</v>
      </c>
      <c r="Q68" s="246">
        <f t="shared" si="15"/>
        <v>22788611.247313853</v>
      </c>
      <c r="R68" s="246">
        <f t="shared" si="15"/>
        <v>24073873.865916111</v>
      </c>
      <c r="S68" s="246">
        <f t="shared" si="15"/>
        <v>25429825.928541496</v>
      </c>
      <c r="T68" s="246">
        <f t="shared" si="15"/>
        <v>26860355.354611274</v>
      </c>
      <c r="U68" s="246">
        <f t="shared" si="15"/>
        <v>28369563.899114892</v>
      </c>
      <c r="V68" s="246">
        <f t="shared" si="15"/>
        <v>29961778.913566209</v>
      </c>
      <c r="W68" s="246">
        <f t="shared" si="15"/>
        <v>31641565.75381235</v>
      </c>
      <c r="X68" s="246">
        <f t="shared" si="15"/>
        <v>33413740.870272025</v>
      </c>
      <c r="Y68" s="246">
        <f t="shared" si="15"/>
        <v>35283385.618136987</v>
      </c>
      <c r="Z68" s="246">
        <f t="shared" si="15"/>
        <v>37255860.82713452</v>
      </c>
      <c r="AA68" s="246">
        <f t="shared" si="15"/>
        <v>39336822.172626913</v>
      </c>
      <c r="AB68" s="246">
        <f t="shared" si="15"/>
        <v>41532236.39212139</v>
      </c>
      <c r="AC68" s="246">
        <f t="shared" si="15"/>
        <v>43848398.39368806</v>
      </c>
      <c r="AD68" s="246">
        <f t="shared" si="15"/>
        <v>46291949.305340901</v>
      </c>
      <c r="AE68" s="246">
        <f t="shared" si="15"/>
        <v>48869895.517134652</v>
      </c>
      <c r="AF68" s="246">
        <f t="shared" si="15"/>
        <v>51589628.770577058</v>
      </c>
      <c r="AG68" s="246">
        <f t="shared" si="15"/>
        <v>54458947.352958791</v>
      </c>
      <c r="AH68" s="246">
        <f t="shared" si="15"/>
        <v>57486078.457371525</v>
      </c>
      <c r="AI68" s="246">
        <f t="shared" si="15"/>
        <v>60679701.77252695</v>
      </c>
      <c r="AJ68" s="246">
        <f t="shared" si="15"/>
        <v>64048974.370015927</v>
      </c>
      <c r="AK68" s="246">
        <f t="shared" si="15"/>
        <v>67603556.9603668</v>
      </c>
      <c r="AL68" s="246">
        <f t="shared" si="15"/>
        <v>71353641.593186975</v>
      </c>
      <c r="AM68" s="246">
        <f t="shared" si="15"/>
        <v>75309980.880812258</v>
      </c>
      <c r="AN68" s="246">
        <f t="shared" si="15"/>
        <v>79483918.829256937</v>
      </c>
      <c r="AO68" s="246">
        <f t="shared" si="15"/>
        <v>83887423.364866063</v>
      </c>
      <c r="AP68" s="246">
        <f>AP66+AP67</f>
        <v>88533120.649933696</v>
      </c>
      <c r="AQ68" s="191">
        <v>25</v>
      </c>
      <c r="AR68" s="191">
        <v>30</v>
      </c>
      <c r="AS68" s="191">
        <v>40</v>
      </c>
    </row>
    <row r="69" spans="1:45" x14ac:dyDescent="0.2">
      <c r="A69" s="247" t="s">
        <v>310</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315</v>
      </c>
      <c r="B70" s="246">
        <f t="shared" ref="B70:AO70" si="17">B68+B69</f>
        <v>14494999.949999999</v>
      </c>
      <c r="C70" s="246">
        <f t="shared" si="17"/>
        <v>2950091.9512370327</v>
      </c>
      <c r="D70" s="246">
        <f t="shared" si="17"/>
        <v>7048350.2690801518</v>
      </c>
      <c r="E70" s="246">
        <f t="shared" si="17"/>
        <v>11711552.428577581</v>
      </c>
      <c r="F70" s="246">
        <f t="shared" si="17"/>
        <v>12387576.812149348</v>
      </c>
      <c r="G70" s="246">
        <f t="shared" si="17"/>
        <v>13100782.53681756</v>
      </c>
      <c r="H70" s="246">
        <f t="shared" si="17"/>
        <v>13853214.576342527</v>
      </c>
      <c r="I70" s="246">
        <f t="shared" si="17"/>
        <v>14647030.378041364</v>
      </c>
      <c r="J70" s="246">
        <f t="shared" si="17"/>
        <v>15484506.04883364</v>
      </c>
      <c r="K70" s="246">
        <f t="shared" si="17"/>
        <v>16368042.881519489</v>
      </c>
      <c r="L70" s="246">
        <f t="shared" si="17"/>
        <v>17300174.240003061</v>
      </c>
      <c r="M70" s="246">
        <f t="shared" si="17"/>
        <v>18283572.823203228</v>
      </c>
      <c r="N70" s="246">
        <f t="shared" si="17"/>
        <v>19321058.328479402</v>
      </c>
      <c r="O70" s="246">
        <f t="shared" si="17"/>
        <v>20415605.536545768</v>
      </c>
      <c r="P70" s="246">
        <f t="shared" si="17"/>
        <v>21570352.841055784</v>
      </c>
      <c r="Q70" s="246">
        <f t="shared" si="17"/>
        <v>22788611.247313853</v>
      </c>
      <c r="R70" s="246">
        <f t="shared" si="17"/>
        <v>24073873.865916111</v>
      </c>
      <c r="S70" s="246">
        <f t="shared" si="17"/>
        <v>25429825.928541496</v>
      </c>
      <c r="T70" s="246">
        <f t="shared" si="17"/>
        <v>26860355.354611274</v>
      </c>
      <c r="U70" s="246">
        <f t="shared" si="17"/>
        <v>28369563.899114892</v>
      </c>
      <c r="V70" s="246">
        <f t="shared" si="17"/>
        <v>29961778.913566209</v>
      </c>
      <c r="W70" s="246">
        <f t="shared" si="17"/>
        <v>31641565.75381235</v>
      </c>
      <c r="X70" s="246">
        <f t="shared" si="17"/>
        <v>33413740.870272025</v>
      </c>
      <c r="Y70" s="246">
        <f t="shared" si="17"/>
        <v>35283385.618136987</v>
      </c>
      <c r="Z70" s="246">
        <f t="shared" si="17"/>
        <v>37255860.82713452</v>
      </c>
      <c r="AA70" s="246">
        <f t="shared" si="17"/>
        <v>39336822.172626913</v>
      </c>
      <c r="AB70" s="246">
        <f t="shared" si="17"/>
        <v>41532236.39212139</v>
      </c>
      <c r="AC70" s="246">
        <f t="shared" si="17"/>
        <v>43848398.39368806</v>
      </c>
      <c r="AD70" s="246">
        <f t="shared" si="17"/>
        <v>46291949.305340901</v>
      </c>
      <c r="AE70" s="246">
        <f t="shared" si="17"/>
        <v>48869895.517134652</v>
      </c>
      <c r="AF70" s="246">
        <f t="shared" si="17"/>
        <v>51589628.770577058</v>
      </c>
      <c r="AG70" s="246">
        <f t="shared" si="17"/>
        <v>54458947.352958791</v>
      </c>
      <c r="AH70" s="246">
        <f t="shared" si="17"/>
        <v>57486078.457371525</v>
      </c>
      <c r="AI70" s="246">
        <f t="shared" si="17"/>
        <v>60679701.77252695</v>
      </c>
      <c r="AJ70" s="246">
        <f t="shared" si="17"/>
        <v>64048974.370015927</v>
      </c>
      <c r="AK70" s="246">
        <f t="shared" si="17"/>
        <v>67603556.9603668</v>
      </c>
      <c r="AL70" s="246">
        <f t="shared" si="17"/>
        <v>71353641.593186975</v>
      </c>
      <c r="AM70" s="246">
        <f t="shared" si="17"/>
        <v>75309980.880812258</v>
      </c>
      <c r="AN70" s="246">
        <f t="shared" si="17"/>
        <v>79483918.829256937</v>
      </c>
      <c r="AO70" s="246">
        <f t="shared" si="17"/>
        <v>83887423.364866063</v>
      </c>
      <c r="AP70" s="246">
        <f>AP68+AP69</f>
        <v>88533120.649933696</v>
      </c>
    </row>
    <row r="71" spans="1:45" x14ac:dyDescent="0.2">
      <c r="A71" s="247" t="s">
        <v>309</v>
      </c>
      <c r="B71" s="239">
        <f t="shared" ref="B71:AP71" si="18">-B70*$B$36</f>
        <v>-2898999.99</v>
      </c>
      <c r="C71" s="239">
        <f t="shared" si="18"/>
        <v>-590018.39024740655</v>
      </c>
      <c r="D71" s="239">
        <f t="shared" si="18"/>
        <v>-1409670.0538160305</v>
      </c>
      <c r="E71" s="239">
        <f t="shared" si="18"/>
        <v>-2342310.4857155164</v>
      </c>
      <c r="F71" s="239">
        <f t="shared" si="18"/>
        <v>-2477515.3624298698</v>
      </c>
      <c r="G71" s="239">
        <f t="shared" si="18"/>
        <v>-2620156.5073635122</v>
      </c>
      <c r="H71" s="239">
        <f t="shared" si="18"/>
        <v>-2770642.9152685055</v>
      </c>
      <c r="I71" s="239">
        <f t="shared" si="18"/>
        <v>-2929406.075608273</v>
      </c>
      <c r="J71" s="239">
        <f t="shared" si="18"/>
        <v>-3096901.2097667283</v>
      </c>
      <c r="K71" s="239">
        <f t="shared" si="18"/>
        <v>-3273608.5763038979</v>
      </c>
      <c r="L71" s="239">
        <f t="shared" si="18"/>
        <v>-3460034.8480006121</v>
      </c>
      <c r="M71" s="239">
        <f t="shared" si="18"/>
        <v>-3656714.5646406459</v>
      </c>
      <c r="N71" s="239">
        <f t="shared" si="18"/>
        <v>-3864211.6656958805</v>
      </c>
      <c r="O71" s="239">
        <f t="shared" si="18"/>
        <v>-4083121.1073091538</v>
      </c>
      <c r="P71" s="239">
        <f t="shared" si="18"/>
        <v>-4314070.5682111569</v>
      </c>
      <c r="Q71" s="239">
        <f t="shared" si="18"/>
        <v>-4557722.2494627712</v>
      </c>
      <c r="R71" s="239">
        <f t="shared" si="18"/>
        <v>-4814774.7731832219</v>
      </c>
      <c r="S71" s="239">
        <f t="shared" si="18"/>
        <v>-5085965.1857082993</v>
      </c>
      <c r="T71" s="239">
        <f t="shared" si="18"/>
        <v>-5372071.0709222555</v>
      </c>
      <c r="U71" s="239">
        <f t="shared" si="18"/>
        <v>-5673912.7798229791</v>
      </c>
      <c r="V71" s="239">
        <f t="shared" si="18"/>
        <v>-5992355.7827132419</v>
      </c>
      <c r="W71" s="239">
        <f t="shared" si="18"/>
        <v>-6328313.1507624704</v>
      </c>
      <c r="X71" s="239">
        <f t="shared" si="18"/>
        <v>-6682748.1740544057</v>
      </c>
      <c r="Y71" s="239">
        <f t="shared" si="18"/>
        <v>-7056677.1236273982</v>
      </c>
      <c r="Z71" s="239">
        <f t="shared" si="18"/>
        <v>-7451172.1654269043</v>
      </c>
      <c r="AA71" s="239">
        <f t="shared" si="18"/>
        <v>-7867364.4345253827</v>
      </c>
      <c r="AB71" s="239">
        <f t="shared" si="18"/>
        <v>-8306447.2784242779</v>
      </c>
      <c r="AC71" s="239">
        <f t="shared" si="18"/>
        <v>-8769679.6787376124</v>
      </c>
      <c r="AD71" s="239">
        <f t="shared" si="18"/>
        <v>-9258389.8610681798</v>
      </c>
      <c r="AE71" s="239">
        <f t="shared" si="18"/>
        <v>-9773979.1034269314</v>
      </c>
      <c r="AF71" s="239">
        <f t="shared" si="18"/>
        <v>-10317925.754115412</v>
      </c>
      <c r="AG71" s="239">
        <f t="shared" si="18"/>
        <v>-10891789.470591759</v>
      </c>
      <c r="AH71" s="239">
        <f t="shared" si="18"/>
        <v>-11497215.691474305</v>
      </c>
      <c r="AI71" s="239">
        <f t="shared" si="18"/>
        <v>-12135940.35450539</v>
      </c>
      <c r="AJ71" s="239">
        <f t="shared" si="18"/>
        <v>-12809794.874003187</v>
      </c>
      <c r="AK71" s="239">
        <f t="shared" si="18"/>
        <v>-13520711.392073361</v>
      </c>
      <c r="AL71" s="239">
        <f t="shared" si="18"/>
        <v>-14270728.318637395</v>
      </c>
      <c r="AM71" s="239">
        <f t="shared" si="18"/>
        <v>-15061996.176162452</v>
      </c>
      <c r="AN71" s="239">
        <f t="shared" si="18"/>
        <v>-15896783.765851388</v>
      </c>
      <c r="AO71" s="239">
        <f t="shared" si="18"/>
        <v>-16777484.672973212</v>
      </c>
      <c r="AP71" s="239">
        <f t="shared" si="18"/>
        <v>-17706624.129986741</v>
      </c>
    </row>
    <row r="72" spans="1:45" ht="15" thickBot="1" x14ac:dyDescent="0.25">
      <c r="A72" s="252" t="s">
        <v>314</v>
      </c>
      <c r="B72" s="253">
        <f t="shared" ref="B72:AO72" si="19">B70+B71</f>
        <v>11595999.959999999</v>
      </c>
      <c r="C72" s="253">
        <f t="shared" si="19"/>
        <v>2360073.5609896262</v>
      </c>
      <c r="D72" s="253">
        <f t="shared" si="19"/>
        <v>5638680.2152641211</v>
      </c>
      <c r="E72" s="253">
        <f t="shared" si="19"/>
        <v>9369241.9428620655</v>
      </c>
      <c r="F72" s="253">
        <f t="shared" si="19"/>
        <v>9910061.4497194774</v>
      </c>
      <c r="G72" s="253">
        <f t="shared" si="19"/>
        <v>10480626.029454049</v>
      </c>
      <c r="H72" s="253">
        <f t="shared" si="19"/>
        <v>11082571.661074022</v>
      </c>
      <c r="I72" s="253">
        <f t="shared" si="19"/>
        <v>11717624.302433092</v>
      </c>
      <c r="J72" s="253">
        <f t="shared" si="19"/>
        <v>12387604.839066911</v>
      </c>
      <c r="K72" s="253">
        <f t="shared" si="19"/>
        <v>13094434.305215592</v>
      </c>
      <c r="L72" s="253">
        <f t="shared" si="19"/>
        <v>13840139.392002448</v>
      </c>
      <c r="M72" s="253">
        <f t="shared" si="19"/>
        <v>14626858.258562583</v>
      </c>
      <c r="N72" s="253">
        <f t="shared" si="19"/>
        <v>15456846.662783522</v>
      </c>
      <c r="O72" s="253">
        <f t="shared" si="19"/>
        <v>16332484.429236615</v>
      </c>
      <c r="P72" s="253">
        <f t="shared" si="19"/>
        <v>17256282.272844627</v>
      </c>
      <c r="Q72" s="253">
        <f t="shared" si="19"/>
        <v>18230888.997851081</v>
      </c>
      <c r="R72" s="253">
        <f t="shared" si="19"/>
        <v>19259099.092732888</v>
      </c>
      <c r="S72" s="253">
        <f t="shared" si="19"/>
        <v>20343860.742833197</v>
      </c>
      <c r="T72" s="253">
        <f t="shared" si="19"/>
        <v>21488284.283689018</v>
      </c>
      <c r="U72" s="253">
        <f t="shared" si="19"/>
        <v>22695651.119291913</v>
      </c>
      <c r="V72" s="253">
        <f t="shared" si="19"/>
        <v>23969423.130852968</v>
      </c>
      <c r="W72" s="253">
        <f t="shared" si="19"/>
        <v>25313252.603049882</v>
      </c>
      <c r="X72" s="253">
        <f t="shared" si="19"/>
        <v>26730992.696217619</v>
      </c>
      <c r="Y72" s="253">
        <f t="shared" si="19"/>
        <v>28226708.494509589</v>
      </c>
      <c r="Z72" s="253">
        <f t="shared" si="19"/>
        <v>29804688.661707617</v>
      </c>
      <c r="AA72" s="253">
        <f t="shared" si="19"/>
        <v>31469457.738101531</v>
      </c>
      <c r="AB72" s="253">
        <f t="shared" si="19"/>
        <v>33225789.113697112</v>
      </c>
      <c r="AC72" s="253">
        <f t="shared" si="19"/>
        <v>35078718.71495045</v>
      </c>
      <c r="AD72" s="253">
        <f t="shared" si="19"/>
        <v>37033559.444272719</v>
      </c>
      <c r="AE72" s="253">
        <f t="shared" si="19"/>
        <v>39095916.413707718</v>
      </c>
      <c r="AF72" s="253">
        <f t="shared" si="19"/>
        <v>41271703.016461648</v>
      </c>
      <c r="AG72" s="253">
        <f t="shared" si="19"/>
        <v>43567157.88236703</v>
      </c>
      <c r="AH72" s="253">
        <f t="shared" si="19"/>
        <v>45988862.765897222</v>
      </c>
      <c r="AI72" s="253">
        <f t="shared" si="19"/>
        <v>48543761.41802156</v>
      </c>
      <c r="AJ72" s="253">
        <f t="shared" si="19"/>
        <v>51239179.49601274</v>
      </c>
      <c r="AK72" s="253">
        <f t="shared" si="19"/>
        <v>54082845.568293437</v>
      </c>
      <c r="AL72" s="253">
        <f t="shared" si="19"/>
        <v>57082913.274549581</v>
      </c>
      <c r="AM72" s="253">
        <f t="shared" si="19"/>
        <v>60247984.704649806</v>
      </c>
      <c r="AN72" s="253">
        <f t="shared" si="19"/>
        <v>63587135.063405551</v>
      </c>
      <c r="AO72" s="253">
        <f t="shared" si="19"/>
        <v>67109938.691892847</v>
      </c>
      <c r="AP72" s="253">
        <f>AP70+AP71</f>
        <v>70826496.519946963</v>
      </c>
    </row>
    <row r="73" spans="1:45" s="255" customFormat="1" ht="16.5" thickBot="1" x14ac:dyDescent="0.25">
      <c r="A73" s="242"/>
      <c r="B73" s="254">
        <f>D141</f>
        <v>2.5</v>
      </c>
      <c r="C73" s="254">
        <f t="shared" ref="C73:AP73" si="20">E141</f>
        <v>3.5</v>
      </c>
      <c r="D73" s="254">
        <f t="shared" si="20"/>
        <v>4.5</v>
      </c>
      <c r="E73" s="254">
        <f t="shared" si="20"/>
        <v>5.5</v>
      </c>
      <c r="F73" s="254">
        <f t="shared" si="20"/>
        <v>6.5</v>
      </c>
      <c r="G73" s="254">
        <f t="shared" si="20"/>
        <v>7.5</v>
      </c>
      <c r="H73" s="254">
        <f t="shared" si="20"/>
        <v>8.5</v>
      </c>
      <c r="I73" s="254">
        <f t="shared" si="20"/>
        <v>9.5</v>
      </c>
      <c r="J73" s="254">
        <f t="shared" si="20"/>
        <v>10.5</v>
      </c>
      <c r="K73" s="254">
        <f t="shared" si="20"/>
        <v>11.5</v>
      </c>
      <c r="L73" s="254">
        <f t="shared" si="20"/>
        <v>12.5</v>
      </c>
      <c r="M73" s="254">
        <f t="shared" si="20"/>
        <v>13.5</v>
      </c>
      <c r="N73" s="254">
        <f t="shared" si="20"/>
        <v>14.5</v>
      </c>
      <c r="O73" s="254">
        <f t="shared" si="20"/>
        <v>15.5</v>
      </c>
      <c r="P73" s="254">
        <f t="shared" si="20"/>
        <v>16.5</v>
      </c>
      <c r="Q73" s="254">
        <f t="shared" si="20"/>
        <v>17.5</v>
      </c>
      <c r="R73" s="254">
        <f t="shared" si="20"/>
        <v>18.5</v>
      </c>
      <c r="S73" s="254">
        <f t="shared" si="20"/>
        <v>19.5</v>
      </c>
      <c r="T73" s="254">
        <f t="shared" si="20"/>
        <v>20.5</v>
      </c>
      <c r="U73" s="254">
        <f t="shared" si="20"/>
        <v>21.5</v>
      </c>
      <c r="V73" s="254">
        <f t="shared" si="20"/>
        <v>22.5</v>
      </c>
      <c r="W73" s="254">
        <f t="shared" si="20"/>
        <v>23.5</v>
      </c>
      <c r="X73" s="254">
        <f t="shared" si="20"/>
        <v>24.5</v>
      </c>
      <c r="Y73" s="254">
        <f t="shared" si="20"/>
        <v>25.5</v>
      </c>
      <c r="Z73" s="254">
        <f t="shared" si="20"/>
        <v>26.5</v>
      </c>
      <c r="AA73" s="254">
        <f t="shared" si="20"/>
        <v>27.5</v>
      </c>
      <c r="AB73" s="254">
        <f t="shared" si="20"/>
        <v>28.5</v>
      </c>
      <c r="AC73" s="254">
        <f t="shared" si="20"/>
        <v>29.5</v>
      </c>
      <c r="AD73" s="254">
        <f t="shared" si="20"/>
        <v>30.5</v>
      </c>
      <c r="AE73" s="254">
        <f t="shared" si="20"/>
        <v>31.5</v>
      </c>
      <c r="AF73" s="254">
        <f t="shared" si="20"/>
        <v>32.5</v>
      </c>
      <c r="AG73" s="254">
        <f t="shared" si="20"/>
        <v>33.5</v>
      </c>
      <c r="AH73" s="254">
        <f t="shared" si="20"/>
        <v>34.5</v>
      </c>
      <c r="AI73" s="254">
        <f t="shared" si="20"/>
        <v>35.5</v>
      </c>
      <c r="AJ73" s="254">
        <f t="shared" si="20"/>
        <v>36.5</v>
      </c>
      <c r="AK73" s="254">
        <f t="shared" si="20"/>
        <v>37.5</v>
      </c>
      <c r="AL73" s="254">
        <f t="shared" si="20"/>
        <v>38.5</v>
      </c>
      <c r="AM73" s="254">
        <f t="shared" si="20"/>
        <v>39.5</v>
      </c>
      <c r="AN73" s="254">
        <f t="shared" si="20"/>
        <v>40.5</v>
      </c>
      <c r="AO73" s="254">
        <f t="shared" si="20"/>
        <v>41.5</v>
      </c>
      <c r="AP73" s="254">
        <f t="shared" si="20"/>
        <v>42.5</v>
      </c>
      <c r="AQ73" s="191"/>
      <c r="AR73" s="191"/>
      <c r="AS73" s="191"/>
    </row>
    <row r="74" spans="1:45" x14ac:dyDescent="0.2">
      <c r="A74" s="236" t="s">
        <v>313</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312</v>
      </c>
      <c r="B75" s="246">
        <f t="shared" ref="B75:AO75" si="22">B68</f>
        <v>14494999.949999999</v>
      </c>
      <c r="C75" s="246">
        <f t="shared" si="22"/>
        <v>2950091.9512370327</v>
      </c>
      <c r="D75" s="246">
        <f>D68</f>
        <v>7048350.2690801518</v>
      </c>
      <c r="E75" s="246">
        <f t="shared" si="22"/>
        <v>11711552.428577581</v>
      </c>
      <c r="F75" s="246">
        <f t="shared" si="22"/>
        <v>12387576.812149348</v>
      </c>
      <c r="G75" s="246">
        <f t="shared" si="22"/>
        <v>13100782.53681756</v>
      </c>
      <c r="H75" s="246">
        <f t="shared" si="22"/>
        <v>13853214.576342527</v>
      </c>
      <c r="I75" s="246">
        <f t="shared" si="22"/>
        <v>14647030.378041364</v>
      </c>
      <c r="J75" s="246">
        <f t="shared" si="22"/>
        <v>15484506.04883364</v>
      </c>
      <c r="K75" s="246">
        <f t="shared" si="22"/>
        <v>16368042.881519489</v>
      </c>
      <c r="L75" s="246">
        <f t="shared" si="22"/>
        <v>17300174.240003061</v>
      </c>
      <c r="M75" s="246">
        <f t="shared" si="22"/>
        <v>18283572.823203228</v>
      </c>
      <c r="N75" s="246">
        <f t="shared" si="22"/>
        <v>19321058.328479402</v>
      </c>
      <c r="O75" s="246">
        <f t="shared" si="22"/>
        <v>20415605.536545768</v>
      </c>
      <c r="P75" s="246">
        <f t="shared" si="22"/>
        <v>21570352.841055784</v>
      </c>
      <c r="Q75" s="246">
        <f t="shared" si="22"/>
        <v>22788611.247313853</v>
      </c>
      <c r="R75" s="246">
        <f t="shared" si="22"/>
        <v>24073873.865916111</v>
      </c>
      <c r="S75" s="246">
        <f t="shared" si="22"/>
        <v>25429825.928541496</v>
      </c>
      <c r="T75" s="246">
        <f t="shared" si="22"/>
        <v>26860355.354611274</v>
      </c>
      <c r="U75" s="246">
        <f t="shared" si="22"/>
        <v>28369563.899114892</v>
      </c>
      <c r="V75" s="246">
        <f t="shared" si="22"/>
        <v>29961778.913566209</v>
      </c>
      <c r="W75" s="246">
        <f t="shared" si="22"/>
        <v>31641565.75381235</v>
      </c>
      <c r="X75" s="246">
        <f t="shared" si="22"/>
        <v>33413740.870272025</v>
      </c>
      <c r="Y75" s="246">
        <f t="shared" si="22"/>
        <v>35283385.618136987</v>
      </c>
      <c r="Z75" s="246">
        <f t="shared" si="22"/>
        <v>37255860.82713452</v>
      </c>
      <c r="AA75" s="246">
        <f t="shared" si="22"/>
        <v>39336822.172626913</v>
      </c>
      <c r="AB75" s="246">
        <f t="shared" si="22"/>
        <v>41532236.39212139</v>
      </c>
      <c r="AC75" s="246">
        <f t="shared" si="22"/>
        <v>43848398.39368806</v>
      </c>
      <c r="AD75" s="246">
        <f t="shared" si="22"/>
        <v>46291949.305340901</v>
      </c>
      <c r="AE75" s="246">
        <f t="shared" si="22"/>
        <v>48869895.517134652</v>
      </c>
      <c r="AF75" s="246">
        <f t="shared" si="22"/>
        <v>51589628.770577058</v>
      </c>
      <c r="AG75" s="246">
        <f t="shared" si="22"/>
        <v>54458947.352958791</v>
      </c>
      <c r="AH75" s="246">
        <f t="shared" si="22"/>
        <v>57486078.457371525</v>
      </c>
      <c r="AI75" s="246">
        <f t="shared" si="22"/>
        <v>60679701.77252695</v>
      </c>
      <c r="AJ75" s="246">
        <f t="shared" si="22"/>
        <v>64048974.370015927</v>
      </c>
      <c r="AK75" s="246">
        <f t="shared" si="22"/>
        <v>67603556.9603668</v>
      </c>
      <c r="AL75" s="246">
        <f t="shared" si="22"/>
        <v>71353641.593186975</v>
      </c>
      <c r="AM75" s="246">
        <f t="shared" si="22"/>
        <v>75309980.880812258</v>
      </c>
      <c r="AN75" s="246">
        <f t="shared" si="22"/>
        <v>79483918.829256937</v>
      </c>
      <c r="AO75" s="246">
        <f t="shared" si="22"/>
        <v>83887423.364866063</v>
      </c>
      <c r="AP75" s="246">
        <f>AP68</f>
        <v>88533120.649933696</v>
      </c>
    </row>
    <row r="76" spans="1:45" x14ac:dyDescent="0.2">
      <c r="A76" s="247" t="s">
        <v>311</v>
      </c>
      <c r="B76" s="239">
        <f t="shared" ref="B76:AO76" si="23">-B67</f>
        <v>0</v>
      </c>
      <c r="C76" s="239">
        <f>-C67</f>
        <v>579800</v>
      </c>
      <c r="D76" s="239">
        <f t="shared" si="23"/>
        <v>579800</v>
      </c>
      <c r="E76" s="239">
        <f t="shared" si="23"/>
        <v>579800</v>
      </c>
      <c r="F76" s="239">
        <f>-C67</f>
        <v>579800</v>
      </c>
      <c r="G76" s="239">
        <f t="shared" si="23"/>
        <v>579800</v>
      </c>
      <c r="H76" s="239">
        <f t="shared" si="23"/>
        <v>579800</v>
      </c>
      <c r="I76" s="239">
        <f t="shared" si="23"/>
        <v>579800</v>
      </c>
      <c r="J76" s="239">
        <f t="shared" si="23"/>
        <v>579800</v>
      </c>
      <c r="K76" s="239">
        <f t="shared" si="23"/>
        <v>579800</v>
      </c>
      <c r="L76" s="239">
        <f>-L67</f>
        <v>579800</v>
      </c>
      <c r="M76" s="239">
        <f>-M67</f>
        <v>579800</v>
      </c>
      <c r="N76" s="239">
        <f t="shared" si="23"/>
        <v>579800</v>
      </c>
      <c r="O76" s="239">
        <f t="shared" si="23"/>
        <v>579800</v>
      </c>
      <c r="P76" s="239">
        <f t="shared" si="23"/>
        <v>579800</v>
      </c>
      <c r="Q76" s="239">
        <f t="shared" si="23"/>
        <v>579800</v>
      </c>
      <c r="R76" s="239">
        <f t="shared" si="23"/>
        <v>579800</v>
      </c>
      <c r="S76" s="239">
        <f t="shared" si="23"/>
        <v>579800</v>
      </c>
      <c r="T76" s="239">
        <f t="shared" si="23"/>
        <v>579800</v>
      </c>
      <c r="U76" s="239">
        <f t="shared" si="23"/>
        <v>579800</v>
      </c>
      <c r="V76" s="239">
        <f t="shared" si="23"/>
        <v>579800</v>
      </c>
      <c r="W76" s="239">
        <f t="shared" si="23"/>
        <v>579800</v>
      </c>
      <c r="X76" s="239">
        <f t="shared" si="23"/>
        <v>579800</v>
      </c>
      <c r="Y76" s="239">
        <f t="shared" si="23"/>
        <v>579800</v>
      </c>
      <c r="Z76" s="239">
        <f t="shared" si="23"/>
        <v>579800</v>
      </c>
      <c r="AA76" s="239">
        <f t="shared" si="23"/>
        <v>579800</v>
      </c>
      <c r="AB76" s="239">
        <f t="shared" si="23"/>
        <v>579800</v>
      </c>
      <c r="AC76" s="239">
        <f t="shared" si="23"/>
        <v>579800</v>
      </c>
      <c r="AD76" s="239">
        <f t="shared" si="23"/>
        <v>579800</v>
      </c>
      <c r="AE76" s="239">
        <f t="shared" si="23"/>
        <v>579800</v>
      </c>
      <c r="AF76" s="239">
        <f t="shared" si="23"/>
        <v>579800</v>
      </c>
      <c r="AG76" s="239">
        <f t="shared" si="23"/>
        <v>579800</v>
      </c>
      <c r="AH76" s="239">
        <f t="shared" si="23"/>
        <v>579800</v>
      </c>
      <c r="AI76" s="239">
        <f t="shared" si="23"/>
        <v>579800</v>
      </c>
      <c r="AJ76" s="239">
        <f t="shared" si="23"/>
        <v>579800</v>
      </c>
      <c r="AK76" s="239">
        <f t="shared" si="23"/>
        <v>579800</v>
      </c>
      <c r="AL76" s="239">
        <f t="shared" si="23"/>
        <v>579800</v>
      </c>
      <c r="AM76" s="239">
        <f t="shared" si="23"/>
        <v>579800</v>
      </c>
      <c r="AN76" s="239">
        <f t="shared" si="23"/>
        <v>579800</v>
      </c>
      <c r="AO76" s="239">
        <f t="shared" si="23"/>
        <v>579800</v>
      </c>
      <c r="AP76" s="239">
        <f>-AP67</f>
        <v>579800</v>
      </c>
    </row>
    <row r="77" spans="1:45" x14ac:dyDescent="0.2">
      <c r="A77" s="247" t="s">
        <v>310</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309</v>
      </c>
      <c r="B78" s="239">
        <f>IF(SUM($B$71:B71)+SUM($A$78:A78)&gt;0,0,SUM($B$71:B71)-SUM($A$78:A78))</f>
        <v>-2898999.99</v>
      </c>
      <c r="C78" s="239">
        <f>IF(SUM($B$71:C71)+SUM($A$78:B78)&gt;0,0,SUM($B$71:C71)-SUM($A$78:B78))</f>
        <v>-590018.39024740644</v>
      </c>
      <c r="D78" s="239">
        <f>IF(SUM($B$71:D71)+SUM($A$78:C78)&gt;0,0,SUM($B$71:D71)-SUM($A$78:C78))</f>
        <v>-1409670.0538160307</v>
      </c>
      <c r="E78" s="239">
        <f>IF(SUM($B$71:E71)+SUM($A$78:D78)&gt;0,0,SUM($B$71:E71)-SUM($A$78:D78))</f>
        <v>-2342310.4857155168</v>
      </c>
      <c r="F78" s="239">
        <f>IF(SUM($B$71:F71)+SUM($A$78:E78)&gt;0,0,SUM($B$71:F71)-SUM($A$78:E78))</f>
        <v>-2477515.3624298703</v>
      </c>
      <c r="G78" s="239">
        <f>IF(SUM($B$71:G71)+SUM($A$78:F78)&gt;0,0,SUM($B$71:G71)-SUM($A$78:F78))</f>
        <v>-2620156.5073635112</v>
      </c>
      <c r="H78" s="239">
        <f>IF(SUM($B$71:H71)+SUM($A$78:G78)&gt;0,0,SUM($B$71:H71)-SUM($A$78:G78))</f>
        <v>-2770642.915268505</v>
      </c>
      <c r="I78" s="239">
        <f>IF(SUM($B$71:I71)+SUM($A$78:H78)&gt;0,0,SUM($B$71:I71)-SUM($A$78:H78))</f>
        <v>-2929406.075608274</v>
      </c>
      <c r="J78" s="239">
        <f>IF(SUM($B$71:J71)+SUM($A$78:I78)&gt;0,0,SUM($B$71:J71)-SUM($A$78:I78))</f>
        <v>-3096901.2097667269</v>
      </c>
      <c r="K78" s="239">
        <f>IF(SUM($B$71:K71)+SUM($A$78:J78)&gt;0,0,SUM($B$71:K71)-SUM($A$78:J78))</f>
        <v>-3273608.5763038993</v>
      </c>
      <c r="L78" s="239">
        <f>IF(SUM($B$71:L71)+SUM($A$78:K78)&gt;0,0,SUM($B$71:L71)-SUM($A$78:K78))</f>
        <v>-3460034.8480006121</v>
      </c>
      <c r="M78" s="239">
        <f>IF(SUM($B$71:M71)+SUM($A$78:L78)&gt;0,0,SUM($B$71:M71)-SUM($A$78:L78))</f>
        <v>-3656714.5646406449</v>
      </c>
      <c r="N78" s="239">
        <f>IF(SUM($B$71:N71)+SUM($A$78:M78)&gt;0,0,SUM($B$71:N71)-SUM($A$78:M78))</f>
        <v>-3864211.6656958796</v>
      </c>
      <c r="O78" s="239">
        <f>IF(SUM($B$71:O71)+SUM($A$78:N78)&gt;0,0,SUM($B$71:O71)-SUM($A$78:N78))</f>
        <v>-4083121.1073091552</v>
      </c>
      <c r="P78" s="239">
        <f>IF(SUM($B$71:P71)+SUM($A$78:O78)&gt;0,0,SUM($B$71:P71)-SUM($A$78:O78))</f>
        <v>-4314070.5682111531</v>
      </c>
      <c r="Q78" s="239">
        <f>IF(SUM($B$71:Q71)+SUM($A$78:P78)&gt;0,0,SUM($B$71:Q71)-SUM($A$78:P78))</f>
        <v>-4557722.2494627684</v>
      </c>
      <c r="R78" s="239">
        <f>IF(SUM($B$71:R71)+SUM($A$78:Q78)&gt;0,0,SUM($B$71:R71)-SUM($A$78:Q78))</f>
        <v>-4814774.7731832191</v>
      </c>
      <c r="S78" s="239">
        <f>IF(SUM($B$71:S71)+SUM($A$78:R78)&gt;0,0,SUM($B$71:S71)-SUM($A$78:R78))</f>
        <v>-5085965.1857082993</v>
      </c>
      <c r="T78" s="239">
        <f>IF(SUM($B$71:T71)+SUM($A$78:S78)&gt;0,0,SUM($B$71:T71)-SUM($A$78:S78))</f>
        <v>-5372071.0709222555</v>
      </c>
      <c r="U78" s="239">
        <f>IF(SUM($B$71:U71)+SUM($A$78:T78)&gt;0,0,SUM($B$71:U71)-SUM($A$78:T78))</f>
        <v>-5673912.7798229828</v>
      </c>
      <c r="V78" s="239">
        <f>IF(SUM($B$71:V71)+SUM($A$78:U78)&gt;0,0,SUM($B$71:V71)-SUM($A$78:U78))</f>
        <v>-5992355.7827132493</v>
      </c>
      <c r="W78" s="239">
        <f>IF(SUM($B$71:W71)+SUM($A$78:V78)&gt;0,0,SUM($B$71:W71)-SUM($A$78:V78))</f>
        <v>-6328313.1507624686</v>
      </c>
      <c r="X78" s="239">
        <f>IF(SUM($B$71:X71)+SUM($A$78:W78)&gt;0,0,SUM($B$71:X71)-SUM($A$78:W78))</f>
        <v>-6682748.1740543991</v>
      </c>
      <c r="Y78" s="239">
        <f>IF(SUM($B$71:Y71)+SUM($A$78:X78)&gt;0,0,SUM($B$71:Y71)-SUM($A$78:X78))</f>
        <v>-7056677.1236273944</v>
      </c>
      <c r="Z78" s="239">
        <f>IF(SUM($B$71:Z71)+SUM($A$78:Y78)&gt;0,0,SUM($B$71:Z71)-SUM($A$78:Y78))</f>
        <v>-7451172.1654269099</v>
      </c>
      <c r="AA78" s="239">
        <f>IF(SUM($B$71:AA71)+SUM($A$78:Z78)&gt;0,0,SUM($B$71:AA71)-SUM($A$78:Z78))</f>
        <v>-7867364.4345253855</v>
      </c>
      <c r="AB78" s="239">
        <f>IF(SUM($B$71:AB71)+SUM($A$78:AA78)&gt;0,0,SUM($B$71:AB71)-SUM($A$78:AA78))</f>
        <v>-8306447.2784242779</v>
      </c>
      <c r="AC78" s="239">
        <f>IF(SUM($B$71:AC71)+SUM($A$78:AB78)&gt;0,0,SUM($B$71:AC71)-SUM($A$78:AB78))</f>
        <v>-8769679.6787376106</v>
      </c>
      <c r="AD78" s="239">
        <f>IF(SUM($B$71:AD71)+SUM($A$78:AC78)&gt;0,0,SUM($B$71:AD71)-SUM($A$78:AC78))</f>
        <v>-9258389.8610681742</v>
      </c>
      <c r="AE78" s="239">
        <f>IF(SUM($B$71:AE71)+SUM($A$78:AD78)&gt;0,0,SUM($B$71:AE71)-SUM($A$78:AD78))</f>
        <v>-9773979.1034269333</v>
      </c>
      <c r="AF78" s="239">
        <f>IF(SUM($B$71:AF71)+SUM($A$78:AE78)&gt;0,0,SUM($B$71:AF71)-SUM($A$78:AE78))</f>
        <v>-10317925.754115403</v>
      </c>
      <c r="AG78" s="239">
        <f>IF(SUM($B$71:AG71)+SUM($A$78:AF78)&gt;0,0,SUM($B$71:AG71)-SUM($A$78:AF78))</f>
        <v>-10891789.470591754</v>
      </c>
      <c r="AH78" s="239">
        <f>IF(SUM($B$71:AH71)+SUM($A$78:AG78)&gt;0,0,SUM($B$71:AH71)-SUM($A$78:AG78))</f>
        <v>-11497215.691474319</v>
      </c>
      <c r="AI78" s="239">
        <f>IF(SUM($B$71:AI71)+SUM($A$78:AH78)&gt;0,0,SUM($B$71:AI71)-SUM($A$78:AH78))</f>
        <v>-12135940.35450539</v>
      </c>
      <c r="AJ78" s="239">
        <f>IF(SUM($B$71:AJ71)+SUM($A$78:AI78)&gt;0,0,SUM($B$71:AJ71)-SUM($A$78:AI78))</f>
        <v>-12809794.874003172</v>
      </c>
      <c r="AK78" s="239">
        <f>IF(SUM($B$71:AK71)+SUM($A$78:AJ78)&gt;0,0,SUM($B$71:AK71)-SUM($A$78:AJ78))</f>
        <v>-13520711.392073363</v>
      </c>
      <c r="AL78" s="239">
        <f>IF(SUM($B$71:AL71)+SUM($A$78:AK78)&gt;0,0,SUM($B$71:AL71)-SUM($A$78:AK78))</f>
        <v>-14270728.318637401</v>
      </c>
      <c r="AM78" s="239">
        <f>IF(SUM($B$71:AM71)+SUM($A$78:AL78)&gt;0,0,SUM($B$71:AM71)-SUM($A$78:AL78))</f>
        <v>-15061996.176162452</v>
      </c>
      <c r="AN78" s="239">
        <f>IF(SUM($B$71:AN71)+SUM($A$78:AM78)&gt;0,0,SUM($B$71:AN71)-SUM($A$78:AM78))</f>
        <v>-15896783.765851378</v>
      </c>
      <c r="AO78" s="239">
        <f>IF(SUM($B$71:AO71)+SUM($A$78:AN78)&gt;0,0,SUM($B$71:AO71)-SUM($A$78:AN78))</f>
        <v>-16777484.672973186</v>
      </c>
      <c r="AP78" s="239">
        <f>IF(SUM($B$71:AP71)+SUM($A$78:AO78)&gt;0,0,SUM($B$71:AP71)-SUM($A$78:AO78))</f>
        <v>-17706624.129986763</v>
      </c>
    </row>
    <row r="79" spans="1:45" x14ac:dyDescent="0.2">
      <c r="A79" s="247" t="s">
        <v>308</v>
      </c>
      <c r="B79" s="239">
        <f>IF(((SUM($B$59:B59)+SUM($B$61:B64))+SUM($B$81:B81))&lt;0,((SUM($B$59:B59)+SUM($B$61:B64))+SUM($B$81:B81))*0.18-SUM($A$79:A79),IF(SUM(A$79:$B79)&lt;0,0-SUM(A$79:$B79),0))</f>
        <v>-9.0000001341104512E-3</v>
      </c>
      <c r="C79" s="239">
        <f>IF(((SUM($B$59:C59)+SUM($B$61:C64))+SUM($B$81:C81))&lt;0,((SUM($B$59:C59)+SUM($B$61:C64))+SUM($B$81:C81))*0.18-SUM($A$79:B79),IF(SUM($B$79:B79)&lt;0,0-SUM($B$79:B79),0))</f>
        <v>9.0000001341104512E-3</v>
      </c>
      <c r="D79" s="239">
        <f>IF(((SUM($B$59:D59)+SUM($B$61:D64))+SUM($B$81:D81))&lt;0,((SUM($B$59:D59)+SUM($B$61:D64))+SUM($B$81:D81))*0.18-SUM($A$79:C79),IF(SUM($B$79:C79)&lt;0,0-SUM($B$79:C79),0))</f>
        <v>0</v>
      </c>
      <c r="E79" s="239">
        <f>IF(((SUM($B$59:E59)+SUM($B$61:E64))+SUM($B$81:E81))&lt;0,((SUM($B$59:E59)+SUM($B$61:E64))+SUM($B$81:E81))*0.18-SUM($A$79:D79),IF(SUM($B$79:D79)&lt;0,0-SUM($B$79:D79),0))</f>
        <v>0</v>
      </c>
      <c r="F79" s="239">
        <f>IF(((SUM($B$59:F59)+SUM($B$61:F64))+SUM($B$81:F81))&lt;0,((SUM($B$59:F59)+SUM($B$61:F64))+SUM($B$81:F81))*0.18-SUM($A$79:E79),IF(SUM($B$79:E79)&lt;0,0-SUM($B$79:E79),0))</f>
        <v>0</v>
      </c>
      <c r="G79" s="239">
        <f>IF(((SUM($B$59:G59)+SUM($B$61:G64))+SUM($B$81:G81))&lt;0,((SUM($B$59:G59)+SUM($B$61:G64))+SUM($B$81:G81))*0.18-SUM($A$79:F79),IF(SUM($B$79:F79)&lt;0,0-SUM($B$79:F79),0))</f>
        <v>0</v>
      </c>
      <c r="H79" s="239">
        <f>IF(((SUM($B$59:H59)+SUM($B$61:H64))+SUM($B$81:H81))&lt;0,((SUM($B$59:H59)+SUM($B$61:H64))+SUM($B$81:H81))*0.18-SUM($A$79:G79),IF(SUM($B$79:G79)&lt;0,0-SUM($B$79:G79),0))</f>
        <v>0</v>
      </c>
      <c r="I79" s="239">
        <f>IF(((SUM($B$59:I59)+SUM($B$61:I64))+SUM($B$81:I81))&lt;0,((SUM($B$59:I59)+SUM($B$61:I64))+SUM($B$81:I81))*0.18-SUM($A$79:H79),IF(SUM($B$79:H79)&lt;0,0-SUM($B$79:H79),0))</f>
        <v>0</v>
      </c>
      <c r="J79" s="239">
        <f>IF(((SUM($B$59:J59)+SUM($B$61:J64))+SUM($B$81:J81))&lt;0,((SUM($B$59:J59)+SUM($B$61:J64))+SUM($B$81:J81))*0.18-SUM($A$79:I79),IF(SUM($B$79:I79)&lt;0,0-SUM($B$79:I79),0))</f>
        <v>0</v>
      </c>
      <c r="K79" s="239">
        <f>IF(((SUM($B$59:K59)+SUM($B$61:K64))+SUM($B$81:K81))&lt;0,((SUM($B$59:K59)+SUM($B$61:K64))+SUM($B$81:K81))*0.18-SUM($A$79:J79),IF(SUM($B$79:J79)&lt;0,0-SUM($B$79:J79),0))</f>
        <v>0</v>
      </c>
      <c r="L79" s="239">
        <f>IF(((SUM($B$59:L59)+SUM($B$61:L64))+SUM($B$81:L81))&lt;0,((SUM($B$59:L59)+SUM($B$61:L64))+SUM($B$81:L81))*0.18-SUM($A$79:K79),IF(SUM($B$79:K79)&lt;0,0-SUM($B$79:K79),0))</f>
        <v>0</v>
      </c>
      <c r="M79" s="239">
        <f>IF(((SUM($B$59:M59)+SUM($B$61:M64))+SUM($B$81:M81))&lt;0,((SUM($B$59:M59)+SUM($B$61:M64))+SUM($B$81:M81))*0.18-SUM($A$79:L79),IF(SUM($B$79:L79)&lt;0,0-SUM($B$79:L79),0))</f>
        <v>0</v>
      </c>
      <c r="N79" s="239">
        <f>IF(((SUM($B$59:N59)+SUM($B$61:N64))+SUM($B$81:N81))&lt;0,((SUM($B$59:N59)+SUM($B$61:N64))+SUM($B$81:N81))*0.18-SUM($A$79:M79),IF(SUM($B$79:M79)&lt;0,0-SUM($B$79:M79),0))</f>
        <v>0</v>
      </c>
      <c r="O79" s="239">
        <f>IF(((SUM($B$59:O59)+SUM($B$61:O64))+SUM($B$81:O81))&lt;0,((SUM($B$59:O59)+SUM($B$61:O64))+SUM($B$81:O81))*0.18-SUM($A$79:N79),IF(SUM($B$79:N79)&lt;0,0-SUM($B$79:N79),0))</f>
        <v>0</v>
      </c>
      <c r="P79" s="239">
        <f>IF(((SUM($B$59:P59)+SUM($B$61:P64))+SUM($B$81:P81))&lt;0,((SUM($B$59:P59)+SUM($B$61:P64))+SUM($B$81:P81))*0.18-SUM($A$79:O79),IF(SUM($B$79:O79)&lt;0,0-SUM($B$79:O79),0))</f>
        <v>0</v>
      </c>
      <c r="Q79" s="239">
        <f>IF(((SUM($B$59:Q59)+SUM($B$61:Q64))+SUM($B$81:Q81))&lt;0,((SUM($B$59:Q59)+SUM($B$61:Q64))+SUM($B$81:Q81))*0.18-SUM($A$79:P79),IF(SUM($B$79:P79)&lt;0,0-SUM($B$79:P79),0))</f>
        <v>0</v>
      </c>
      <c r="R79" s="239">
        <f>IF(((SUM($B$59:R59)+SUM($B$61:R64))+SUM($B$81:R81))&lt;0,((SUM($B$59:R59)+SUM($B$61:R64))+SUM($B$81:R81))*0.18-SUM($A$79:Q79),IF(SUM($B$79:Q79)&lt;0,0-SUM($B$79:Q79),0))</f>
        <v>0</v>
      </c>
      <c r="S79" s="239">
        <f>IF(((SUM($B$59:S59)+SUM($B$61:S64))+SUM($B$81:S81))&lt;0,((SUM($B$59:S59)+SUM($B$61:S64))+SUM($B$81:S81))*0.18-SUM($A$79:R79),IF(SUM($B$79:R79)&lt;0,0-SUM($B$79:R79),0))</f>
        <v>0</v>
      </c>
      <c r="T79" s="239">
        <f>IF(((SUM($B$59:T59)+SUM($B$61:T64))+SUM($B$81:T81))&lt;0,((SUM($B$59:T59)+SUM($B$61:T64))+SUM($B$81:T81))*0.18-SUM($A$79:S79),IF(SUM($B$79:S79)&lt;0,0-SUM($B$79:S79),0))</f>
        <v>0</v>
      </c>
      <c r="U79" s="239">
        <f>IF(((SUM($B$59:U59)+SUM($B$61:U64))+SUM($B$81:U81))&lt;0,((SUM($B$59:U59)+SUM($B$61:U64))+SUM($B$81:U81))*0.18-SUM($A$79:T79),IF(SUM($B$79:T79)&lt;0,0-SUM($B$79:T79),0))</f>
        <v>0</v>
      </c>
      <c r="V79" s="239">
        <f>IF(((SUM($B$59:V59)+SUM($B$61:V64))+SUM($B$81:V81))&lt;0,((SUM($B$59:V59)+SUM($B$61:V64))+SUM($B$81:V81))*0.18-SUM($A$79:U79),IF(SUM($B$79:U79)&lt;0,0-SUM($B$79:U79),0))</f>
        <v>0</v>
      </c>
      <c r="W79" s="239">
        <f>IF(((SUM($B$59:W59)+SUM($B$61:W64))+SUM($B$81:W81))&lt;0,((SUM($B$59:W59)+SUM($B$61:W64))+SUM($B$81:W81))*0.18-SUM($A$79:V79),IF(SUM($B$79:V79)&lt;0,0-SUM($B$79:V79),0))</f>
        <v>0</v>
      </c>
      <c r="X79" s="239">
        <f>IF(((SUM($B$59:X59)+SUM($B$61:X64))+SUM($B$81:X81))&lt;0,((SUM($B$59:X59)+SUM($B$61:X64))+SUM($B$81:X81))*0.18-SUM($A$79:W79),IF(SUM($B$79:W79)&lt;0,0-SUM($B$79:W79),0))</f>
        <v>0</v>
      </c>
      <c r="Y79" s="239">
        <f>IF(((SUM($B$59:Y59)+SUM($B$61:Y64))+SUM($B$81:Y81))&lt;0,((SUM($B$59:Y59)+SUM($B$61:Y64))+SUM($B$81:Y81))*0.18-SUM($A$79:X79),IF(SUM($B$79:X79)&lt;0,0-SUM($B$79:X79),0))</f>
        <v>0</v>
      </c>
      <c r="Z79" s="239">
        <f>IF(((SUM($B$59:Z59)+SUM($B$61:Z64))+SUM($B$81:Z81))&lt;0,((SUM($B$59:Z59)+SUM($B$61:Z64))+SUM($B$81:Z81))*0.18-SUM($A$79:Y79),IF(SUM($B$79:Y79)&lt;0,0-SUM($B$79:Y79),0))</f>
        <v>0</v>
      </c>
      <c r="AA79" s="239">
        <f>IF(((SUM($B$59:AA59)+SUM($B$61:AA64))+SUM($B$81:AA81))&lt;0,((SUM($B$59:AA59)+SUM($B$61:AA64))+SUM($B$81:AA81))*0.18-SUM($A$79:Z79),IF(SUM($B$79:Z79)&lt;0,0-SUM($B$79:Z79),0))</f>
        <v>0</v>
      </c>
      <c r="AB79" s="239">
        <f>IF(((SUM($B$59:AB59)+SUM($B$61:AB64))+SUM($B$81:AB81))&lt;0,((SUM($B$59:AB59)+SUM($B$61:AB64))+SUM($B$81:AB81))*0.18-SUM($A$79:AA79),IF(SUM($B$79:AA79)&lt;0,0-SUM($B$79:AA79),0))</f>
        <v>0</v>
      </c>
      <c r="AC79" s="239">
        <f>IF(((SUM($B$59:AC59)+SUM($B$61:AC64))+SUM($B$81:AC81))&lt;0,((SUM($B$59:AC59)+SUM($B$61:AC64))+SUM($B$81:AC81))*0.18-SUM($A$79:AB79),IF(SUM($B$79:AB79)&lt;0,0-SUM($B$79:AB79),0))</f>
        <v>0</v>
      </c>
      <c r="AD79" s="239">
        <f>IF(((SUM($B$59:AD59)+SUM($B$61:AD64))+SUM($B$81:AD81))&lt;0,((SUM($B$59:AD59)+SUM($B$61:AD64))+SUM($B$81:AD81))*0.18-SUM($A$79:AC79),IF(SUM($B$79:AC79)&lt;0,0-SUM($B$79:AC79),0))</f>
        <v>0</v>
      </c>
      <c r="AE79" s="239">
        <f>IF(((SUM($B$59:AE59)+SUM($B$61:AE64))+SUM($B$81:AE81))&lt;0,((SUM($B$59:AE59)+SUM($B$61:AE64))+SUM($B$81:AE81))*0.18-SUM($A$79:AD79),IF(SUM($B$79:AD79)&lt;0,0-SUM($B$79:AD79),0))</f>
        <v>0</v>
      </c>
      <c r="AF79" s="239">
        <f>IF(((SUM($B$59:AF59)+SUM($B$61:AF64))+SUM($B$81:AF81))&lt;0,((SUM($B$59:AF59)+SUM($B$61:AF64))+SUM($B$81:AF81))*0.18-SUM($A$79:AE79),IF(SUM($B$79:AE79)&lt;0,0-SUM($B$79:AE79),0))</f>
        <v>0</v>
      </c>
      <c r="AG79" s="239">
        <f>IF(((SUM($B$59:AG59)+SUM($B$61:AG64))+SUM($B$81:AG81))&lt;0,((SUM($B$59:AG59)+SUM($B$61:AG64))+SUM($B$81:AG81))*0.18-SUM($A$79:AF79),IF(SUM($B$79:AF79)&lt;0,0-SUM($B$79:AF79),0))</f>
        <v>0</v>
      </c>
      <c r="AH79" s="239">
        <f>IF(((SUM($B$59:AH59)+SUM($B$61:AH64))+SUM($B$81:AH81))&lt;0,((SUM($B$59:AH59)+SUM($B$61:AH64))+SUM($B$81:AH81))*0.18-SUM($A$79:AG79),IF(SUM($B$79:AG79)&lt;0,0-SUM($B$79:AG79),0))</f>
        <v>0</v>
      </c>
      <c r="AI79" s="239">
        <f>IF(((SUM($B$59:AI59)+SUM($B$61:AI64))+SUM($B$81:AI81))&lt;0,((SUM($B$59:AI59)+SUM($B$61:AI64))+SUM($B$81:AI81))*0.18-SUM($A$79:AH79),IF(SUM($B$79:AH79)&lt;0,0-SUM($B$79:AH79),0))</f>
        <v>0</v>
      </c>
      <c r="AJ79" s="239">
        <f>IF(((SUM($B$59:AJ59)+SUM($B$61:AJ64))+SUM($B$81:AJ81))&lt;0,((SUM($B$59:AJ59)+SUM($B$61:AJ64))+SUM($B$81:AJ81))*0.18-SUM($A$79:AI79),IF(SUM($B$79:AI79)&lt;0,0-SUM($B$79:AI79),0))</f>
        <v>0</v>
      </c>
      <c r="AK79" s="239">
        <f>IF(((SUM($B$59:AK59)+SUM($B$61:AK64))+SUM($B$81:AK81))&lt;0,((SUM($B$59:AK59)+SUM($B$61:AK64))+SUM($B$81:AK81))*0.18-SUM($A$79:AJ79),IF(SUM($B$79:AJ79)&lt;0,0-SUM($B$79:AJ79),0))</f>
        <v>0</v>
      </c>
      <c r="AL79" s="239">
        <f>IF(((SUM($B$59:AL59)+SUM($B$61:AL64))+SUM($B$81:AL81))&lt;0,((SUM($B$59:AL59)+SUM($B$61:AL64))+SUM($B$81:AL81))*0.18-SUM($A$79:AK79),IF(SUM($B$79:AK79)&lt;0,0-SUM($B$79:AK79),0))</f>
        <v>0</v>
      </c>
      <c r="AM79" s="239">
        <f>IF(((SUM($B$59:AM59)+SUM($B$61:AM64))+SUM($B$81:AM81))&lt;0,((SUM($B$59:AM59)+SUM($B$61:AM64))+SUM($B$81:AM81))*0.18-SUM($A$79:AL79),IF(SUM($B$79:AL79)&lt;0,0-SUM($B$79:AL79),0))</f>
        <v>0</v>
      </c>
      <c r="AN79" s="239">
        <f>IF(((SUM($B$59:AN59)+SUM($B$61:AN64))+SUM($B$81:AN81))&lt;0,((SUM($B$59:AN59)+SUM($B$61:AN64))+SUM($B$81:AN81))*0.18-SUM($A$79:AM79),IF(SUM($B$79:AM79)&lt;0,0-SUM($B$79:AM79),0))</f>
        <v>0</v>
      </c>
      <c r="AO79" s="239">
        <f>IF(((SUM($B$59:AO59)+SUM($B$61:AO64))+SUM($B$81:AO81))&lt;0,((SUM($B$59:AO59)+SUM($B$61:AO64))+SUM($B$81:AO81))*0.18-SUM($A$79:AN79),IF(SUM($B$79:AN79)&lt;0,0-SUM($B$79:AN79),0))</f>
        <v>0</v>
      </c>
      <c r="AP79" s="239">
        <f>IF(((SUM($B$59:AP59)+SUM($B$61:AP64))+SUM($B$81:AP81))&lt;0,((SUM($B$59:AP59)+SUM($B$61:AP64))+SUM($B$81:AP81))*0.18-SUM($A$79:AO79),IF(SUM($B$79:AO79)&lt;0,0-SUM($B$79:AO79),0))</f>
        <v>0</v>
      </c>
    </row>
    <row r="80" spans="1:45" x14ac:dyDescent="0.2">
      <c r="A80" s="247" t="s">
        <v>307</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566</v>
      </c>
      <c r="B81" s="239">
        <f>-$B$126</f>
        <v>-14495000</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-14495000</v>
      </c>
      <c r="AR81" s="251"/>
    </row>
    <row r="82" spans="1:45" x14ac:dyDescent="0.2">
      <c r="A82" s="247" t="s">
        <v>306</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305</v>
      </c>
      <c r="B83" s="246">
        <f>SUM(B75:B82)</f>
        <v>-2899000.0490000006</v>
      </c>
      <c r="C83" s="246">
        <f t="shared" ref="C83:V83" si="27">SUM(C75:C82)</f>
        <v>2939873.5699896263</v>
      </c>
      <c r="D83" s="246">
        <f t="shared" si="27"/>
        <v>6218480.2152641211</v>
      </c>
      <c r="E83" s="246">
        <f t="shared" si="27"/>
        <v>9949041.9428620636</v>
      </c>
      <c r="F83" s="246">
        <f t="shared" si="27"/>
        <v>10489861.449719477</v>
      </c>
      <c r="G83" s="246">
        <f t="shared" si="27"/>
        <v>11060426.029454049</v>
      </c>
      <c r="H83" s="246">
        <f t="shared" si="27"/>
        <v>11662371.661074022</v>
      </c>
      <c r="I83" s="246">
        <f t="shared" si="27"/>
        <v>12297424.30243309</v>
      </c>
      <c r="J83" s="246">
        <f t="shared" si="27"/>
        <v>12967404.839066913</v>
      </c>
      <c r="K83" s="246">
        <f t="shared" si="27"/>
        <v>13674234.30521559</v>
      </c>
      <c r="L83" s="246">
        <f t="shared" si="27"/>
        <v>14419939.392002448</v>
      </c>
      <c r="M83" s="246">
        <f t="shared" si="27"/>
        <v>15206658.258562583</v>
      </c>
      <c r="N83" s="246">
        <f t="shared" si="27"/>
        <v>16036646.662783522</v>
      </c>
      <c r="O83" s="246">
        <f t="shared" si="27"/>
        <v>16912284.429236613</v>
      </c>
      <c r="P83" s="246">
        <f t="shared" si="27"/>
        <v>17836082.272844631</v>
      </c>
      <c r="Q83" s="246">
        <f t="shared" si="27"/>
        <v>18810688.997851085</v>
      </c>
      <c r="R83" s="246">
        <f t="shared" si="27"/>
        <v>19838899.092732891</v>
      </c>
      <c r="S83" s="246">
        <f t="shared" si="27"/>
        <v>20923660.742833197</v>
      </c>
      <c r="T83" s="246">
        <f t="shared" si="27"/>
        <v>22068084.283689018</v>
      </c>
      <c r="U83" s="246">
        <f t="shared" si="27"/>
        <v>23275451.119291909</v>
      </c>
      <c r="V83" s="246">
        <f t="shared" si="27"/>
        <v>24549223.13085296</v>
      </c>
      <c r="W83" s="246">
        <f>SUM(W75:W82)</f>
        <v>25893052.603049882</v>
      </c>
      <c r="X83" s="246">
        <f>SUM(X75:X82)</f>
        <v>27310792.696217626</v>
      </c>
      <c r="Y83" s="246">
        <f>SUM(Y75:Y82)</f>
        <v>28806508.494509593</v>
      </c>
      <c r="Z83" s="246">
        <f>SUM(Z75:Z82)</f>
        <v>30384488.66170761</v>
      </c>
      <c r="AA83" s="246">
        <f t="shared" ref="AA83:AP83" si="28">SUM(AA75:AA82)</f>
        <v>32049257.738101527</v>
      </c>
      <c r="AB83" s="246">
        <f t="shared" si="28"/>
        <v>33805589.113697112</v>
      </c>
      <c r="AC83" s="246">
        <f t="shared" si="28"/>
        <v>35658518.71495045</v>
      </c>
      <c r="AD83" s="246">
        <f t="shared" si="28"/>
        <v>37613359.444272727</v>
      </c>
      <c r="AE83" s="246">
        <f t="shared" si="28"/>
        <v>39675716.413707718</v>
      </c>
      <c r="AF83" s="246">
        <f t="shared" si="28"/>
        <v>41851503.016461655</v>
      </c>
      <c r="AG83" s="246">
        <f t="shared" si="28"/>
        <v>44146957.882367037</v>
      </c>
      <c r="AH83" s="246">
        <f t="shared" si="28"/>
        <v>46568662.765897207</v>
      </c>
      <c r="AI83" s="246">
        <f t="shared" si="28"/>
        <v>49123561.41802156</v>
      </c>
      <c r="AJ83" s="246">
        <f t="shared" si="28"/>
        <v>51818979.496012755</v>
      </c>
      <c r="AK83" s="246">
        <f t="shared" si="28"/>
        <v>54662645.568293437</v>
      </c>
      <c r="AL83" s="246">
        <f t="shared" si="28"/>
        <v>57662713.274549574</v>
      </c>
      <c r="AM83" s="246">
        <f t="shared" si="28"/>
        <v>60827784.704649806</v>
      </c>
      <c r="AN83" s="246">
        <f t="shared" si="28"/>
        <v>64166935.063405558</v>
      </c>
      <c r="AO83" s="246">
        <f t="shared" si="28"/>
        <v>67689738.691892877</v>
      </c>
      <c r="AP83" s="246">
        <f t="shared" si="28"/>
        <v>71406296.519946933</v>
      </c>
    </row>
    <row r="84" spans="1:45" ht="14.25" x14ac:dyDescent="0.2">
      <c r="A84" s="248" t="s">
        <v>304</v>
      </c>
      <c r="B84" s="246">
        <f>SUM($B$83:B83)</f>
        <v>-2899000.0490000006</v>
      </c>
      <c r="C84" s="246">
        <f>SUM($B$83:C83)</f>
        <v>40873.520989625715</v>
      </c>
      <c r="D84" s="246">
        <f>SUM($B$83:D83)</f>
        <v>6259353.7362537468</v>
      </c>
      <c r="E84" s="246">
        <f>SUM($B$83:E83)</f>
        <v>16208395.67911581</v>
      </c>
      <c r="F84" s="246">
        <f>SUM($B$83:F83)</f>
        <v>26698257.128835287</v>
      </c>
      <c r="G84" s="246">
        <f>SUM($B$83:G83)</f>
        <v>37758683.158289336</v>
      </c>
      <c r="H84" s="246">
        <f>SUM($B$83:H83)</f>
        <v>49421054.819363356</v>
      </c>
      <c r="I84" s="246">
        <f>SUM($B$83:I83)</f>
        <v>61718479.121796444</v>
      </c>
      <c r="J84" s="246">
        <f>SUM($B$83:J83)</f>
        <v>74685883.960863352</v>
      </c>
      <c r="K84" s="246">
        <f>SUM($B$83:K83)</f>
        <v>88360118.266078949</v>
      </c>
      <c r="L84" s="246">
        <f>SUM($B$83:L83)</f>
        <v>102780057.6580814</v>
      </c>
      <c r="M84" s="246">
        <f>SUM($B$83:M83)</f>
        <v>117986715.91664398</v>
      </c>
      <c r="N84" s="246">
        <f>SUM($B$83:N83)</f>
        <v>134023362.5794275</v>
      </c>
      <c r="O84" s="246">
        <f>SUM($B$83:O83)</f>
        <v>150935647.0086641</v>
      </c>
      <c r="P84" s="246">
        <f>SUM($B$83:P83)</f>
        <v>168771729.28150874</v>
      </c>
      <c r="Q84" s="246">
        <f>SUM($B$83:Q83)</f>
        <v>187582418.27935982</v>
      </c>
      <c r="R84" s="246">
        <f>SUM($B$83:R83)</f>
        <v>207421317.37209272</v>
      </c>
      <c r="S84" s="246">
        <f>SUM($B$83:S83)</f>
        <v>228344978.11492592</v>
      </c>
      <c r="T84" s="246">
        <f>SUM($B$83:T83)</f>
        <v>250413062.39861494</v>
      </c>
      <c r="U84" s="246">
        <f>SUM($B$83:U83)</f>
        <v>273688513.51790684</v>
      </c>
      <c r="V84" s="246">
        <f>SUM($B$83:V83)</f>
        <v>298237736.64875978</v>
      </c>
      <c r="W84" s="246">
        <f>SUM($B$83:W83)</f>
        <v>324130789.25180966</v>
      </c>
      <c r="X84" s="246">
        <f>SUM($B$83:X83)</f>
        <v>351441581.94802725</v>
      </c>
      <c r="Y84" s="246">
        <f>SUM($B$83:Y83)</f>
        <v>380248090.44253683</v>
      </c>
      <c r="Z84" s="246">
        <f>SUM($B$83:Z83)</f>
        <v>410632579.10424447</v>
      </c>
      <c r="AA84" s="246">
        <f>SUM($B$83:AA83)</f>
        <v>442681836.84234601</v>
      </c>
      <c r="AB84" s="246">
        <f>SUM($B$83:AB83)</f>
        <v>476487425.95604312</v>
      </c>
      <c r="AC84" s="246">
        <f>SUM($B$83:AC83)</f>
        <v>512145944.67099357</v>
      </c>
      <c r="AD84" s="246">
        <f>SUM($B$83:AD83)</f>
        <v>549759304.11526632</v>
      </c>
      <c r="AE84" s="246">
        <f>SUM($B$83:AE83)</f>
        <v>589435020.52897406</v>
      </c>
      <c r="AF84" s="246">
        <f>SUM($B$83:AF83)</f>
        <v>631286523.54543567</v>
      </c>
      <c r="AG84" s="246">
        <f>SUM($B$83:AG83)</f>
        <v>675433481.42780268</v>
      </c>
      <c r="AH84" s="246">
        <f>SUM($B$83:AH83)</f>
        <v>722002144.19369984</v>
      </c>
      <c r="AI84" s="246">
        <f>SUM($B$83:AI83)</f>
        <v>771125705.6117214</v>
      </c>
      <c r="AJ84" s="246">
        <f>SUM($B$83:AJ83)</f>
        <v>822944685.1077342</v>
      </c>
      <c r="AK84" s="246">
        <f>SUM($B$83:AK83)</f>
        <v>877607330.67602766</v>
      </c>
      <c r="AL84" s="246">
        <f>SUM($B$83:AL83)</f>
        <v>935270043.95057726</v>
      </c>
      <c r="AM84" s="246">
        <f>SUM($B$83:AM83)</f>
        <v>996097828.65522707</v>
      </c>
      <c r="AN84" s="246">
        <f>SUM($B$83:AN83)</f>
        <v>1060264763.7186326</v>
      </c>
      <c r="AO84" s="246">
        <f>SUM($B$83:AO83)</f>
        <v>1127954502.4105256</v>
      </c>
      <c r="AP84" s="246">
        <f>SUM($B$83:AP83)</f>
        <v>1199360798.9304724</v>
      </c>
    </row>
    <row r="85" spans="1:45" x14ac:dyDescent="0.2">
      <c r="A85" s="247" t="s">
        <v>567</v>
      </c>
      <c r="B85" s="256">
        <f t="shared" ref="B85:AP85" si="29">1/POWER((1+$B$44),B73)</f>
        <v>0.6273824743710017</v>
      </c>
      <c r="C85" s="256">
        <f t="shared" si="29"/>
        <v>0.52064935632448273</v>
      </c>
      <c r="D85" s="256">
        <f t="shared" si="29"/>
        <v>0.43207415462612664</v>
      </c>
      <c r="E85" s="256">
        <f t="shared" si="29"/>
        <v>0.35856776317520883</v>
      </c>
      <c r="F85" s="256">
        <f t="shared" si="29"/>
        <v>0.29756660844415667</v>
      </c>
      <c r="G85" s="256">
        <f t="shared" si="29"/>
        <v>0.24694324352212174</v>
      </c>
      <c r="H85" s="256">
        <f t="shared" si="29"/>
        <v>0.20493215230051592</v>
      </c>
      <c r="I85" s="256">
        <f t="shared" si="29"/>
        <v>0.1700681761830008</v>
      </c>
      <c r="J85" s="256">
        <f t="shared" si="29"/>
        <v>0.14113541591950271</v>
      </c>
      <c r="K85" s="256">
        <f t="shared" si="29"/>
        <v>0.11712482648921385</v>
      </c>
      <c r="L85" s="256">
        <f t="shared" si="29"/>
        <v>9.719902613212765E-2</v>
      </c>
      <c r="M85" s="256">
        <f t="shared" si="29"/>
        <v>8.0663092225832109E-2</v>
      </c>
      <c r="N85" s="256">
        <f t="shared" si="29"/>
        <v>6.6940325498615838E-2</v>
      </c>
      <c r="O85" s="256">
        <f t="shared" si="29"/>
        <v>5.5552137343249659E-2</v>
      </c>
      <c r="P85" s="256">
        <f t="shared" si="29"/>
        <v>4.6101358791078552E-2</v>
      </c>
      <c r="Q85" s="256">
        <f t="shared" si="29"/>
        <v>3.825838903823945E-2</v>
      </c>
      <c r="R85" s="256">
        <f t="shared" si="29"/>
        <v>3.174970044667174E-2</v>
      </c>
      <c r="S85" s="256">
        <f t="shared" si="29"/>
        <v>2.6348299125868668E-2</v>
      </c>
      <c r="T85" s="256">
        <f t="shared" si="29"/>
        <v>2.1865808403210511E-2</v>
      </c>
      <c r="U85" s="256">
        <f t="shared" si="29"/>
        <v>1.814589908980126E-2</v>
      </c>
      <c r="V85" s="256">
        <f t="shared" si="29"/>
        <v>1.5058837418922204E-2</v>
      </c>
      <c r="W85" s="256">
        <f t="shared" si="29"/>
        <v>1.2496960513628384E-2</v>
      </c>
      <c r="X85" s="256">
        <f t="shared" si="29"/>
        <v>1.0370921588073345E-2</v>
      </c>
      <c r="Y85" s="256">
        <f t="shared" si="29"/>
        <v>8.6065739320110735E-3</v>
      </c>
      <c r="Z85" s="256">
        <f t="shared" si="29"/>
        <v>7.1423850058183183E-3</v>
      </c>
      <c r="AA85" s="256">
        <f t="shared" si="29"/>
        <v>5.9272904612600145E-3</v>
      </c>
      <c r="AB85" s="256">
        <f t="shared" si="29"/>
        <v>4.9189132458589318E-3</v>
      </c>
      <c r="AC85" s="256">
        <f t="shared" si="29"/>
        <v>4.082085681210732E-3</v>
      </c>
      <c r="AD85" s="256">
        <f t="shared" si="29"/>
        <v>3.3876229719591129E-3</v>
      </c>
      <c r="AE85" s="256">
        <f t="shared" si="29"/>
        <v>2.8113053709204251E-3</v>
      </c>
      <c r="AF85" s="256">
        <f t="shared" si="29"/>
        <v>2.3330335028385286E-3</v>
      </c>
      <c r="AG85" s="256">
        <f t="shared" si="29"/>
        <v>1.9361273882477412E-3</v>
      </c>
      <c r="AH85" s="256">
        <f t="shared" si="29"/>
        <v>1.6067447205375444E-3</v>
      </c>
      <c r="AI85" s="256">
        <f t="shared" si="29"/>
        <v>1.3333981083299121E-3</v>
      </c>
      <c r="AJ85" s="256">
        <f t="shared" si="29"/>
        <v>1.1065544467468149E-3</v>
      </c>
      <c r="AK85" s="256">
        <f t="shared" si="29"/>
        <v>9.1830244543304122E-4</v>
      </c>
      <c r="AL85" s="256">
        <f t="shared" si="29"/>
        <v>7.6207671820169396E-4</v>
      </c>
      <c r="AM85" s="256">
        <f t="shared" si="29"/>
        <v>6.3242881178563804E-4</v>
      </c>
      <c r="AN85" s="256">
        <f t="shared" si="29"/>
        <v>5.2483718820384888E-4</v>
      </c>
      <c r="AO85" s="256">
        <f t="shared" si="29"/>
        <v>4.3554953377912764E-4</v>
      </c>
      <c r="AP85" s="256">
        <f t="shared" si="29"/>
        <v>3.6145189525238806E-4</v>
      </c>
    </row>
    <row r="86" spans="1:45" ht="28.5" x14ac:dyDescent="0.2">
      <c r="A86" s="245" t="s">
        <v>303</v>
      </c>
      <c r="B86" s="246">
        <f>B83*B85</f>
        <v>-1818781.8239432755</v>
      </c>
      <c r="C86" s="246">
        <f>C83*C85</f>
        <v>1530643.281890458</v>
      </c>
      <c r="D86" s="246">
        <f t="shared" ref="D86:AO86" si="30">D83*D85</f>
        <v>2686844.582069539</v>
      </c>
      <c r="E86" s="246">
        <f t="shared" si="30"/>
        <v>3567405.7151883841</v>
      </c>
      <c r="F86" s="246">
        <f t="shared" si="30"/>
        <v>3121432.4946421292</v>
      </c>
      <c r="G86" s="246">
        <f t="shared" si="30"/>
        <v>2731297.4784498853</v>
      </c>
      <c r="H86" s="246">
        <f t="shared" si="30"/>
        <v>2389994.9254324422</v>
      </c>
      <c r="I86" s="246">
        <f t="shared" si="30"/>
        <v>2091400.5228633066</v>
      </c>
      <c r="J86" s="246">
        <f t="shared" si="30"/>
        <v>1830160.0753582809</v>
      </c>
      <c r="K86" s="246">
        <f t="shared" si="30"/>
        <v>1601592.3203712318</v>
      </c>
      <c r="L86" s="246">
        <f t="shared" si="30"/>
        <v>1401604.0657869428</v>
      </c>
      <c r="M86" s="246">
        <f t="shared" si="30"/>
        <v>1226616.0775571452</v>
      </c>
      <c r="N86" s="246">
        <f t="shared" si="30"/>
        <v>1073498.3475130205</v>
      </c>
      <c r="O86" s="246">
        <f t="shared" si="30"/>
        <v>939513.547401055</v>
      </c>
      <c r="P86" s="246">
        <f t="shared" si="30"/>
        <v>822267.62828760617</v>
      </c>
      <c r="Q86" s="246">
        <f t="shared" si="30"/>
        <v>719666.65775711741</v>
      </c>
      <c r="R86" s="246">
        <f t="shared" si="30"/>
        <v>629879.10338601703</v>
      </c>
      <c r="S86" s="246">
        <f t="shared" si="30"/>
        <v>551302.87206036446</v>
      </c>
      <c r="T86" s="246">
        <f t="shared" si="30"/>
        <v>482536.50277304515</v>
      </c>
      <c r="U86" s="246">
        <f t="shared" si="30"/>
        <v>422353.98728027276</v>
      </c>
      <c r="V86" s="246">
        <f t="shared" si="30"/>
        <v>369682.75988835905</v>
      </c>
      <c r="W86" s="246">
        <f t="shared" si="30"/>
        <v>323584.45595761703</v>
      </c>
      <c r="X86" s="246">
        <f t="shared" si="30"/>
        <v>283238.08956059924</v>
      </c>
      <c r="Y86" s="246">
        <f t="shared" si="30"/>
        <v>247925.34508110181</v>
      </c>
      <c r="Z86" s="246">
        <f t="shared" si="30"/>
        <v>217017.71622683713</v>
      </c>
      <c r="AA86" s="246">
        <f t="shared" si="30"/>
        <v>189965.25968151289</v>
      </c>
      <c r="AB86" s="246">
        <f t="shared" si="30"/>
        <v>166286.76007542922</v>
      </c>
      <c r="AC86" s="246">
        <f t="shared" si="30"/>
        <v>145561.12865948415</v>
      </c>
      <c r="AD86" s="246">
        <f t="shared" si="30"/>
        <v>127419.88050597355</v>
      </c>
      <c r="AE86" s="246">
        <f t="shared" si="30"/>
        <v>111540.55464897217</v>
      </c>
      <c r="AF86" s="246">
        <f t="shared" si="30"/>
        <v>97640.958681552787</v>
      </c>
      <c r="AG86" s="246">
        <f t="shared" si="30"/>
        <v>85474.134263870321</v>
      </c>
      <c r="AH86" s="246">
        <f t="shared" si="30"/>
        <v>74823.953041598652</v>
      </c>
      <c r="AI86" s="246">
        <f t="shared" si="30"/>
        <v>65501.263869218201</v>
      </c>
      <c r="AJ86" s="246">
        <f t="shared" si="30"/>
        <v>57340.52218719494</v>
      </c>
      <c r="AK86" s="246">
        <f t="shared" si="30"/>
        <v>50196.841099203455</v>
      </c>
      <c r="AL86" s="246">
        <f t="shared" si="30"/>
        <v>43943.411294873993</v>
      </c>
      <c r="AM86" s="246">
        <f t="shared" si="30"/>
        <v>38469.243604314288</v>
      </c>
      <c r="AN86" s="246">
        <f t="shared" si="30"/>
        <v>33677.193774336731</v>
      </c>
      <c r="AO86" s="246">
        <f t="shared" si="30"/>
        <v>29482.23412888492</v>
      </c>
      <c r="AP86" s="246">
        <f>AP83*AP85</f>
        <v>25809.941210088822</v>
      </c>
    </row>
    <row r="87" spans="1:45" ht="14.25" x14ac:dyDescent="0.2">
      <c r="A87" s="245" t="s">
        <v>302</v>
      </c>
      <c r="B87" s="246">
        <f>SUM($B$86:B86)</f>
        <v>-1818781.8239432755</v>
      </c>
      <c r="C87" s="246">
        <f>SUM($B$86:C86)</f>
        <v>-288138.54205281753</v>
      </c>
      <c r="D87" s="246">
        <f>SUM($B$86:D86)</f>
        <v>2398706.0400167215</v>
      </c>
      <c r="E87" s="246">
        <f>SUM($B$86:E86)</f>
        <v>5966111.755205106</v>
      </c>
      <c r="F87" s="246">
        <f>SUM($B$86:F86)</f>
        <v>9087544.2498472352</v>
      </c>
      <c r="G87" s="246">
        <f>SUM($B$86:G86)</f>
        <v>11818841.72829712</v>
      </c>
      <c r="H87" s="246">
        <f>SUM($B$86:H86)</f>
        <v>14208836.653729562</v>
      </c>
      <c r="I87" s="246">
        <f>SUM($B$86:I86)</f>
        <v>16300237.176592868</v>
      </c>
      <c r="J87" s="246">
        <f>SUM($B$86:J86)</f>
        <v>18130397.251951151</v>
      </c>
      <c r="K87" s="246">
        <f>SUM($B$86:K86)</f>
        <v>19731989.572322384</v>
      </c>
      <c r="L87" s="246">
        <f>SUM($B$86:L86)</f>
        <v>21133593.638109326</v>
      </c>
      <c r="M87" s="246">
        <f>SUM($B$86:M86)</f>
        <v>22360209.715666473</v>
      </c>
      <c r="N87" s="246">
        <f>SUM($B$86:N86)</f>
        <v>23433708.063179493</v>
      </c>
      <c r="O87" s="246">
        <f>SUM($B$86:O86)</f>
        <v>24373221.610580549</v>
      </c>
      <c r="P87" s="246">
        <f>SUM($B$86:P86)</f>
        <v>25195489.238868155</v>
      </c>
      <c r="Q87" s="246">
        <f>SUM($B$86:Q86)</f>
        <v>25915155.896625273</v>
      </c>
      <c r="R87" s="246">
        <f>SUM($B$86:R86)</f>
        <v>26545035.000011291</v>
      </c>
      <c r="S87" s="246">
        <f>SUM($B$86:S86)</f>
        <v>27096337.872071657</v>
      </c>
      <c r="T87" s="246">
        <f>SUM($B$86:T86)</f>
        <v>27578874.374844704</v>
      </c>
      <c r="U87" s="246">
        <f>SUM($B$86:U86)</f>
        <v>28001228.362124976</v>
      </c>
      <c r="V87" s="246">
        <f>SUM($B$86:V86)</f>
        <v>28370911.122013334</v>
      </c>
      <c r="W87" s="246">
        <f>SUM($B$86:W86)</f>
        <v>28694495.577970952</v>
      </c>
      <c r="X87" s="246">
        <f>SUM($B$86:X86)</f>
        <v>28977733.66753155</v>
      </c>
      <c r="Y87" s="246">
        <f>SUM($B$86:Y86)</f>
        <v>29225659.012612652</v>
      </c>
      <c r="Z87" s="246">
        <f>SUM($B$86:Z86)</f>
        <v>29442676.728839491</v>
      </c>
      <c r="AA87" s="246">
        <f>SUM($B$86:AA86)</f>
        <v>29632641.988521002</v>
      </c>
      <c r="AB87" s="246">
        <f>SUM($B$86:AB86)</f>
        <v>29798928.74859643</v>
      </c>
      <c r="AC87" s="246">
        <f>SUM($B$86:AC86)</f>
        <v>29944489.877255913</v>
      </c>
      <c r="AD87" s="246">
        <f>SUM($B$86:AD86)</f>
        <v>30071909.757761888</v>
      </c>
      <c r="AE87" s="246">
        <f>SUM($B$86:AE86)</f>
        <v>30183450.312410861</v>
      </c>
      <c r="AF87" s="246">
        <f>SUM($B$86:AF86)</f>
        <v>30281091.271092415</v>
      </c>
      <c r="AG87" s="246">
        <f>SUM($B$86:AG86)</f>
        <v>30366565.405356284</v>
      </c>
      <c r="AH87" s="246">
        <f>SUM($B$86:AH86)</f>
        <v>30441389.358397882</v>
      </c>
      <c r="AI87" s="246">
        <f>SUM($B$86:AI86)</f>
        <v>30506890.622267101</v>
      </c>
      <c r="AJ87" s="246">
        <f>SUM($B$86:AJ86)</f>
        <v>30564231.144454297</v>
      </c>
      <c r="AK87" s="246">
        <f>SUM($B$86:AK86)</f>
        <v>30614427.985553499</v>
      </c>
      <c r="AL87" s="246">
        <f>SUM($B$86:AL86)</f>
        <v>30658371.396848373</v>
      </c>
      <c r="AM87" s="246">
        <f>SUM($B$86:AM86)</f>
        <v>30696840.640452687</v>
      </c>
      <c r="AN87" s="246">
        <f>SUM($B$86:AN86)</f>
        <v>30730517.834227022</v>
      </c>
      <c r="AO87" s="246">
        <f>SUM($B$86:AO86)</f>
        <v>30760000.068355907</v>
      </c>
      <c r="AP87" s="246">
        <f>SUM($B$86:AP86)</f>
        <v>30785810.009565994</v>
      </c>
    </row>
    <row r="88" spans="1:45" ht="14.25" x14ac:dyDescent="0.2">
      <c r="A88" s="245" t="s">
        <v>301</v>
      </c>
      <c r="B88" s="257">
        <f>IF((ISERR(IRR($B$83:B83))),0,IF(IRR($B$83:B83)&lt;0,0,IRR($B$83:B83)))</f>
        <v>0</v>
      </c>
      <c r="C88" s="257">
        <f>IF((ISERR(IRR($B$83:C83))),0,IF(IRR($B$83:C83)&lt;0,0,IRR($B$83:C83)))</f>
        <v>1.4099179130309114E-2</v>
      </c>
      <c r="D88" s="257">
        <f>IF((ISERR(IRR($B$83:D83))),0,IF(IRR($B$83:D83)&lt;0,0,IRR($B$83:D83)))</f>
        <v>1.056934244174371</v>
      </c>
      <c r="E88" s="257">
        <f>IF((ISERR(IRR($B$83:E83))),0,IF(IRR($B$83:E83)&lt;0,0,IRR($B$83:E83)))</f>
        <v>1.4562424555282685</v>
      </c>
      <c r="F88" s="257">
        <f>IF((ISERR(IRR($B$83:F83))),0,IF(IRR($B$83:F83)&lt;0,0,IRR($B$83:F83)))</f>
        <v>1.5758294633870942</v>
      </c>
      <c r="G88" s="257">
        <f>IF((ISERR(IRR($B$83:G83))),0,IF(IRR($B$83:G83)&lt;0,0,IRR($B$83:G83)))</f>
        <v>1.6175296597186715</v>
      </c>
      <c r="H88" s="257">
        <f>IF((ISERR(IRR($B$83:H83))),0,IF(IRR($B$83:H83)&lt;0,0,IRR($B$83:H83)))</f>
        <v>1.6330986737619506</v>
      </c>
      <c r="I88" s="257">
        <f>IF((ISERR(IRR($B$83:I83))),0,IF(IRR($B$83:I83)&lt;0,0,IRR($B$83:I83)))</f>
        <v>1.6391116306504556</v>
      </c>
      <c r="J88" s="257">
        <f>IF((ISERR(IRR($B$83:J83))),0,IF(IRR($B$83:J83)&lt;0,0,IRR($B$83:J83)))</f>
        <v>1.6414734275619205</v>
      </c>
      <c r="K88" s="257">
        <f>IF((ISERR(IRR($B$83:K83))),0,IF(IRR($B$83:K83)&lt;0,0,IRR($B$83:K83)))</f>
        <v>1.6424088164660673</v>
      </c>
      <c r="L88" s="257">
        <f>IF((ISERR(IRR($B$83:L83))),0,IF(IRR($B$83:L83)&lt;0,0,IRR($B$83:L83)))</f>
        <v>1.6427807546061333</v>
      </c>
      <c r="M88" s="257">
        <f>IF((ISERR(IRR($B$83:M83))),0,IF(IRR($B$83:M83)&lt;0,0,IRR($B$83:M83)))</f>
        <v>1.6429289264240787</v>
      </c>
      <c r="N88" s="257">
        <f>IF((ISERR(IRR($B$83:N83))),0,IF(IRR($B$83:N83)&lt;0,0,IRR($B$83:N83)))</f>
        <v>1.6429880065348246</v>
      </c>
      <c r="O88" s="257">
        <f>IF((ISERR(IRR($B$83:O83))),0,IF(IRR($B$83:O83)&lt;0,0,IRR($B$83:O83)))</f>
        <v>1.6430115729872803</v>
      </c>
      <c r="P88" s="257">
        <f>IF((ISERR(IRR($B$83:P83))),0,IF(IRR($B$83:P83)&lt;0,0,IRR($B$83:P83)))</f>
        <v>1.6430209752165141</v>
      </c>
      <c r="Q88" s="257">
        <f>IF((ISERR(IRR($B$83:Q83))),0,IF(IRR($B$83:Q83)&lt;0,0,IRR($B$83:Q83)))</f>
        <v>1.6430247267494336</v>
      </c>
      <c r="R88" s="257">
        <f>IF((ISERR(IRR($B$83:R83))),0,IF(IRR($B$83:R83)&lt;0,0,IRR($B$83:R83)))</f>
        <v>1.6430262237049162</v>
      </c>
      <c r="S88" s="257">
        <f>IF((ISERR(IRR($B$83:S83))),0,IF(IRR($B$83:S83)&lt;0,0,IRR($B$83:S83)))</f>
        <v>1.6430268210462597</v>
      </c>
      <c r="T88" s="257">
        <f>IF((ISERR(IRR($B$83:T83))),0,IF(IRR($B$83:T83)&lt;0,0,IRR($B$83:T83)))</f>
        <v>1.6430270594131122</v>
      </c>
      <c r="U88" s="257">
        <f>IF((ISERR(IRR($B$83:U83))),0,IF(IRR($B$83:U83)&lt;0,0,IRR($B$83:U83)))</f>
        <v>1.6430271545342041</v>
      </c>
      <c r="V88" s="257">
        <f>IF((ISERR(IRR($B$83:V83))),0,IF(IRR($B$83:V83)&lt;0,0,IRR($B$83:V83)))</f>
        <v>1.6430271924931787</v>
      </c>
      <c r="W88" s="257">
        <f>IF((ISERR(IRR($B$83:W83))),0,IF(IRR($B$83:W83)&lt;0,0,IRR($B$83:W83)))</f>
        <v>1.6430272076412789</v>
      </c>
      <c r="X88" s="257">
        <f>IF((ISERR(IRR($B$83:X83))),0,IF(IRR($B$83:X83)&lt;0,0,IRR($B$83:X83)))</f>
        <v>1.6430272136864348</v>
      </c>
      <c r="Y88" s="257">
        <f>IF((ISERR(IRR($B$83:Y83))),0,IF(IRR($B$83:Y83)&lt;0,0,IRR($B$83:Y83)))</f>
        <v>1.6430272160989037</v>
      </c>
      <c r="Z88" s="257">
        <f>IF((ISERR(IRR($B$83:Z83))),0,IF(IRR($B$83:Z83)&lt;0,0,IRR($B$83:Z83)))</f>
        <v>1.6430272170616664</v>
      </c>
      <c r="AA88" s="257">
        <f>IF((ISERR(IRR($B$83:AA83))),0,IF(IRR($B$83:AA83)&lt;0,0,IRR($B$83:AA83)))</f>
        <v>1.6430272174458787</v>
      </c>
      <c r="AB88" s="257">
        <f>IF((ISERR(IRR($B$83:AB83))),0,IF(IRR($B$83:AB83)&lt;0,0,IRR($B$83:AB83)))</f>
        <v>1.6430272175992409</v>
      </c>
      <c r="AC88" s="257">
        <f>IF((ISERR(IRR($B$83:AC83))),0,IF(IRR($B$83:AC83)&lt;0,0,IRR($B$83:AC83)))</f>
        <v>1.6430272176604377</v>
      </c>
      <c r="AD88" s="257">
        <f>IF((ISERR(IRR($B$83:AD83))),0,IF(IRR($B$83:AD83)&lt;0,0,IRR($B$83:AD83)))</f>
        <v>1.6430272176848608</v>
      </c>
      <c r="AE88" s="257">
        <f>IF((ISERR(IRR($B$83:AE83))),0,IF(IRR($B$83:AE83)&lt;0,0,IRR($B$83:AE83)))</f>
        <v>1.643027217694609</v>
      </c>
      <c r="AF88" s="257">
        <f>IF((ISERR(IRR($B$83:AF83))),0,IF(IRR($B$83:AF83)&lt;0,0,IRR($B$83:AF83)))</f>
        <v>1.6430272176984984</v>
      </c>
      <c r="AG88" s="257">
        <f>IF((ISERR(IRR($B$83:AG83))),0,IF(IRR($B$83:AG83)&lt;0,0,IRR($B$83:AG83)))</f>
        <v>1.6430272177000509</v>
      </c>
      <c r="AH88" s="257">
        <f>IF((ISERR(IRR($B$83:AH83))),0,IF(IRR($B$83:AH83)&lt;0,0,IRR($B$83:AH83)))</f>
        <v>1.6430272177006708</v>
      </c>
      <c r="AI88" s="257">
        <f>IF((ISERR(IRR($B$83:AI83))),0,IF(IRR($B$83:AI83)&lt;0,0,IRR($B$83:AI83)))</f>
        <v>1.6430272177009182</v>
      </c>
      <c r="AJ88" s="257">
        <f>IF((ISERR(IRR($B$83:AJ83))),0,IF(IRR($B$83:AJ83)&lt;0,0,IRR($B$83:AJ83)))</f>
        <v>1.6430272177010163</v>
      </c>
      <c r="AK88" s="257">
        <f>IF((ISERR(IRR($B$83:AK83))),0,IF(IRR($B$83:AK83)&lt;0,0,IRR($B$83:AK83)))</f>
        <v>1.6430272177010563</v>
      </c>
      <c r="AL88" s="257">
        <f>IF((ISERR(IRR($B$83:AL83))),0,IF(IRR($B$83:AL83)&lt;0,0,IRR($B$83:AL83)))</f>
        <v>1.6430272177010714</v>
      </c>
      <c r="AM88" s="257">
        <f>IF((ISERR(IRR($B$83:AM83))),0,IF(IRR($B$83:AM83)&lt;0,0,IRR($B$83:AM83)))</f>
        <v>1.6430272177010776</v>
      </c>
      <c r="AN88" s="257">
        <f>IF((ISERR(IRR($B$83:AN83))),0,IF(IRR($B$83:AN83)&lt;0,0,IRR($B$83:AN83)))</f>
        <v>1.6430272177010807</v>
      </c>
      <c r="AO88" s="257">
        <f>IF((ISERR(IRR($B$83:AO83))),0,IF(IRR($B$83:AO83)&lt;0,0,IRR($B$83:AO83)))</f>
        <v>1.6430272177010816</v>
      </c>
      <c r="AP88" s="257">
        <f>IF((ISERR(IRR($B$83:AP83))),0,IF(IRR($B$83:AP83)&lt;0,0,IRR($B$83:AP83)))</f>
        <v>1.6430272177010825</v>
      </c>
    </row>
    <row r="89" spans="1:45" ht="14.25" x14ac:dyDescent="0.2">
      <c r="A89" s="245" t="s">
        <v>300</v>
      </c>
      <c r="B89" s="258">
        <f>IF(AND(B84&gt;0,A84&lt;0),(B74-(B84/(B84-A84))),0)</f>
        <v>0</v>
      </c>
      <c r="C89" s="258">
        <f t="shared" ref="C89:AP89" si="31">IF(AND(C84&gt;0,B84&lt;0),(C74-(C84/(C84-B84))),0)</f>
        <v>1.9860968439572149</v>
      </c>
      <c r="D89" s="258">
        <f t="shared" si="31"/>
        <v>0</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299</v>
      </c>
      <c r="B90" s="260">
        <f t="shared" ref="B90:AP90" si="32">IF(AND(B87&gt;0,A87&lt;0),(B74-(B87/(B87-A87))),0)</f>
        <v>0</v>
      </c>
      <c r="C90" s="260">
        <f t="shared" si="32"/>
        <v>0</v>
      </c>
      <c r="D90" s="260">
        <f t="shared" si="32"/>
        <v>2.1072404946589351</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2018</v>
      </c>
      <c r="C91" s="261">
        <f>B91+1</f>
        <v>2019</v>
      </c>
      <c r="D91" s="190">
        <f t="shared" ref="D91:AP91" si="33">C91+1</f>
        <v>2020</v>
      </c>
      <c r="E91" s="190">
        <f t="shared" si="33"/>
        <v>2021</v>
      </c>
      <c r="F91" s="190">
        <f t="shared" si="33"/>
        <v>2022</v>
      </c>
      <c r="G91" s="190">
        <f t="shared" si="33"/>
        <v>2023</v>
      </c>
      <c r="H91" s="190">
        <f t="shared" si="33"/>
        <v>2024</v>
      </c>
      <c r="I91" s="190">
        <f t="shared" si="33"/>
        <v>2025</v>
      </c>
      <c r="J91" s="190">
        <f t="shared" si="33"/>
        <v>2026</v>
      </c>
      <c r="K91" s="190">
        <f t="shared" si="33"/>
        <v>2027</v>
      </c>
      <c r="L91" s="190">
        <f t="shared" si="33"/>
        <v>2028</v>
      </c>
      <c r="M91" s="190">
        <f t="shared" si="33"/>
        <v>2029</v>
      </c>
      <c r="N91" s="190">
        <f t="shared" si="33"/>
        <v>2030</v>
      </c>
      <c r="O91" s="190">
        <f t="shared" si="33"/>
        <v>2031</v>
      </c>
      <c r="P91" s="190">
        <f t="shared" si="33"/>
        <v>2032</v>
      </c>
      <c r="Q91" s="190">
        <f t="shared" si="33"/>
        <v>2033</v>
      </c>
      <c r="R91" s="190">
        <f t="shared" si="33"/>
        <v>2034</v>
      </c>
      <c r="S91" s="190">
        <f t="shared" si="33"/>
        <v>2035</v>
      </c>
      <c r="T91" s="190">
        <f t="shared" si="33"/>
        <v>2036</v>
      </c>
      <c r="U91" s="190">
        <f t="shared" si="33"/>
        <v>2037</v>
      </c>
      <c r="V91" s="190">
        <f t="shared" si="33"/>
        <v>2038</v>
      </c>
      <c r="W91" s="190">
        <f t="shared" si="33"/>
        <v>2039</v>
      </c>
      <c r="X91" s="190">
        <f t="shared" si="33"/>
        <v>2040</v>
      </c>
      <c r="Y91" s="190">
        <f t="shared" si="33"/>
        <v>2041</v>
      </c>
      <c r="Z91" s="190">
        <f t="shared" si="33"/>
        <v>2042</v>
      </c>
      <c r="AA91" s="190">
        <f t="shared" si="33"/>
        <v>2043</v>
      </c>
      <c r="AB91" s="190">
        <f t="shared" si="33"/>
        <v>2044</v>
      </c>
      <c r="AC91" s="190">
        <f t="shared" si="33"/>
        <v>2045</v>
      </c>
      <c r="AD91" s="190">
        <f t="shared" si="33"/>
        <v>2046</v>
      </c>
      <c r="AE91" s="190">
        <f t="shared" si="33"/>
        <v>2047</v>
      </c>
      <c r="AF91" s="190">
        <f t="shared" si="33"/>
        <v>2048</v>
      </c>
      <c r="AG91" s="190">
        <f t="shared" si="33"/>
        <v>2049</v>
      </c>
      <c r="AH91" s="190">
        <f t="shared" si="33"/>
        <v>2050</v>
      </c>
      <c r="AI91" s="190">
        <f t="shared" si="33"/>
        <v>2051</v>
      </c>
      <c r="AJ91" s="190">
        <f t="shared" si="33"/>
        <v>2052</v>
      </c>
      <c r="AK91" s="190">
        <f t="shared" si="33"/>
        <v>2053</v>
      </c>
      <c r="AL91" s="190">
        <f t="shared" si="33"/>
        <v>2054</v>
      </c>
      <c r="AM91" s="190">
        <f t="shared" si="33"/>
        <v>2055</v>
      </c>
      <c r="AN91" s="190">
        <f t="shared" si="33"/>
        <v>2056</v>
      </c>
      <c r="AO91" s="190">
        <f t="shared" si="33"/>
        <v>2057</v>
      </c>
      <c r="AP91" s="190">
        <f t="shared" si="33"/>
        <v>2058</v>
      </c>
      <c r="AQ91" s="191"/>
      <c r="AR91" s="191"/>
      <c r="AS91" s="191"/>
    </row>
    <row r="92" spans="1:45" ht="15.6" customHeight="1" x14ac:dyDescent="0.2">
      <c r="A92" s="262" t="s">
        <v>298</v>
      </c>
      <c r="B92" s="121"/>
      <c r="C92" s="121"/>
      <c r="D92" s="121"/>
      <c r="E92" s="121"/>
      <c r="F92" s="121"/>
      <c r="G92" s="121"/>
      <c r="H92" s="121"/>
      <c r="I92" s="121"/>
      <c r="J92" s="121"/>
      <c r="K92" s="121"/>
      <c r="L92" s="263">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297</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296</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295</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294</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56" t="s">
        <v>568</v>
      </c>
      <c r="B97" s="456"/>
      <c r="C97" s="456"/>
      <c r="D97" s="456"/>
      <c r="E97" s="456"/>
      <c r="F97" s="456"/>
      <c r="G97" s="456"/>
      <c r="H97" s="456"/>
      <c r="I97" s="456"/>
      <c r="J97" s="456"/>
      <c r="K97" s="456"/>
      <c r="L97" s="456"/>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ht="16.5" thickBot="1" x14ac:dyDescent="0.25">
      <c r="C98" s="264"/>
    </row>
    <row r="99" spans="1:71" s="270" customFormat="1" ht="16.5" thickTop="1" x14ac:dyDescent="0.2">
      <c r="A99" s="265" t="s">
        <v>569</v>
      </c>
      <c r="B99" s="266">
        <f>B81*B85</f>
        <v>-9093908.9660076704</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-9093908.9660076704</v>
      </c>
      <c r="AR99" s="269"/>
      <c r="AS99" s="269"/>
    </row>
    <row r="100" spans="1:71" s="273" customFormat="1" x14ac:dyDescent="0.2">
      <c r="A100" s="271">
        <f>AQ99</f>
        <v>-9093908.9660076704</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x14ac:dyDescent="0.2">
      <c r="A101" s="271">
        <f>AP87</f>
        <v>30785810.009565994</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x14ac:dyDescent="0.2">
      <c r="A102" s="274" t="s">
        <v>570</v>
      </c>
      <c r="B102" s="275">
        <f>(A101+-A100)/-A100</f>
        <v>4.3853219913065962</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x14ac:dyDescent="0.2">
      <c r="A104" s="277" t="s">
        <v>571</v>
      </c>
      <c r="B104" s="277" t="s">
        <v>572</v>
      </c>
      <c r="C104" s="277" t="s">
        <v>573</v>
      </c>
      <c r="D104" s="277" t="s">
        <v>574</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x14ac:dyDescent="0.2">
      <c r="A105" s="280">
        <f>G30/1000/1000</f>
        <v>21.133593638109328</v>
      </c>
      <c r="B105" s="281">
        <f>L88</f>
        <v>1.6427807546061333</v>
      </c>
      <c r="C105" s="282">
        <f>G28</f>
        <v>1.9860968439572149</v>
      </c>
      <c r="D105" s="282">
        <f>G29</f>
        <v>2.1072404946589351</v>
      </c>
      <c r="E105" s="283" t="s">
        <v>575</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x14ac:dyDescent="0.2">
      <c r="A108" s="288" t="s">
        <v>576</v>
      </c>
      <c r="B108" s="289"/>
      <c r="C108" s="289">
        <f>C109*$B$111*$B$112*1000</f>
        <v>3142530.2937599998</v>
      </c>
      <c r="D108" s="289">
        <f t="shared" ref="D108:AP108" si="36">D109*$B$111*$B$112*1000</f>
        <v>6285060.5875199996</v>
      </c>
      <c r="E108" s="289">
        <f>E109*$B$111*$B$112*1000</f>
        <v>9522819.0720000006</v>
      </c>
      <c r="F108" s="289">
        <f t="shared" si="36"/>
        <v>9522819.0720000006</v>
      </c>
      <c r="G108" s="289">
        <f t="shared" si="36"/>
        <v>9522819.0720000006</v>
      </c>
      <c r="H108" s="289">
        <f t="shared" si="36"/>
        <v>9522819.0720000006</v>
      </c>
      <c r="I108" s="289">
        <f t="shared" si="36"/>
        <v>9522819.0720000006</v>
      </c>
      <c r="J108" s="289">
        <f t="shared" si="36"/>
        <v>9522819.0720000006</v>
      </c>
      <c r="K108" s="289">
        <f t="shared" si="36"/>
        <v>9522819.0720000006</v>
      </c>
      <c r="L108" s="289">
        <f t="shared" si="36"/>
        <v>9522819.0720000006</v>
      </c>
      <c r="M108" s="289">
        <f t="shared" si="36"/>
        <v>9522819.0720000006</v>
      </c>
      <c r="N108" s="289">
        <f t="shared" si="36"/>
        <v>9522819.0720000006</v>
      </c>
      <c r="O108" s="289">
        <f t="shared" si="36"/>
        <v>9522819.0720000006</v>
      </c>
      <c r="P108" s="289">
        <f t="shared" si="36"/>
        <v>9522819.0720000006</v>
      </c>
      <c r="Q108" s="289">
        <f t="shared" si="36"/>
        <v>9522819.0720000006</v>
      </c>
      <c r="R108" s="289">
        <f t="shared" si="36"/>
        <v>9522819.0720000006</v>
      </c>
      <c r="S108" s="289">
        <f t="shared" si="36"/>
        <v>9522819.0720000006</v>
      </c>
      <c r="T108" s="289">
        <f t="shared" si="36"/>
        <v>9522819.0720000006</v>
      </c>
      <c r="U108" s="289">
        <f t="shared" si="36"/>
        <v>9522819.0720000006</v>
      </c>
      <c r="V108" s="289">
        <f t="shared" si="36"/>
        <v>9522819.0720000006</v>
      </c>
      <c r="W108" s="289">
        <f t="shared" si="36"/>
        <v>9522819.0720000006</v>
      </c>
      <c r="X108" s="289">
        <f t="shared" si="36"/>
        <v>9522819.0720000006</v>
      </c>
      <c r="Y108" s="289">
        <f t="shared" si="36"/>
        <v>9522819.0720000006</v>
      </c>
      <c r="Z108" s="289">
        <f t="shared" si="36"/>
        <v>9522819.0720000006</v>
      </c>
      <c r="AA108" s="289">
        <f t="shared" si="36"/>
        <v>9522819.0720000006</v>
      </c>
      <c r="AB108" s="289">
        <f t="shared" si="36"/>
        <v>9522819.0720000006</v>
      </c>
      <c r="AC108" s="289">
        <f t="shared" si="36"/>
        <v>9522819.0720000006</v>
      </c>
      <c r="AD108" s="289">
        <f t="shared" si="36"/>
        <v>9522819.0720000006</v>
      </c>
      <c r="AE108" s="289">
        <f t="shared" si="36"/>
        <v>9522819.0720000006</v>
      </c>
      <c r="AF108" s="289">
        <f t="shared" si="36"/>
        <v>9522819.0720000006</v>
      </c>
      <c r="AG108" s="289">
        <f t="shared" si="36"/>
        <v>9522819.0720000006</v>
      </c>
      <c r="AH108" s="289">
        <f t="shared" si="36"/>
        <v>9522819.0720000006</v>
      </c>
      <c r="AI108" s="289">
        <f t="shared" si="36"/>
        <v>9522819.0720000006</v>
      </c>
      <c r="AJ108" s="289">
        <f t="shared" si="36"/>
        <v>9522819.0720000006</v>
      </c>
      <c r="AK108" s="289">
        <f t="shared" si="36"/>
        <v>9522819.0720000006</v>
      </c>
      <c r="AL108" s="289">
        <f t="shared" si="36"/>
        <v>9522819.0720000006</v>
      </c>
      <c r="AM108" s="289">
        <f t="shared" si="36"/>
        <v>9522819.0720000006</v>
      </c>
      <c r="AN108" s="289">
        <f t="shared" si="36"/>
        <v>9522819.0720000006</v>
      </c>
      <c r="AO108" s="289">
        <f t="shared" si="36"/>
        <v>9522819.0720000006</v>
      </c>
      <c r="AP108" s="289">
        <f t="shared" si="36"/>
        <v>9522819.0720000006</v>
      </c>
      <c r="AT108" s="273"/>
      <c r="AU108" s="273"/>
      <c r="AV108" s="273"/>
      <c r="AW108" s="273"/>
      <c r="AX108" s="273"/>
      <c r="AY108" s="273"/>
      <c r="AZ108" s="273"/>
      <c r="BA108" s="273"/>
      <c r="BB108" s="273"/>
      <c r="BC108" s="273"/>
      <c r="BD108" s="273"/>
      <c r="BE108" s="273"/>
      <c r="BF108" s="273"/>
      <c r="BG108" s="273"/>
    </row>
    <row r="109" spans="1:71" ht="12.75" x14ac:dyDescent="0.2">
      <c r="A109" s="288" t="s">
        <v>577</v>
      </c>
      <c r="B109" s="287"/>
      <c r="C109" s="287">
        <f>B109+$I$120*C113</f>
        <v>1.2276</v>
      </c>
      <c r="D109" s="287">
        <f>C109+$I$120*D113</f>
        <v>2.4552</v>
      </c>
      <c r="E109" s="287">
        <f t="shared" ref="E109:AP109" si="37">D109+$I$120*E113</f>
        <v>3.72</v>
      </c>
      <c r="F109" s="287">
        <f t="shared" si="37"/>
        <v>3.72</v>
      </c>
      <c r="G109" s="287">
        <f t="shared" si="37"/>
        <v>3.72</v>
      </c>
      <c r="H109" s="287">
        <f t="shared" si="37"/>
        <v>3.72</v>
      </c>
      <c r="I109" s="287">
        <f t="shared" si="37"/>
        <v>3.72</v>
      </c>
      <c r="J109" s="287">
        <f t="shared" si="37"/>
        <v>3.72</v>
      </c>
      <c r="K109" s="287">
        <f t="shared" si="37"/>
        <v>3.72</v>
      </c>
      <c r="L109" s="287">
        <f t="shared" si="37"/>
        <v>3.72</v>
      </c>
      <c r="M109" s="287">
        <f t="shared" si="37"/>
        <v>3.72</v>
      </c>
      <c r="N109" s="287">
        <f t="shared" si="37"/>
        <v>3.72</v>
      </c>
      <c r="O109" s="287">
        <f t="shared" si="37"/>
        <v>3.72</v>
      </c>
      <c r="P109" s="287">
        <f t="shared" si="37"/>
        <v>3.72</v>
      </c>
      <c r="Q109" s="287">
        <f t="shared" si="37"/>
        <v>3.72</v>
      </c>
      <c r="R109" s="287">
        <f t="shared" si="37"/>
        <v>3.72</v>
      </c>
      <c r="S109" s="287">
        <f t="shared" si="37"/>
        <v>3.72</v>
      </c>
      <c r="T109" s="287">
        <f t="shared" si="37"/>
        <v>3.72</v>
      </c>
      <c r="U109" s="287">
        <f t="shared" si="37"/>
        <v>3.72</v>
      </c>
      <c r="V109" s="287">
        <f t="shared" si="37"/>
        <v>3.72</v>
      </c>
      <c r="W109" s="287">
        <f t="shared" si="37"/>
        <v>3.72</v>
      </c>
      <c r="X109" s="287">
        <f t="shared" si="37"/>
        <v>3.72</v>
      </c>
      <c r="Y109" s="287">
        <f t="shared" si="37"/>
        <v>3.72</v>
      </c>
      <c r="Z109" s="287">
        <f t="shared" si="37"/>
        <v>3.72</v>
      </c>
      <c r="AA109" s="287">
        <f t="shared" si="37"/>
        <v>3.72</v>
      </c>
      <c r="AB109" s="287">
        <f t="shared" si="37"/>
        <v>3.72</v>
      </c>
      <c r="AC109" s="287">
        <f t="shared" si="37"/>
        <v>3.72</v>
      </c>
      <c r="AD109" s="287">
        <f t="shared" si="37"/>
        <v>3.72</v>
      </c>
      <c r="AE109" s="287">
        <f t="shared" si="37"/>
        <v>3.72</v>
      </c>
      <c r="AF109" s="287">
        <f t="shared" si="37"/>
        <v>3.72</v>
      </c>
      <c r="AG109" s="287">
        <f t="shared" si="37"/>
        <v>3.72</v>
      </c>
      <c r="AH109" s="287">
        <f t="shared" si="37"/>
        <v>3.72</v>
      </c>
      <c r="AI109" s="287">
        <f t="shared" si="37"/>
        <v>3.72</v>
      </c>
      <c r="AJ109" s="287">
        <f t="shared" si="37"/>
        <v>3.72</v>
      </c>
      <c r="AK109" s="287">
        <f t="shared" si="37"/>
        <v>3.72</v>
      </c>
      <c r="AL109" s="287">
        <f t="shared" si="37"/>
        <v>3.72</v>
      </c>
      <c r="AM109" s="287">
        <f t="shared" si="37"/>
        <v>3.72</v>
      </c>
      <c r="AN109" s="287">
        <f t="shared" si="37"/>
        <v>3.72</v>
      </c>
      <c r="AO109" s="287">
        <f t="shared" si="37"/>
        <v>3.72</v>
      </c>
      <c r="AP109" s="287">
        <f t="shared" si="37"/>
        <v>3.72</v>
      </c>
      <c r="AT109" s="273"/>
      <c r="AU109" s="273"/>
      <c r="AV109" s="273"/>
      <c r="AW109" s="273"/>
      <c r="AX109" s="273"/>
      <c r="AY109" s="273"/>
      <c r="AZ109" s="273"/>
      <c r="BA109" s="273"/>
      <c r="BB109" s="273"/>
      <c r="BC109" s="273"/>
      <c r="BD109" s="273"/>
      <c r="BE109" s="273"/>
      <c r="BF109" s="273"/>
      <c r="BG109" s="273"/>
    </row>
    <row r="110" spans="1:71" ht="12.75" x14ac:dyDescent="0.2">
      <c r="A110" s="288" t="s">
        <v>578</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x14ac:dyDescent="0.2">
      <c r="A111" s="288" t="s">
        <v>579</v>
      </c>
      <c r="B111" s="290">
        <f>52*5*8</f>
        <v>2080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x14ac:dyDescent="0.2">
      <c r="A112" s="288" t="s">
        <v>580</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x14ac:dyDescent="0.2">
      <c r="A113" s="291" t="s">
        <v>581</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x14ac:dyDescent="0.2">
      <c r="A116" s="285"/>
      <c r="B116" s="444" t="s">
        <v>582</v>
      </c>
      <c r="C116" s="445"/>
      <c r="D116" s="444" t="s">
        <v>583</v>
      </c>
      <c r="E116" s="445"/>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x14ac:dyDescent="0.2">
      <c r="A117" s="288" t="s">
        <v>584</v>
      </c>
      <c r="B117" s="294"/>
      <c r="C117" s="285" t="s">
        <v>585</v>
      </c>
      <c r="D117" s="294">
        <v>4</v>
      </c>
      <c r="E117" s="285" t="s">
        <v>585</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x14ac:dyDescent="0.2">
      <c r="A118" s="288" t="s">
        <v>584</v>
      </c>
      <c r="B118" s="285">
        <f>$B$110*B117</f>
        <v>0</v>
      </c>
      <c r="C118" s="285" t="s">
        <v>131</v>
      </c>
      <c r="D118" s="285">
        <f>$B$110*D117</f>
        <v>3.72</v>
      </c>
      <c r="E118" s="285" t="s">
        <v>131</v>
      </c>
      <c r="F118" s="288" t="s">
        <v>586</v>
      </c>
      <c r="G118" s="285">
        <f>D117-B117</f>
        <v>4</v>
      </c>
      <c r="H118" s="285" t="s">
        <v>585</v>
      </c>
      <c r="I118" s="295">
        <f>$B$110*G118</f>
        <v>3.72</v>
      </c>
      <c r="J118" s="285" t="s">
        <v>131</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x14ac:dyDescent="0.2">
      <c r="A119" s="285"/>
      <c r="B119" s="285"/>
      <c r="C119" s="285"/>
      <c r="D119" s="285"/>
      <c r="E119" s="285"/>
      <c r="F119" s="288" t="s">
        <v>587</v>
      </c>
      <c r="G119" s="285">
        <f>I119/$B$110</f>
        <v>0</v>
      </c>
      <c r="H119" s="285" t="s">
        <v>585</v>
      </c>
      <c r="I119" s="294"/>
      <c r="J119" s="285" t="s">
        <v>131</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51" x14ac:dyDescent="0.2">
      <c r="A120" s="296"/>
      <c r="B120" s="297"/>
      <c r="C120" s="297"/>
      <c r="D120" s="297"/>
      <c r="E120" s="297"/>
      <c r="F120" s="298" t="s">
        <v>588</v>
      </c>
      <c r="G120" s="295">
        <f>G118</f>
        <v>4</v>
      </c>
      <c r="H120" s="285" t="s">
        <v>585</v>
      </c>
      <c r="I120" s="290">
        <f>I118</f>
        <v>3.72</v>
      </c>
      <c r="J120" s="285" t="s">
        <v>131</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x14ac:dyDescent="0.2">
      <c r="A122" s="300" t="s">
        <v>589</v>
      </c>
      <c r="B122" s="354">
        <v>14.494999999999999</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x14ac:dyDescent="0.2">
      <c r="A123" s="300" t="s">
        <v>344</v>
      </c>
      <c r="B123" s="301">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x14ac:dyDescent="0.2">
      <c r="A124" s="300" t="s">
        <v>590</v>
      </c>
      <c r="B124" s="301" t="s">
        <v>602</v>
      </c>
      <c r="C124" s="302" t="s">
        <v>591</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x14ac:dyDescent="0.2">
      <c r="A126" s="300" t="s">
        <v>592</v>
      </c>
      <c r="B126" s="307">
        <f>$B$122*1000*1000</f>
        <v>14495000</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x14ac:dyDescent="0.2">
      <c r="A127" s="300" t="s">
        <v>593</v>
      </c>
      <c r="B127" s="308">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x14ac:dyDescent="0.2">
      <c r="A128" s="299"/>
      <c r="B128" s="309"/>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x14ac:dyDescent="0.2">
      <c r="A129" s="300" t="s">
        <v>594</v>
      </c>
      <c r="B129" s="310">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x14ac:dyDescent="0.2">
      <c r="A130" s="311"/>
      <c r="B130" s="312"/>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x14ac:dyDescent="0.2">
      <c r="A131" s="313" t="s">
        <v>595</v>
      </c>
      <c r="B131" s="314">
        <v>1.23072</v>
      </c>
      <c r="C131" s="283" t="s">
        <v>596</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x14ac:dyDescent="0.2">
      <c r="A132" s="313" t="s">
        <v>597</v>
      </c>
      <c r="B132" s="314">
        <v>1.20268</v>
      </c>
      <c r="C132" s="283" t="s">
        <v>596</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x14ac:dyDescent="0.2">
      <c r="A134" s="300" t="s">
        <v>598</v>
      </c>
      <c r="C134" s="306" t="s">
        <v>599</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1"/>
      <c r="AR134" s="231"/>
      <c r="AS134" s="231"/>
      <c r="BH134" s="306"/>
      <c r="BI134" s="306"/>
      <c r="BJ134" s="306"/>
      <c r="BK134" s="306"/>
      <c r="BL134" s="306"/>
      <c r="BM134" s="306"/>
      <c r="BN134" s="306"/>
      <c r="BO134" s="306"/>
      <c r="BP134" s="306"/>
      <c r="BQ134" s="306"/>
      <c r="BR134" s="306"/>
      <c r="BS134" s="306"/>
    </row>
    <row r="135" spans="1:71" ht="12.75" x14ac:dyDescent="0.2">
      <c r="A135" s="300"/>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x14ac:dyDescent="0.2">
      <c r="A136" s="300" t="s">
        <v>600</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1" customFormat="1" ht="15" x14ac:dyDescent="0.2">
      <c r="A137" s="300" t="s">
        <v>601</v>
      </c>
      <c r="B137" s="318"/>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1"/>
    </row>
    <row r="139" spans="1:71" ht="12.75" x14ac:dyDescent="0.2">
      <c r="A139" s="299"/>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x14ac:dyDescent="0.2">
      <c r="A140" s="299"/>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x14ac:dyDescent="0.2">
      <c r="A141" s="299"/>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G1" sqref="G1:H1048576"/>
    </sheetView>
  </sheetViews>
  <sheetFormatPr defaultRowHeight="15.75" x14ac:dyDescent="0.25"/>
  <cols>
    <col min="1" max="1" width="9.28515625" style="69"/>
    <col min="2" max="2" width="37.7109375" style="69" customWidth="1"/>
    <col min="3" max="6" width="15" style="69" customWidth="1"/>
    <col min="7" max="8" width="15" style="69" hidden="1" customWidth="1"/>
    <col min="9" max="10" width="18.285156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2" t="s">
        <v>68</v>
      </c>
    </row>
    <row r="2" spans="1:44" ht="18.75" x14ac:dyDescent="0.3">
      <c r="L2" s="15" t="s">
        <v>10</v>
      </c>
    </row>
    <row r="3" spans="1:44" ht="18.75" x14ac:dyDescent="0.3">
      <c r="L3" s="15" t="s">
        <v>67</v>
      </c>
    </row>
    <row r="4" spans="1:44" ht="18.75" x14ac:dyDescent="0.3">
      <c r="K4" s="15"/>
    </row>
    <row r="5" spans="1:44" x14ac:dyDescent="0.25">
      <c r="A5" s="395" t="str">
        <f>'1. паспорт местоположение'!A5:C5</f>
        <v>Год раскрытия информации: 2018 год</v>
      </c>
      <c r="B5" s="395"/>
      <c r="C5" s="395"/>
      <c r="D5" s="395"/>
      <c r="E5" s="395"/>
      <c r="F5" s="395"/>
      <c r="G5" s="395"/>
      <c r="H5" s="395"/>
      <c r="I5" s="395"/>
      <c r="J5" s="395"/>
      <c r="K5" s="395"/>
      <c r="L5" s="395"/>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399" t="s">
        <v>9</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row>
    <row r="10" spans="1:44" x14ac:dyDescent="0.25">
      <c r="A10" s="396" t="s">
        <v>8</v>
      </c>
      <c r="B10" s="396"/>
      <c r="C10" s="396"/>
      <c r="D10" s="396"/>
      <c r="E10" s="396"/>
      <c r="F10" s="396"/>
      <c r="G10" s="396"/>
      <c r="H10" s="396"/>
      <c r="I10" s="396"/>
      <c r="J10" s="396"/>
      <c r="K10" s="396"/>
      <c r="L10" s="396"/>
    </row>
    <row r="11" spans="1:44" ht="18.75" x14ac:dyDescent="0.25">
      <c r="A11" s="399"/>
      <c r="B11" s="399"/>
      <c r="C11" s="399"/>
      <c r="D11" s="399"/>
      <c r="E11" s="399"/>
      <c r="F11" s="399"/>
      <c r="G11" s="399"/>
      <c r="H11" s="399"/>
      <c r="I11" s="399"/>
      <c r="J11" s="399"/>
      <c r="K11" s="399"/>
      <c r="L11" s="399"/>
    </row>
    <row r="12" spans="1:44" x14ac:dyDescent="0.25">
      <c r="A12" s="402" t="str">
        <f>'1. паспорт местоположение'!A12:C12</f>
        <v>F_prj_111001_3355</v>
      </c>
      <c r="B12" s="402"/>
      <c r="C12" s="402"/>
      <c r="D12" s="402"/>
      <c r="E12" s="402"/>
      <c r="F12" s="402"/>
      <c r="G12" s="402"/>
      <c r="H12" s="402"/>
      <c r="I12" s="402"/>
      <c r="J12" s="402"/>
      <c r="K12" s="402"/>
      <c r="L12" s="402"/>
    </row>
    <row r="13" spans="1:44" x14ac:dyDescent="0.25">
      <c r="A13" s="396" t="s">
        <v>7</v>
      </c>
      <c r="B13" s="396"/>
      <c r="C13" s="396"/>
      <c r="D13" s="396"/>
      <c r="E13" s="396"/>
      <c r="F13" s="396"/>
      <c r="G13" s="396"/>
      <c r="H13" s="396"/>
      <c r="I13" s="396"/>
      <c r="J13" s="396"/>
      <c r="K13" s="396"/>
      <c r="L13" s="396"/>
    </row>
    <row r="14" spans="1:44" ht="18.75" x14ac:dyDescent="0.25">
      <c r="A14" s="406"/>
      <c r="B14" s="406"/>
      <c r="C14" s="406"/>
      <c r="D14" s="406"/>
      <c r="E14" s="406"/>
      <c r="F14" s="406"/>
      <c r="G14" s="406"/>
      <c r="H14" s="406"/>
      <c r="I14" s="406"/>
      <c r="J14" s="406"/>
      <c r="K14" s="406"/>
      <c r="L14" s="406"/>
    </row>
    <row r="15" spans="1:44" x14ac:dyDescent="0.25">
      <c r="A15" s="407" t="str">
        <f>'1. паспорт местоположение'!A15:C15</f>
        <v>Строительство КТПн 10/0.4 кВ, КЛ 10 кВ от РПн (ул.Лучистая) до КТПн по ул.Горького-Панина в г.Калининграде</v>
      </c>
      <c r="B15" s="407"/>
      <c r="C15" s="407"/>
      <c r="D15" s="407"/>
      <c r="E15" s="407"/>
      <c r="F15" s="407"/>
      <c r="G15" s="407"/>
      <c r="H15" s="407"/>
      <c r="I15" s="407"/>
      <c r="J15" s="407"/>
      <c r="K15" s="407"/>
      <c r="L15" s="407"/>
    </row>
    <row r="16" spans="1:44" x14ac:dyDescent="0.25">
      <c r="A16" s="396" t="s">
        <v>6</v>
      </c>
      <c r="B16" s="396"/>
      <c r="C16" s="396"/>
      <c r="D16" s="396"/>
      <c r="E16" s="396"/>
      <c r="F16" s="396"/>
      <c r="G16" s="396"/>
      <c r="H16" s="396"/>
      <c r="I16" s="396"/>
      <c r="J16" s="396"/>
      <c r="K16" s="396"/>
      <c r="L16" s="396"/>
    </row>
    <row r="17" spans="1:12" ht="15.75" customHeight="1" x14ac:dyDescent="0.25">
      <c r="L17" s="99"/>
    </row>
    <row r="18" spans="1:12" x14ac:dyDescent="0.25">
      <c r="K18" s="98"/>
    </row>
    <row r="19" spans="1:12" ht="15.75" customHeight="1" x14ac:dyDescent="0.25">
      <c r="A19" s="464" t="s">
        <v>502</v>
      </c>
      <c r="B19" s="464"/>
      <c r="C19" s="464"/>
      <c r="D19" s="464"/>
      <c r="E19" s="464"/>
      <c r="F19" s="464"/>
      <c r="G19" s="464"/>
      <c r="H19" s="464"/>
      <c r="I19" s="464"/>
      <c r="J19" s="464"/>
      <c r="K19" s="464"/>
      <c r="L19" s="464"/>
    </row>
    <row r="20" spans="1:12" x14ac:dyDescent="0.25">
      <c r="A20" s="71"/>
      <c r="B20" s="71"/>
      <c r="C20" s="97"/>
      <c r="D20" s="97"/>
      <c r="E20" s="97"/>
      <c r="F20" s="97"/>
      <c r="G20" s="97"/>
      <c r="H20" s="97"/>
      <c r="I20" s="97"/>
      <c r="J20" s="97"/>
      <c r="K20" s="97"/>
      <c r="L20" s="97"/>
    </row>
    <row r="21" spans="1:12" ht="28.5" customHeight="1" x14ac:dyDescent="0.25">
      <c r="A21" s="457" t="s">
        <v>221</v>
      </c>
      <c r="B21" s="457" t="s">
        <v>220</v>
      </c>
      <c r="C21" s="463" t="s">
        <v>434</v>
      </c>
      <c r="D21" s="463"/>
      <c r="E21" s="463"/>
      <c r="F21" s="463"/>
      <c r="G21" s="463"/>
      <c r="H21" s="463"/>
      <c r="I21" s="458" t="s">
        <v>219</v>
      </c>
      <c r="J21" s="460" t="s">
        <v>436</v>
      </c>
      <c r="K21" s="457" t="s">
        <v>218</v>
      </c>
      <c r="L21" s="459" t="s">
        <v>435</v>
      </c>
    </row>
    <row r="22" spans="1:12" ht="58.5" customHeight="1" x14ac:dyDescent="0.25">
      <c r="A22" s="457"/>
      <c r="B22" s="457"/>
      <c r="C22" s="457" t="s">
        <v>670</v>
      </c>
      <c r="D22" s="457"/>
      <c r="E22" s="457" t="s">
        <v>11</v>
      </c>
      <c r="F22" s="457"/>
      <c r="G22" s="457" t="s">
        <v>671</v>
      </c>
      <c r="H22" s="457"/>
      <c r="I22" s="458"/>
      <c r="J22" s="461"/>
      <c r="K22" s="457"/>
      <c r="L22" s="459"/>
    </row>
    <row r="23" spans="1:12" ht="31.5" x14ac:dyDescent="0.25">
      <c r="A23" s="457"/>
      <c r="B23" s="457"/>
      <c r="C23" s="96" t="s">
        <v>217</v>
      </c>
      <c r="D23" s="96" t="s">
        <v>216</v>
      </c>
      <c r="E23" s="96" t="s">
        <v>217</v>
      </c>
      <c r="F23" s="96" t="s">
        <v>216</v>
      </c>
      <c r="G23" s="96" t="s">
        <v>217</v>
      </c>
      <c r="H23" s="96" t="s">
        <v>216</v>
      </c>
      <c r="I23" s="458"/>
      <c r="J23" s="462"/>
      <c r="K23" s="457"/>
      <c r="L23" s="459"/>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1">
        <v>1</v>
      </c>
      <c r="B25" s="92" t="s">
        <v>215</v>
      </c>
      <c r="C25" s="92"/>
      <c r="D25" s="94"/>
      <c r="E25" s="94"/>
      <c r="F25" s="94"/>
      <c r="G25" s="94"/>
      <c r="H25" s="94"/>
      <c r="I25" s="94"/>
      <c r="J25" s="94"/>
      <c r="K25" s="88"/>
      <c r="L25" s="108"/>
    </row>
    <row r="26" spans="1:12" ht="21.75" customHeight="1" x14ac:dyDescent="0.25">
      <c r="A26" s="91" t="s">
        <v>214</v>
      </c>
      <c r="B26" s="95" t="s">
        <v>441</v>
      </c>
      <c r="C26" s="361"/>
      <c r="D26" s="362">
        <v>41197</v>
      </c>
      <c r="E26" s="361"/>
      <c r="F26" s="362">
        <v>41197</v>
      </c>
      <c r="G26" s="361"/>
      <c r="H26" s="362">
        <v>41197</v>
      </c>
      <c r="I26" s="361">
        <v>100</v>
      </c>
      <c r="J26" s="361"/>
      <c r="K26" s="88"/>
      <c r="L26" s="88"/>
    </row>
    <row r="27" spans="1:12" s="73" customFormat="1" ht="39" customHeight="1" x14ac:dyDescent="0.25">
      <c r="A27" s="91" t="s">
        <v>213</v>
      </c>
      <c r="B27" s="95" t="s">
        <v>443</v>
      </c>
      <c r="C27" s="89" t="s">
        <v>608</v>
      </c>
      <c r="D27" s="89" t="s">
        <v>608</v>
      </c>
      <c r="E27" s="89" t="s">
        <v>608</v>
      </c>
      <c r="F27" s="89" t="s">
        <v>608</v>
      </c>
      <c r="G27" s="89" t="s">
        <v>608</v>
      </c>
      <c r="H27" s="89" t="s">
        <v>608</v>
      </c>
      <c r="I27" s="89"/>
      <c r="J27" s="89"/>
      <c r="K27" s="88"/>
      <c r="L27" s="88"/>
    </row>
    <row r="28" spans="1:12" s="73" customFormat="1" ht="70.5" customHeight="1" x14ac:dyDescent="0.25">
      <c r="A28" s="91" t="s">
        <v>442</v>
      </c>
      <c r="B28" s="95" t="s">
        <v>447</v>
      </c>
      <c r="C28" s="89" t="s">
        <v>608</v>
      </c>
      <c r="D28" s="89" t="s">
        <v>608</v>
      </c>
      <c r="E28" s="89" t="s">
        <v>608</v>
      </c>
      <c r="F28" s="89" t="s">
        <v>608</v>
      </c>
      <c r="G28" s="89" t="s">
        <v>608</v>
      </c>
      <c r="H28" s="89" t="s">
        <v>608</v>
      </c>
      <c r="I28" s="89"/>
      <c r="J28" s="89"/>
      <c r="K28" s="88"/>
      <c r="L28" s="88"/>
    </row>
    <row r="29" spans="1:12" s="73" customFormat="1" ht="54" customHeight="1" x14ac:dyDescent="0.25">
      <c r="A29" s="91" t="s">
        <v>212</v>
      </c>
      <c r="B29" s="95" t="s">
        <v>446</v>
      </c>
      <c r="C29" s="89" t="s">
        <v>608</v>
      </c>
      <c r="D29" s="89" t="s">
        <v>608</v>
      </c>
      <c r="E29" s="89" t="s">
        <v>608</v>
      </c>
      <c r="F29" s="89" t="s">
        <v>608</v>
      </c>
      <c r="G29" s="89" t="s">
        <v>608</v>
      </c>
      <c r="H29" s="89" t="s">
        <v>608</v>
      </c>
      <c r="I29" s="89"/>
      <c r="J29" s="89"/>
      <c r="K29" s="88"/>
      <c r="L29" s="88"/>
    </row>
    <row r="30" spans="1:12" s="73" customFormat="1" ht="42" customHeight="1" x14ac:dyDescent="0.25">
      <c r="A30" s="91" t="s">
        <v>211</v>
      </c>
      <c r="B30" s="95" t="s">
        <v>448</v>
      </c>
      <c r="C30" s="362">
        <v>41909</v>
      </c>
      <c r="D30" s="362">
        <v>41940</v>
      </c>
      <c r="E30" s="362">
        <v>41909</v>
      </c>
      <c r="F30" s="362">
        <v>41940</v>
      </c>
      <c r="G30" s="362">
        <v>41909</v>
      </c>
      <c r="H30" s="362">
        <v>41940</v>
      </c>
      <c r="I30" s="361">
        <v>100</v>
      </c>
      <c r="J30" s="361"/>
      <c r="K30" s="88"/>
      <c r="L30" s="88"/>
    </row>
    <row r="31" spans="1:12" s="73" customFormat="1" ht="37.5" customHeight="1" x14ac:dyDescent="0.25">
      <c r="A31" s="91" t="s">
        <v>210</v>
      </c>
      <c r="B31" s="90" t="s">
        <v>444</v>
      </c>
      <c r="C31" s="362">
        <v>41682</v>
      </c>
      <c r="D31" s="362">
        <v>41682</v>
      </c>
      <c r="E31" s="362">
        <v>41682</v>
      </c>
      <c r="F31" s="362">
        <v>41682</v>
      </c>
      <c r="G31" s="362">
        <v>41682</v>
      </c>
      <c r="H31" s="362">
        <v>41682</v>
      </c>
      <c r="I31" s="361">
        <v>100</v>
      </c>
      <c r="J31" s="361"/>
      <c r="K31" s="88"/>
      <c r="L31" s="88"/>
    </row>
    <row r="32" spans="1:12" s="73" customFormat="1" ht="31.5" x14ac:dyDescent="0.25">
      <c r="A32" s="91" t="s">
        <v>208</v>
      </c>
      <c r="B32" s="90" t="s">
        <v>449</v>
      </c>
      <c r="C32" s="362">
        <v>41998</v>
      </c>
      <c r="D32" s="362">
        <v>42004</v>
      </c>
      <c r="E32" s="362">
        <v>41998</v>
      </c>
      <c r="F32" s="362">
        <v>42004</v>
      </c>
      <c r="G32" s="362">
        <v>41998</v>
      </c>
      <c r="H32" s="362">
        <v>42004</v>
      </c>
      <c r="I32" s="361">
        <v>100</v>
      </c>
      <c r="J32" s="361"/>
      <c r="K32" s="88"/>
      <c r="L32" s="88"/>
    </row>
    <row r="33" spans="1:12" s="73" customFormat="1" ht="37.5" customHeight="1" x14ac:dyDescent="0.25">
      <c r="A33" s="91" t="s">
        <v>460</v>
      </c>
      <c r="B33" s="90" t="s">
        <v>373</v>
      </c>
      <c r="C33" s="89" t="s">
        <v>608</v>
      </c>
      <c r="D33" s="89" t="s">
        <v>608</v>
      </c>
      <c r="E33" s="89" t="s">
        <v>608</v>
      </c>
      <c r="F33" s="89" t="s">
        <v>608</v>
      </c>
      <c r="G33" s="89" t="s">
        <v>608</v>
      </c>
      <c r="H33" s="89" t="s">
        <v>608</v>
      </c>
      <c r="I33" s="89"/>
      <c r="J33" s="89"/>
      <c r="K33" s="88"/>
      <c r="L33" s="88"/>
    </row>
    <row r="34" spans="1:12" s="73" customFormat="1" ht="47.25" customHeight="1" x14ac:dyDescent="0.25">
      <c r="A34" s="91" t="s">
        <v>461</v>
      </c>
      <c r="B34" s="90" t="s">
        <v>453</v>
      </c>
      <c r="C34" s="89" t="s">
        <v>608</v>
      </c>
      <c r="D34" s="89" t="s">
        <v>608</v>
      </c>
      <c r="E34" s="89" t="s">
        <v>608</v>
      </c>
      <c r="F34" s="89" t="s">
        <v>608</v>
      </c>
      <c r="G34" s="89" t="s">
        <v>608</v>
      </c>
      <c r="H34" s="89" t="s">
        <v>608</v>
      </c>
      <c r="I34" s="89"/>
      <c r="J34" s="89"/>
      <c r="K34" s="93"/>
      <c r="L34" s="88"/>
    </row>
    <row r="35" spans="1:12" s="73" customFormat="1" ht="49.5" customHeight="1" x14ac:dyDescent="0.25">
      <c r="A35" s="91" t="s">
        <v>462</v>
      </c>
      <c r="B35" s="90" t="s">
        <v>209</v>
      </c>
      <c r="C35" s="362">
        <v>41998</v>
      </c>
      <c r="D35" s="362">
        <v>42004</v>
      </c>
      <c r="E35" s="362">
        <v>41998</v>
      </c>
      <c r="F35" s="362">
        <v>42004</v>
      </c>
      <c r="G35" s="362">
        <v>41998</v>
      </c>
      <c r="H35" s="362">
        <v>42004</v>
      </c>
      <c r="I35" s="361">
        <v>100</v>
      </c>
      <c r="J35" s="361"/>
      <c r="K35" s="93"/>
      <c r="L35" s="88"/>
    </row>
    <row r="36" spans="1:12" ht="37.5" customHeight="1" x14ac:dyDescent="0.25">
      <c r="A36" s="91" t="s">
        <v>463</v>
      </c>
      <c r="B36" s="90" t="s">
        <v>445</v>
      </c>
      <c r="C36" s="89" t="s">
        <v>608</v>
      </c>
      <c r="D36" s="89" t="s">
        <v>608</v>
      </c>
      <c r="E36" s="89" t="s">
        <v>608</v>
      </c>
      <c r="F36" s="89" t="s">
        <v>608</v>
      </c>
      <c r="G36" s="89" t="s">
        <v>608</v>
      </c>
      <c r="H36" s="89" t="s">
        <v>608</v>
      </c>
      <c r="I36" s="89"/>
      <c r="J36" s="89"/>
      <c r="K36" s="88"/>
      <c r="L36" s="88"/>
    </row>
    <row r="37" spans="1:12" x14ac:dyDescent="0.25">
      <c r="A37" s="91" t="s">
        <v>464</v>
      </c>
      <c r="B37" s="90" t="s">
        <v>207</v>
      </c>
      <c r="C37" s="89" t="s">
        <v>608</v>
      </c>
      <c r="D37" s="89" t="s">
        <v>608</v>
      </c>
      <c r="E37" s="89" t="s">
        <v>608</v>
      </c>
      <c r="F37" s="89" t="s">
        <v>608</v>
      </c>
      <c r="G37" s="89" t="s">
        <v>608</v>
      </c>
      <c r="H37" s="89" t="s">
        <v>608</v>
      </c>
      <c r="I37" s="89"/>
      <c r="J37" s="89"/>
      <c r="K37" s="88"/>
      <c r="L37" s="88"/>
    </row>
    <row r="38" spans="1:12" x14ac:dyDescent="0.25">
      <c r="A38" s="91" t="s">
        <v>465</v>
      </c>
      <c r="B38" s="92" t="s">
        <v>206</v>
      </c>
      <c r="C38" s="363"/>
      <c r="D38" s="363"/>
      <c r="E38" s="363"/>
      <c r="F38" s="363"/>
      <c r="G38" s="363"/>
      <c r="H38" s="363"/>
      <c r="I38" s="363"/>
      <c r="J38" s="363"/>
      <c r="K38" s="88"/>
      <c r="L38" s="88"/>
    </row>
    <row r="39" spans="1:12" ht="63" x14ac:dyDescent="0.25">
      <c r="A39" s="91">
        <v>2</v>
      </c>
      <c r="B39" s="90" t="s">
        <v>450</v>
      </c>
      <c r="C39" s="364">
        <v>42979</v>
      </c>
      <c r="D39" s="364">
        <v>43191</v>
      </c>
      <c r="E39" s="363"/>
      <c r="F39" s="363"/>
      <c r="G39" s="364">
        <v>42979</v>
      </c>
      <c r="H39" s="364">
        <v>43191</v>
      </c>
      <c r="I39" s="363"/>
      <c r="J39" s="363"/>
      <c r="K39" s="88"/>
      <c r="L39" s="88"/>
    </row>
    <row r="40" spans="1:12" ht="33.75" customHeight="1" x14ac:dyDescent="0.25">
      <c r="A40" s="91" t="s">
        <v>205</v>
      </c>
      <c r="B40" s="90" t="s">
        <v>452</v>
      </c>
      <c r="C40" s="364">
        <v>42979</v>
      </c>
      <c r="D40" s="364">
        <v>43191</v>
      </c>
      <c r="E40" s="363"/>
      <c r="F40" s="363"/>
      <c r="G40" s="364">
        <v>42979</v>
      </c>
      <c r="H40" s="364">
        <v>43191</v>
      </c>
      <c r="I40" s="363"/>
      <c r="J40" s="363"/>
      <c r="K40" s="88"/>
      <c r="L40" s="88"/>
    </row>
    <row r="41" spans="1:12" ht="63" customHeight="1" x14ac:dyDescent="0.25">
      <c r="A41" s="91" t="s">
        <v>204</v>
      </c>
      <c r="B41" s="92" t="s">
        <v>533</v>
      </c>
      <c r="C41" s="363"/>
      <c r="D41" s="363"/>
      <c r="E41" s="363"/>
      <c r="F41" s="363"/>
      <c r="G41" s="363"/>
      <c r="H41" s="363"/>
      <c r="I41" s="363"/>
      <c r="J41" s="363"/>
      <c r="K41" s="88"/>
      <c r="L41" s="88"/>
    </row>
    <row r="42" spans="1:12" ht="58.5" customHeight="1" x14ac:dyDescent="0.25">
      <c r="A42" s="91">
        <v>3</v>
      </c>
      <c r="B42" s="90" t="s">
        <v>451</v>
      </c>
      <c r="C42" s="89" t="s">
        <v>608</v>
      </c>
      <c r="D42" s="89" t="s">
        <v>608</v>
      </c>
      <c r="E42" s="89" t="s">
        <v>608</v>
      </c>
      <c r="F42" s="89" t="s">
        <v>608</v>
      </c>
      <c r="G42" s="89" t="s">
        <v>608</v>
      </c>
      <c r="H42" s="89" t="s">
        <v>608</v>
      </c>
      <c r="I42" s="89"/>
      <c r="J42" s="89"/>
      <c r="K42" s="88"/>
      <c r="L42" s="88"/>
    </row>
    <row r="43" spans="1:12" ht="34.5" customHeight="1" x14ac:dyDescent="0.25">
      <c r="A43" s="91" t="s">
        <v>203</v>
      </c>
      <c r="B43" s="90" t="s">
        <v>201</v>
      </c>
      <c r="C43" s="364">
        <v>43070</v>
      </c>
      <c r="D43" s="364">
        <v>43191</v>
      </c>
      <c r="E43" s="363"/>
      <c r="F43" s="363"/>
      <c r="G43" s="364">
        <v>43070</v>
      </c>
      <c r="H43" s="364">
        <v>43191</v>
      </c>
      <c r="I43" s="363"/>
      <c r="J43" s="363"/>
      <c r="K43" s="88"/>
      <c r="L43" s="88"/>
    </row>
    <row r="44" spans="1:12" ht="24.75" customHeight="1" x14ac:dyDescent="0.25">
      <c r="A44" s="91" t="s">
        <v>202</v>
      </c>
      <c r="B44" s="90" t="s">
        <v>199</v>
      </c>
      <c r="C44" s="364">
        <v>43191</v>
      </c>
      <c r="D44" s="364">
        <v>43282</v>
      </c>
      <c r="E44" s="363"/>
      <c r="F44" s="363"/>
      <c r="G44" s="364">
        <v>43191</v>
      </c>
      <c r="H44" s="364">
        <v>43282</v>
      </c>
      <c r="I44" s="363"/>
      <c r="J44" s="363"/>
      <c r="K44" s="88"/>
      <c r="L44" s="88"/>
    </row>
    <row r="45" spans="1:12" ht="90.75" customHeight="1" x14ac:dyDescent="0.25">
      <c r="A45" s="91" t="s">
        <v>200</v>
      </c>
      <c r="B45" s="90" t="s">
        <v>456</v>
      </c>
      <c r="C45" s="89" t="s">
        <v>608</v>
      </c>
      <c r="D45" s="89" t="s">
        <v>608</v>
      </c>
      <c r="E45" s="89" t="s">
        <v>608</v>
      </c>
      <c r="F45" s="89" t="s">
        <v>608</v>
      </c>
      <c r="G45" s="89" t="s">
        <v>608</v>
      </c>
      <c r="H45" s="89" t="s">
        <v>608</v>
      </c>
      <c r="I45" s="89"/>
      <c r="J45" s="89"/>
      <c r="K45" s="88"/>
      <c r="L45" s="88"/>
    </row>
    <row r="46" spans="1:12" ht="167.25" customHeight="1" x14ac:dyDescent="0.25">
      <c r="A46" s="91" t="s">
        <v>198</v>
      </c>
      <c r="B46" s="90" t="s">
        <v>454</v>
      </c>
      <c r="C46" s="89" t="s">
        <v>608</v>
      </c>
      <c r="D46" s="89" t="s">
        <v>608</v>
      </c>
      <c r="E46" s="89" t="s">
        <v>608</v>
      </c>
      <c r="F46" s="89" t="s">
        <v>608</v>
      </c>
      <c r="G46" s="89" t="s">
        <v>608</v>
      </c>
      <c r="H46" s="89" t="s">
        <v>608</v>
      </c>
      <c r="I46" s="89"/>
      <c r="J46" s="89"/>
      <c r="K46" s="88"/>
      <c r="L46" s="88"/>
    </row>
    <row r="47" spans="1:12" ht="30.75" customHeight="1" x14ac:dyDescent="0.25">
      <c r="A47" s="91" t="s">
        <v>196</v>
      </c>
      <c r="B47" s="90" t="s">
        <v>197</v>
      </c>
      <c r="C47" s="364">
        <v>43282</v>
      </c>
      <c r="D47" s="364">
        <v>43344</v>
      </c>
      <c r="E47" s="363"/>
      <c r="F47" s="363"/>
      <c r="G47" s="364">
        <v>43282</v>
      </c>
      <c r="H47" s="364">
        <v>43344</v>
      </c>
      <c r="I47" s="363"/>
      <c r="J47" s="363"/>
      <c r="K47" s="88"/>
      <c r="L47" s="88"/>
    </row>
    <row r="48" spans="1:12" ht="37.5" customHeight="1" x14ac:dyDescent="0.25">
      <c r="A48" s="91" t="s">
        <v>466</v>
      </c>
      <c r="B48" s="92" t="s">
        <v>195</v>
      </c>
      <c r="C48" s="364"/>
      <c r="D48" s="363"/>
      <c r="E48" s="363"/>
      <c r="F48" s="363"/>
      <c r="G48" s="364"/>
      <c r="H48" s="363"/>
      <c r="I48" s="363"/>
      <c r="J48" s="363"/>
      <c r="K48" s="88"/>
      <c r="L48" s="88"/>
    </row>
    <row r="49" spans="1:12" ht="35.25" customHeight="1" x14ac:dyDescent="0.25">
      <c r="A49" s="91">
        <v>4</v>
      </c>
      <c r="B49" s="90" t="s">
        <v>193</v>
      </c>
      <c r="C49" s="364">
        <v>43282</v>
      </c>
      <c r="D49" s="364">
        <v>43344</v>
      </c>
      <c r="E49" s="363"/>
      <c r="F49" s="363"/>
      <c r="G49" s="364">
        <v>43282</v>
      </c>
      <c r="H49" s="364">
        <v>43344</v>
      </c>
      <c r="I49" s="363"/>
      <c r="J49" s="363"/>
      <c r="K49" s="88"/>
      <c r="L49" s="88"/>
    </row>
    <row r="50" spans="1:12" ht="86.25" customHeight="1" x14ac:dyDescent="0.25">
      <c r="A50" s="91" t="s">
        <v>194</v>
      </c>
      <c r="B50" s="90" t="s">
        <v>455</v>
      </c>
      <c r="C50" s="364">
        <v>43344</v>
      </c>
      <c r="D50" s="364">
        <v>43403</v>
      </c>
      <c r="E50" s="363"/>
      <c r="F50" s="363"/>
      <c r="G50" s="364">
        <v>43344</v>
      </c>
      <c r="H50" s="364">
        <v>43403</v>
      </c>
      <c r="I50" s="363"/>
      <c r="J50" s="363"/>
      <c r="K50" s="88"/>
      <c r="L50" s="88"/>
    </row>
    <row r="51" spans="1:12" ht="77.25" customHeight="1" x14ac:dyDescent="0.25">
      <c r="A51" s="91" t="s">
        <v>192</v>
      </c>
      <c r="B51" s="90" t="s">
        <v>457</v>
      </c>
      <c r="C51" s="364">
        <v>43344</v>
      </c>
      <c r="D51" s="364">
        <v>43403</v>
      </c>
      <c r="E51" s="363"/>
      <c r="F51" s="363"/>
      <c r="G51" s="364">
        <v>43344</v>
      </c>
      <c r="H51" s="364">
        <v>43403</v>
      </c>
      <c r="I51" s="363"/>
      <c r="J51" s="363"/>
      <c r="K51" s="88"/>
      <c r="L51" s="88"/>
    </row>
    <row r="52" spans="1:12" ht="71.25" customHeight="1" x14ac:dyDescent="0.25">
      <c r="A52" s="91" t="s">
        <v>190</v>
      </c>
      <c r="B52" s="90" t="s">
        <v>191</v>
      </c>
      <c r="C52" s="364">
        <v>43344</v>
      </c>
      <c r="D52" s="364">
        <v>43403</v>
      </c>
      <c r="E52" s="363"/>
      <c r="F52" s="363"/>
      <c r="G52" s="364">
        <v>43344</v>
      </c>
      <c r="H52" s="364">
        <v>43403</v>
      </c>
      <c r="I52" s="363"/>
      <c r="J52" s="363"/>
      <c r="K52" s="88"/>
      <c r="L52" s="88"/>
    </row>
    <row r="53" spans="1:12" ht="48" customHeight="1" x14ac:dyDescent="0.25">
      <c r="A53" s="91" t="s">
        <v>188</v>
      </c>
      <c r="B53" s="156" t="s">
        <v>458</v>
      </c>
      <c r="C53" s="364">
        <v>43344</v>
      </c>
      <c r="D53" s="364">
        <v>43403</v>
      </c>
      <c r="E53" s="363"/>
      <c r="F53" s="363"/>
      <c r="G53" s="364">
        <v>43344</v>
      </c>
      <c r="H53" s="364">
        <v>43403</v>
      </c>
      <c r="I53" s="363"/>
      <c r="J53" s="363"/>
      <c r="K53" s="88"/>
      <c r="L53" s="88"/>
    </row>
    <row r="54" spans="1:12" ht="46.5" customHeight="1" x14ac:dyDescent="0.25">
      <c r="A54" s="91" t="s">
        <v>459</v>
      </c>
      <c r="B54" s="90" t="s">
        <v>189</v>
      </c>
      <c r="C54" s="364">
        <v>43344</v>
      </c>
      <c r="D54" s="364">
        <v>43403</v>
      </c>
      <c r="E54" s="363"/>
      <c r="F54" s="363"/>
      <c r="G54" s="364">
        <v>43344</v>
      </c>
      <c r="H54" s="364">
        <v>43403</v>
      </c>
      <c r="I54" s="363"/>
      <c r="J54" s="363"/>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2018-05-07T14:42:07Z</dcterms:modified>
</cp:coreProperties>
</file>