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7" i="22" l="1"/>
  <c r="B65" i="22" l="1"/>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C67" i="25"/>
  <c r="C76" i="25" s="1"/>
  <c r="B29" i="25"/>
  <c r="B55" i="25"/>
  <c r="B80" i="25"/>
  <c r="B66" i="25"/>
  <c r="B68" i="25" s="1"/>
  <c r="N136" i="25"/>
  <c r="K48" i="25"/>
  <c r="AQ81" i="25"/>
  <c r="I118" i="25"/>
  <c r="I120" i="25" s="1"/>
  <c r="C109" i="25" s="1"/>
  <c r="G120" i="25"/>
  <c r="H137" i="25"/>
  <c r="E49" i="25"/>
  <c r="C74" i="25"/>
  <c r="D58" i="25"/>
  <c r="C52" i="25"/>
  <c r="C47" i="25"/>
  <c r="B85" i="25"/>
  <c r="B99" i="25" s="1"/>
  <c r="G140" i="25"/>
  <c r="F141" i="25"/>
  <c r="D73" i="25" s="1"/>
  <c r="D85" i="25" s="1"/>
  <c r="D99" i="25" s="1"/>
  <c r="C61" i="25" l="1"/>
  <c r="C60" i="25" s="1"/>
  <c r="B82" i="25"/>
  <c r="F76" i="25"/>
  <c r="D67" i="25"/>
  <c r="D76" i="25" s="1"/>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B75" i="25"/>
  <c r="I137" i="25"/>
  <c r="F49" i="25"/>
  <c r="E67" i="25" l="1"/>
  <c r="B70" i="25"/>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E76" i="25"/>
  <c r="F67" i="25"/>
  <c r="P136" i="25"/>
  <c r="M48" i="25"/>
  <c r="H141" i="25"/>
  <c r="F73" i="25" s="1"/>
  <c r="F85" i="25" s="1"/>
  <c r="F99" i="25" s="1"/>
  <c r="D53" i="25"/>
  <c r="C80" i="25"/>
  <c r="C66" i="25"/>
  <c r="C68" i="25" s="1"/>
  <c r="C79" i="25"/>
  <c r="D80" i="25" l="1"/>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s="1"/>
  <c r="G74" i="25"/>
  <c r="H58" i="25"/>
  <c r="G52" i="25"/>
  <c r="G47" i="25"/>
  <c r="G61" i="25" s="1"/>
  <c r="G60" i="25" s="1"/>
  <c r="R136" i="25"/>
  <c r="O48" i="25"/>
  <c r="B88" i="25"/>
  <c r="B84" i="25"/>
  <c r="B89" i="25" s="1"/>
  <c r="B86" i="25"/>
  <c r="K140" i="25"/>
  <c r="D56" i="25"/>
  <c r="D69" i="25" s="1"/>
  <c r="D77" i="25" s="1"/>
  <c r="D82" i="25"/>
  <c r="D70" i="25" l="1"/>
  <c r="I58" i="25"/>
  <c r="H47" i="25"/>
  <c r="H61" i="25" s="1"/>
  <c r="H60" i="25" s="1"/>
  <c r="H74" i="25"/>
  <c r="H52" i="25"/>
  <c r="F55" i="25"/>
  <c r="D71"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D84" i="25"/>
  <c r="C84" i="25"/>
  <c r="C89" i="25" s="1"/>
  <c r="C88" i="25"/>
  <c r="D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9" i="25" l="1"/>
  <c r="E78" i="25"/>
  <c r="E83" i="25" s="1"/>
  <c r="E86" i="25" s="1"/>
  <c r="E87" i="25" s="1"/>
  <c r="E72" i="25"/>
  <c r="F70" i="25"/>
  <c r="F71" i="25" s="1"/>
  <c r="F72" i="25" s="1"/>
  <c r="G55" i="25"/>
  <c r="U136" i="25"/>
  <c r="R48" i="25"/>
  <c r="N140" i="25"/>
  <c r="J76" i="25"/>
  <c r="K67" i="25"/>
  <c r="J74" i="25"/>
  <c r="J52" i="25"/>
  <c r="K58" i="25"/>
  <c r="J47" i="25"/>
  <c r="J61" i="25" s="1"/>
  <c r="J60" i="25" s="1"/>
  <c r="E84" i="25"/>
  <c r="E89" i="25" s="1"/>
  <c r="D87" i="25"/>
  <c r="C87" i="25"/>
  <c r="C90" i="25" s="1"/>
  <c r="J109" i="25"/>
  <c r="I108" i="25"/>
  <c r="I50" i="25" s="1"/>
  <c r="I59" i="25" s="1"/>
  <c r="G75" i="25"/>
  <c r="O137" i="25"/>
  <c r="L49" i="25"/>
  <c r="M141" i="25"/>
  <c r="K73" i="25" s="1"/>
  <c r="K85" i="25" s="1"/>
  <c r="K99" i="25" s="1"/>
  <c r="H80" i="25"/>
  <c r="H66" i="25"/>
  <c r="H68" i="25" s="1"/>
  <c r="E88" i="25" l="1"/>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R72" i="25"/>
  <c r="AH137" i="25"/>
  <c r="AE49" i="25"/>
  <c r="AB108" i="25"/>
  <c r="AB50" i="25" s="1"/>
  <c r="AB59" i="25" s="1"/>
  <c r="AC109" i="25"/>
  <c r="S82" i="25"/>
  <c r="S56" i="25"/>
  <c r="S69" i="25" s="1"/>
  <c r="T82" i="25" l="1"/>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O53" i="25"/>
  <c r="AN55" i="25"/>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S57" i="15"/>
  <c r="R57"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<sst xmlns="http://schemas.openxmlformats.org/spreadsheetml/2006/main" count="1066" uniqueCount="622">
  <si>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</si>
  <si>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</si>
  <si>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</si>
  <si>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</si>
  <si>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</si>
  <si>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</si>
  <si>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</si>
  <si>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</si>
  <si>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</si>
  <si>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</si>
  <si>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</si>
  <si>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</si>
  <si>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</si>
  <si>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</si>
  <si>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</si>
  <si>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</si>
  <si>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</si>
  <si>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</si>
  <si>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</si>
  <si>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</si>
  <si>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</si>
  <si>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</si>
  <si>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</si>
  <si>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</si>
  <si>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</si>
  <si>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</si>
  <si>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</si>
  <si>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</si>
  <si>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</si>
  <si>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</si>
  <si>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</si>
  <si>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</si>
  <si>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</si>
  <si>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</si>
  <si>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</si>
  <si>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</si>
  <si>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</si>
  <si>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</si>
  <si>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</si>
  <si>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</si>
  <si>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</si>
  <si>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</si>
  <si>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</si>
  <si>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</si>
  <si>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</si>
  <si>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</si>
  <si>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</si>
  <si>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</si>
  <si>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</si>
  <si>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</si>
  <si>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</si>
  <si>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</si>
  <si>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</si>
  <si>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</si>
  <si>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</si>
  <si>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</si>
  <si>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</si>
  <si>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</si>
  <si>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</si>
  <si>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</si>
  <si>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</si>
  <si>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</si>
  <si>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</si>
  <si>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</si>
  <si>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</si>
  <si>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</si>
  <si>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</si>
  <si>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</si>
  <si>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</si>
  <si>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</si>
  <si>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</si>
  <si>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</si>
  <si>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</si>
  <si>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</si>
  <si>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</si>
  <si>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</si>
  <si>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</si>
  <si>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</si>
  <si>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</si>
  <si>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</si>
  <si>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</si>
  <si>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</si>
  <si>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</si>
  <si>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</si>
  <si>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</si>
  <si>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</si>
  <si>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</si>
  <si>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</si>
  <si>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</si>
  <si>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</si>
  <si>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</si>
  <si>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</si>
  <si>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</si>
  <si>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</si>
  <si>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</si>
  <si>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</si>
  <si>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</si>
  <si>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</si>
  <si>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</si>
  <si>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</si>
  <si>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</si>
  <si>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</si>
  <si>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</si>
  <si>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</si>
  <si>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</si>
  <si>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</si>
  <si>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</si>
  <si>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</si>
  <si>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</si>
  <si>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</si>
  <si>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</si>
  <si>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</si>
  <si>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</si>
  <si>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</si>
  <si>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</si>
  <si>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</si>
  <si>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</si>
  <si>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</si>
  <si>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</si>
  <si>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</si>
  <si>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</si>
  <si>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</si>
  <si>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</si>
  <si>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</si>
  <si>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</si>
  <si>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</si>
  <si>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</si>
  <si>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</si>
  <si>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</si>
  <si>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</si>
  <si>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</si>
  <si>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</si>
  <si>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</si>
  <si>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</si>
  <si>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</si>
  <si>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</si>
  <si>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</si>
  <si>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</si>
  <si>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</si>
  <si>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</si>
  <si>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</si>
  <si>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</si>
  <si>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</si>
  <si>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</si>
  <si>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</si>
  <si>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</si>
  <si>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</si>
  <si>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</si>
  <si>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</si>
  <si>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</si>
  <si>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</si>
  <si>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</si>
  <si>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</si>
  <si>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</si>
  <si>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</si>
  <si>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</si>
  <si>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</si>
  <si>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</si>
  <si>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</si>
  <si>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</si>
  <si>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</si>
  <si>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</si>
  <si>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</si>
  <si>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</si>
  <si>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</si>
  <si>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</si>
  <si>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</si>
  <si>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</si>
  <si>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</si>
  <si>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</si>
  <si>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</si>
  <si>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</si>
  <si>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</si>
  <si>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</si>
  <si>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</si>
  <si>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</si>
  <si>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</si>
  <si>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</si>
  <si>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</si>
  <si>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</si>
  <si>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</si>
  <si>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</si>
  <si>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</si>
  <si>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</si>
  <si>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</si>
  <si>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</si>
  <si>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</si>
  <si>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</si>
  <si>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</si>
  <si>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</si>
  <si>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</si>
  <si>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</si>
  <si>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</si>
  <si>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</si>
  <si>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</si>
  <si>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</si>
  <si>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</si>
  <si>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</si>
  <si>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</si>
  <si>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</si>
  <si>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</si>
  <si>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</si>
  <si>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</si>
  <si>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</si>
  <si>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</si>
  <si>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</si>
  <si>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</si>
  <si>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</si>
  <si>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</si>
  <si>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</si>
  <si>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</si>
  <si>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</si>
  <si>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</si>
  <si>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</si>
  <si>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</si>
  <si>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</si>
  <si>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</si>
  <si>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</si>
  <si>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</si>
  <si>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</si>
  <si>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</si>
  <si>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</si>
  <si>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</si>
  <si>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</si>
  <si>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</si>
  <si>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</si>
  <si>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</si>
  <si>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</si>
  <si>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</si>
  <si>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</si>
  <si>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</si>
  <si>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</si>
  <si>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</si>
  <si>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</si>
  <si>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</si>
  <si>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</si>
  <si>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</si>
  <si>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</si>
  <si>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</si>
  <si>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</si>
  <si>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</si>
  <si>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</si>
  <si>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</si>
  <si>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</si>
  <si>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</si>
  <si>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</si>
  <si>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</si>
  <si>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</si>
  <si>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</si>
  <si>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</si>
  <si>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</si>
  <si>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</si>
  <si>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</si>
  <si>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</si>
  <si>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</si>
  <si>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</si>
  <si>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</si>
  <si>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</si>
  <si>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</si>
  <si>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</si>
  <si>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</si>
  <si>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</si>
  <si>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</si>
  <si>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</si>
  <si>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</si>
  <si>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</si>
  <si>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</si>
  <si>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</si>
  <si>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</si>
  <si>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</si>
  <si>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</si>
  <si>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</si>
  <si>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</si>
  <si>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</si>
  <si>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</si>
  <si>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</si>
  <si>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</si>
  <si>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</si>
  <si>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</si>
  <si>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</si>
  <si>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</si>
  <si>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</si>
  <si>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</si>
  <si>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</si>
  <si>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</si>
  <si>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</si>
  <si>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</si>
  <si>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</si>
  <si>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</si>
  <si>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</si>
  <si>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</si>
  <si>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</si>
  <si>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</si>
  <si>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</si>
  <si>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</si>
  <si>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</si>
  <si>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</si>
  <si>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</si>
  <si>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</si>
  <si>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</si>
  <si>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</si>
  <si>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</si>
  <si>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</si>
  <si>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</si>
  <si>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</si>
  <si>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</si>
  <si>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</si>
  <si>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</si>
  <si>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</si>
  <si>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</si>
  <si>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</si>
  <si>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</si>
  <si>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</si>
  <si>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</si>
  <si>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</si>
  <si>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</si>
  <si>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</si>
  <si>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</si>
  <si>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</si>
  <si>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</si>
  <si>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</si>
  <si>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</si>
  <si>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</si>
  <si>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</si>
  <si>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</si>
  <si>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</si>
  <si>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</si>
  <si>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</si>
  <si>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</si>
  <si>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</si>
  <si>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</si>
  <si>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</si>
  <si>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</si>
  <si>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</si>
  <si>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</si>
  <si>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</si>
  <si>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</si>
  <si>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</si>
  <si>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</si>
  <si>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</si>
  <si>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</si>
  <si>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</si>
  <si>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</si>
  <si>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</si>
  <si>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</si>
  <si>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</si>
  <si>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</si>
  <si>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</si>
  <si>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</si>
  <si>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</si>
  <si>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</si>
  <si>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</si>
  <si>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</si>
  <si>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</si>
  <si>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</si>
  <si>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</si>
  <si>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</si>
  <si>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</si>
  <si>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</si>
  <si>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</si>
  <si>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</si>
  <si>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</si>
  <si>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</si>
  <si>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</si>
  <si>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</si>
  <si>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</si>
  <si>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</si>
  <si>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</si>
  <si>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</si>
  <si>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</si>
  <si>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</si>
  <si>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</si>
  <si>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</si>
  <si>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</si>
  <si>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</si>
  <si>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</si>
  <si>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</si>
  <si>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</si>
  <si>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</si>
  <si>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</si>
  <si>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</si>
  <si>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</si>
  <si>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</si>
  <si>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</si>
  <si>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</si>
  <si>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</si>
  <si>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</si>
  <si>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</si>
  <si>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</si>
  <si>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</si>
  <si>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</si>
  <si>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</si>
  <si>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</si>
  <si>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</si>
  <si>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</si>
  <si>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</si>
  <si>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</si>
  <si>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</si>
  <si>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</si>
  <si>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</si>
  <si>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</si>
  <si>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</si>
  <si>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</si>
  <si>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</si>
  <si>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</si>
  <si>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</si>
  <si>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</si>
  <si>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</si>
  <si>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</si>
  <si>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</si>
  <si>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</si>
  <si>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</si>
  <si>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</si>
  <si>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</si>
  <si>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</si>
  <si>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</si>
  <si>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</si>
  <si>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</si>
  <si>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</si>
  <si>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</si>
  <si>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</si>
  <si>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</si>
  <si>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</si>
  <si>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</si>
  <si>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</si>
  <si>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</si>
  <si>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</si>
  <si>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</si>
  <si>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</si>
  <si>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</si>
  <si>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</si>
  <si>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</si>
  <si>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</si>
  <si>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</si>
  <si>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</si>
  <si>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</si>
  <si>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</si>
  <si>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</si>
  <si>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</si>
  <si>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</si>
  <si>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</si>
  <si>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</si>
  <si>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</si>
  <si>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</si>
  <si>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</si>
  <si>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</si>
  <si>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</si>
  <si>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</si>
  <si>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</si>
  <si>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</si>
  <si>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</si>
  <si>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</si>
  <si>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</si>
  <si>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</si>
  <si>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</si>
  <si>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</si>
  <si>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</si>
  <si>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</si>
  <si>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</si>
  <si>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</si>
  <si>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</si>
  <si>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</si>
  <si>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</si>
  <si>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</si>
  <si>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</si>
  <si>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</si>
  <si>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</si>
  <si>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</si>
  <si>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</si>
  <si>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</si>
  <si>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</si>
  <si>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</si>
  <si>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</si>
  <si>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</si>
  <si>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</si>
  <si>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</si>
  <si>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</si>
  <si>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</si>
  <si>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</si>
  <si>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</si>
  <si>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</si>
  <si>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</si>
  <si>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</si>
  <si>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</si>
  <si>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</si>
  <si>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</si>
  <si>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</si>
  <si>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</si>
  <si>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</si>
  <si>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</si>
  <si>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</si>
  <si>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</si>
  <si>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</si>
  <si>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</si>
  <si>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</si>
  <si>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</si>
  <si>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</si>
  <si>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</si>
  <si>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</si>
  <si>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</si>
  <si>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</si>
  <si>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</si>
  <si>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</si>
  <si>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</si>
  <si>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</si>
  <si>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</si>
  <si>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</si>
  <si>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</si>
  <si>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</si>
  <si>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</si>
  <si>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</si>
  <si>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</si>
  <si>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</si>
  <si>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</si>
  <si>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</si>
  <si>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</si>
  <si>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</si>
  <si>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</si>
  <si>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</si>
  <si>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</si>
  <si>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</si>
  <si>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</si>
  <si>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</si>
  <si>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</si>
  <si>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</si>
  <si>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</si>
  <si>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</si>
  <si>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</si>
  <si>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</si>
  <si>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</si>
  <si>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</si>
  <si>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</si>
  <si>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</si>
  <si>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</si>
  <si>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</si>
  <si>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</si>
  <si>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</si>
  <si>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</si>
  <si>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</si>
  <si>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</si>
  <si>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</si>
  <si>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</si>
  <si>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</si>
  <si>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</si>
  <si>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</si>
  <si>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</si>
  <si>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</si>
  <si>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</si>
  <si>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</si>
  <si>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</si>
  <si>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</si>
  <si>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</si>
  <si>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</si>
  <si>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</si>
  <si>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</si>
  <si>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</si>
  <si>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</si>
  <si>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</si>
  <si>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</si>
  <si>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</si>
  <si>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</si>
  <si>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</si>
  <si>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</si>
  <si>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</si>
  <si>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</si>
  <si>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</si>
  <si>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</si>
  <si>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</si>
  <si>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</si>
  <si>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</si>
  <si>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</si>
  <si>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</si>
  <si>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</si>
  <si>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</si>
  <si>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</si>
  <si>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</si>
  <si>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</si>
  <si>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</si>
  <si>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</si>
  <si>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</si>
  <si>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</si>
  <si>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</si>
  <si>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</si>
  <si>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</si>
  <si>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</si>
  <si>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</si>
  <si>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</si>
  <si>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</si>
  <si>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</si>
  <si>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</si>
  <si>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</si>
  <si>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</si>
  <si>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</si>
  <si>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</si>
  <si>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</si>
  <si>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</si>
  <si>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</si>
  <si>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</si>
  <si>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</si>
  <si>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</si>
  <si>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</si>
  <si>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</si>
  <si>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</si>
  <si>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</si>
  <si>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</si>
  <si>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</si>
  <si>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</si>
  <si>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</si>
  <si>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</si>
  <si>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</si>
  <si>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</si>
  <si>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</si>
  <si>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</si>
  <si>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</si>
  <si>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I_140-78</t>
  </si>
  <si>
    <t>Приобретение земельного участка Гурьевский р-н Калининградская обл</t>
  </si>
  <si>
    <t>Гурьевский  городской округ</t>
  </si>
  <si>
    <t>договор купли-продажи земельного участка  с Калиновской А.С. от 20.02.2018</t>
  </si>
  <si>
    <t>Приобретение земельного участка Гурьевский р-н Калининградская область площадью 10637 кв.м</t>
  </si>
  <si>
    <t>договор купли-продажи земельного участка   с Калиновской А.С. от 20.02.2018 в ценах 2018 года без НДС, млн. руб.</t>
  </si>
  <si>
    <t>Сметная стоимость проекта в ценах 2017 года без НДС, млн. руб.</t>
  </si>
  <si>
    <t>Стоимость по результатам проведенных закупок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</si>
</sst>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-1146649.745360849</c:v>
                </c:pt>
                <c:pt idx="1">
                  <c:v>-10391.444328032649</c:v>
                </c:pt>
                <c:pt idx="2">
                  <c:v>-8985.7966720415316</c:v>
                </c:pt>
                <c:pt idx="3">
                  <c:v>-7770.290566196888</c:v>
                </c:pt>
                <c:pt idx="4">
                  <c:v>-6719.2056182383194</c:v>
                </c:pt>
                <c:pt idx="5">
                  <c:v>-5810.300625895693</c:v>
                </c:pt>
                <c:pt idx="6">
                  <c:v>-5024.3429478699818</c:v>
                </c:pt>
                <c:pt idx="7">
                  <c:v>-4344.7015366643273</c:v>
                </c:pt>
                <c:pt idx="8">
                  <c:v>-3756.995021746251</c:v>
                </c:pt>
                <c:pt idx="9">
                  <c:v>-3248.787396398006</c:v>
                </c:pt>
                <c:pt idx="10">
                  <c:v>-2809.3248689184366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-1146649.745360849</c:v>
                </c:pt>
                <c:pt idx="1">
                  <c:v>-1157041.1896888816</c:v>
                </c:pt>
                <c:pt idx="2">
                  <c:v>-1166026.9863609232</c:v>
                </c:pt>
                <c:pt idx="3">
                  <c:v>-1173797.2769271201</c:v>
                </c:pt>
                <c:pt idx="4">
                  <c:v>-1180516.4825453584</c:v>
                </c:pt>
                <c:pt idx="5">
                  <c:v>-1186326.783171254</c:v>
                </c:pt>
                <c:pt idx="6">
                  <c:v>-1191351.126119124</c:v>
                </c:pt>
                <c:pt idx="7">
                  <c:v>-1195695.8276557883</c:v>
                </c:pt>
                <c:pt idx="8">
                  <c:v>-1199452.8226775345</c:v>
                </c:pt>
                <c:pt idx="9">
                  <c:v>-1202701.6100739324</c:v>
                </c:pt>
                <c:pt idx="10">
                  <c:v>-1205510.9349428508</c:v>
                </c:pt>
              </c:numCache>
            </c:numRef>
          </c:val>
          <c:smooth val="0"/>
        </c:ser>
        <c:dLbls>
          <c:showLegendKey val="0"/>
          <c:showVal val="0"/>
          <c:showCatName val="0"/>
          <c:showSerName val="0"/>
          <c:showPercent val="0"/>
          <c:showBubbleSize val="0"/>
        </c:dLbls>
        <c:smooth val="0"/>
        <c:axId val="426734216"/>
        <c:axId val="426728336"/>
      </c:lineChart>
      <c:catAx>
        <c:axId val="4267342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26728336"/>
        <c:crosses val="autoZero"/>
        <c:auto val="1"/>
        <c:lblAlgn val="ctr"/>
        <c:lblOffset val="100"/>
        <c:noMultiLvlLbl val="0"/>
      </c:catAx>
      <c:valAx>
        <c:axId val="4267283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26734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7" sqref="C27"/>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603</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584</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614</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615</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518</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595</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602</v>
      </c>
      <c r="C23" s="229" t="s">
        <v>596</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467</v>
      </c>
      <c r="C25" s="34" t="s">
        <v>537</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536</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616</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468</v>
      </c>
      <c r="C28" s="34" t="s">
        <v>538</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469</v>
      </c>
      <c r="C29" s="34" t="s">
        <v>538</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470</v>
      </c>
      <c r="C30" s="34" t="s">
        <v>538</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471</v>
      </c>
      <c r="C31" s="34" t="s">
        <v>539</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472</v>
      </c>
      <c r="C32" s="34" t="s">
        <v>539</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473</v>
      </c>
      <c r="C33" s="156" t="s">
        <v>540</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487</v>
      </c>
      <c r="B34" s="156" t="s">
        <v>474</v>
      </c>
      <c r="C34" s="34" t="s">
        <v>541</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477</v>
      </c>
      <c r="B35" s="156" t="s">
        <v>71</v>
      </c>
      <c r="C35" s="34" t="s">
        <v>538</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488</v>
      </c>
      <c r="B36" s="156" t="s">
        <v>475</v>
      </c>
      <c r="C36" s="34" t="s">
        <v>538</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478</v>
      </c>
      <c r="B37" s="156" t="s">
        <v>476</v>
      </c>
      <c r="C37" s="34" t="s">
        <v>538</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489</v>
      </c>
      <c r="B38" s="156" t="s">
        <v>233</v>
      </c>
      <c r="C38" s="214" t="s">
        <v>538</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479</v>
      </c>
      <c r="B40" s="156" t="s">
        <v>531</v>
      </c>
      <c r="C40" s="376" t="str">
        <f>'3.3 паспорт описание'!C24</f>
        <v>Приобретение земельного участка Гурьевский р-н Калининградская область площадью 10637 кв.м</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490</v>
      </c>
      <c r="B41" s="156" t="s">
        <v>513</v>
      </c>
      <c r="C41" s="193" t="s">
        <v>542</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480</v>
      </c>
      <c r="B42" s="156" t="s">
        <v>528</v>
      </c>
      <c r="C42" s="193" t="s">
        <v>542</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493</v>
      </c>
      <c r="B43" s="156" t="s">
        <v>494</v>
      </c>
      <c r="C43" s="193" t="s">
        <v>542</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481</v>
      </c>
      <c r="B44" s="156" t="s">
        <v>519</v>
      </c>
      <c r="C44" s="193" t="s">
        <v>585</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514</v>
      </c>
      <c r="B45" s="156" t="s">
        <v>520</v>
      </c>
      <c r="C45" s="193" t="s">
        <v>585</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482</v>
      </c>
      <c r="B46" s="156" t="s">
        <v>521</v>
      </c>
      <c r="C46" s="193" t="s">
        <v>585</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515</v>
      </c>
      <c r="B48" s="156" t="s">
        <v>529</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483</v>
      </c>
      <c r="B49" s="156" t="s">
        <v>530</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28" sqref="R28: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3" t="str">
        <f>'1. паспорт местоположение'!A12:C12</f>
        <v>I_140-78</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3" t="str">
        <f>'1. паспорт местоположение'!A15</f>
        <v>Приобретение земельного участка Гурьевский р-н Калининградская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4" t="s">
        <v>503</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91" t="s">
        <v>188</v>
      </c>
      <c r="B20" s="491" t="s">
        <v>187</v>
      </c>
      <c r="C20" s="472" t="s">
        <v>186</v>
      </c>
      <c r="D20" s="472"/>
      <c r="E20" s="493" t="s">
        <v>185</v>
      </c>
      <c r="F20" s="493"/>
      <c r="G20" s="499" t="s">
        <v>586</v>
      </c>
      <c r="H20" s="483" t="s">
        <v>587</v>
      </c>
      <c r="I20" s="484"/>
      <c r="J20" s="484"/>
      <c r="K20" s="484"/>
      <c r="L20" s="483" t="s">
        <v>588</v>
      </c>
      <c r="M20" s="484"/>
      <c r="N20" s="484"/>
      <c r="O20" s="484"/>
      <c r="P20" s="483" t="s">
        <v>589</v>
      </c>
      <c r="Q20" s="484"/>
      <c r="R20" s="484"/>
      <c r="S20" s="484"/>
      <c r="T20" s="483" t="s">
        <v>590</v>
      </c>
      <c r="U20" s="484"/>
      <c r="V20" s="484"/>
      <c r="W20" s="484"/>
      <c r="X20" s="483" t="s">
        <v>591</v>
      </c>
      <c r="Y20" s="484"/>
      <c r="Z20" s="484"/>
      <c r="AA20" s="484"/>
      <c r="AB20" s="495" t="s">
        <v>184</v>
      </c>
      <c r="AC20" s="496"/>
      <c r="AD20" s="83"/>
      <c r="AE20" s="83"/>
      <c r="AF20" s="83"/>
    </row>
    <row r="21" spans="1:32" ht="99.75" customHeight="1" x14ac:dyDescent="0.25">
      <c r="A21" s="492"/>
      <c r="B21" s="492"/>
      <c r="C21" s="472"/>
      <c r="D21" s="472"/>
      <c r="E21" s="493"/>
      <c r="F21" s="493"/>
      <c r="G21" s="500"/>
      <c r="H21" s="485" t="s">
        <v>2</v>
      </c>
      <c r="I21" s="485"/>
      <c r="J21" s="485" t="s">
        <v>592</v>
      </c>
      <c r="K21" s="485"/>
      <c r="L21" s="485" t="s">
        <v>2</v>
      </c>
      <c r="M21" s="485"/>
      <c r="N21" s="485" t="s">
        <v>592</v>
      </c>
      <c r="O21" s="485"/>
      <c r="P21" s="485" t="s">
        <v>2</v>
      </c>
      <c r="Q21" s="485"/>
      <c r="R21" s="485" t="s">
        <v>592</v>
      </c>
      <c r="S21" s="485"/>
      <c r="T21" s="485" t="s">
        <v>2</v>
      </c>
      <c r="U21" s="485"/>
      <c r="V21" s="485" t="s">
        <v>592</v>
      </c>
      <c r="W21" s="485"/>
      <c r="X21" s="485" t="s">
        <v>2</v>
      </c>
      <c r="Y21" s="485"/>
      <c r="Z21" s="485" t="s">
        <v>592</v>
      </c>
      <c r="AA21" s="485"/>
      <c r="AB21" s="497"/>
      <c r="AC21" s="498"/>
    </row>
    <row r="22" spans="1:32" ht="89.25" customHeight="1" x14ac:dyDescent="0.25">
      <c r="A22" s="479"/>
      <c r="B22" s="479"/>
      <c r="C22" s="368" t="s">
        <v>2</v>
      </c>
      <c r="D22" s="368" t="s">
        <v>182</v>
      </c>
      <c r="E22" s="369" t="s">
        <v>593</v>
      </c>
      <c r="F22" s="370" t="s">
        <v>599</v>
      </c>
      <c r="G22" s="501"/>
      <c r="H22" s="373" t="s">
        <v>484</v>
      </c>
      <c r="I22" s="373" t="s">
        <v>485</v>
      </c>
      <c r="J22" s="373" t="s">
        <v>484</v>
      </c>
      <c r="K22" s="373" t="s">
        <v>485</v>
      </c>
      <c r="L22" s="373" t="s">
        <v>484</v>
      </c>
      <c r="M22" s="373" t="s">
        <v>485</v>
      </c>
      <c r="N22" s="373" t="s">
        <v>484</v>
      </c>
      <c r="O22" s="373" t="s">
        <v>485</v>
      </c>
      <c r="P22" s="373" t="s">
        <v>484</v>
      </c>
      <c r="Q22" s="373" t="s">
        <v>485</v>
      </c>
      <c r="R22" s="373" t="s">
        <v>484</v>
      </c>
      <c r="S22" s="373" t="s">
        <v>485</v>
      </c>
      <c r="T22" s="373" t="s">
        <v>484</v>
      </c>
      <c r="U22" s="373" t="s">
        <v>485</v>
      </c>
      <c r="V22" s="373" t="s">
        <v>484</v>
      </c>
      <c r="W22" s="373" t="s">
        <v>485</v>
      </c>
      <c r="X22" s="373" t="s">
        <v>484</v>
      </c>
      <c r="Y22" s="373" t="s">
        <v>485</v>
      </c>
      <c r="Z22" s="373" t="s">
        <v>484</v>
      </c>
      <c r="AA22" s="373" t="s">
        <v>485</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0.92802899999999999</v>
      </c>
      <c r="S24" s="357">
        <f t="shared" ref="S24:AA24" si="2">SUM(S25:S29)</f>
        <v>0.92802899999999999</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0.92802899999999999</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440</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0.92802899999999999</v>
      </c>
      <c r="S28" s="358">
        <v>0.92802899999999999</v>
      </c>
      <c r="T28" s="358">
        <v>0</v>
      </c>
      <c r="U28" s="358">
        <v>0</v>
      </c>
      <c r="V28" s="358">
        <v>0</v>
      </c>
      <c r="W28" s="358">
        <v>0</v>
      </c>
      <c r="X28" s="358">
        <v>0</v>
      </c>
      <c r="Y28" s="358">
        <v>0</v>
      </c>
      <c r="Z28" s="358">
        <v>0</v>
      </c>
      <c r="AA28" s="358">
        <v>0</v>
      </c>
      <c r="AB28" s="357">
        <f t="shared" si="3"/>
        <v>0</v>
      </c>
      <c r="AC28" s="357">
        <f t="shared" si="4"/>
        <v>0.92802899999999999</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1.0667</v>
      </c>
      <c r="S30" s="357">
        <f t="shared" si="5"/>
        <v>1.0667</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1.0667</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1.0667</v>
      </c>
      <c r="S33" s="358">
        <v>1.0667</v>
      </c>
      <c r="T33" s="358">
        <v>0</v>
      </c>
      <c r="U33" s="358">
        <v>0</v>
      </c>
      <c r="V33" s="358">
        <v>0</v>
      </c>
      <c r="W33" s="358">
        <v>0</v>
      </c>
      <c r="X33" s="358">
        <v>0</v>
      </c>
      <c r="Y33" s="358">
        <v>0</v>
      </c>
      <c r="Z33" s="358">
        <v>0</v>
      </c>
      <c r="AA33" s="358">
        <v>0</v>
      </c>
      <c r="AB33" s="357">
        <f t="shared" si="3"/>
        <v>0</v>
      </c>
      <c r="AC33" s="357">
        <f t="shared" si="4"/>
        <v>1.0667</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v>
      </c>
      <c r="S39" s="358">
        <v>0</v>
      </c>
      <c r="T39" s="358">
        <v>0</v>
      </c>
      <c r="U39" s="358">
        <v>0</v>
      </c>
      <c r="V39" s="358">
        <v>0</v>
      </c>
      <c r="W39" s="358">
        <v>0</v>
      </c>
      <c r="X39" s="358">
        <v>0</v>
      </c>
      <c r="Y39" s="358">
        <v>0</v>
      </c>
      <c r="Z39" s="358">
        <v>0</v>
      </c>
      <c r="AA39" s="358">
        <v>0</v>
      </c>
      <c r="AB39" s="357">
        <f t="shared" si="3"/>
        <v>0</v>
      </c>
      <c r="AC39" s="357">
        <f t="shared" si="4"/>
        <v>0</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605</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v>0</v>
      </c>
      <c r="S45" s="35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v>0</v>
      </c>
      <c r="S47" s="358">
        <v>0</v>
      </c>
      <c r="T47" s="358">
        <v>0</v>
      </c>
      <c r="U47" s="358">
        <v>0</v>
      </c>
      <c r="V47" s="358">
        <v>0</v>
      </c>
      <c r="W47" s="358">
        <v>0</v>
      </c>
      <c r="X47" s="358">
        <v>0</v>
      </c>
      <c r="Y47" s="358">
        <v>0</v>
      </c>
      <c r="Z47" s="358">
        <v>0</v>
      </c>
      <c r="AA47" s="358">
        <v>0</v>
      </c>
      <c r="AB47" s="357">
        <f t="shared" si="3"/>
        <v>0</v>
      </c>
      <c r="AC47" s="357">
        <f t="shared" si="4"/>
        <v>0</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6">N40</f>
        <v>0</v>
      </c>
      <c r="O48" s="358">
        <f t="shared" ref="O48" si="7">O40</f>
        <v>0</v>
      </c>
      <c r="P48" s="358">
        <v>0</v>
      </c>
      <c r="Q48" s="358">
        <v>0</v>
      </c>
      <c r="R48" s="358">
        <v>0</v>
      </c>
      <c r="S48" s="358">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6"/>
        <v>0</v>
      </c>
      <c r="O49" s="358">
        <f t="shared" ref="O49" si="8">O41</f>
        <v>0</v>
      </c>
      <c r="P49" s="358">
        <v>0</v>
      </c>
      <c r="Q49" s="358">
        <v>0</v>
      </c>
      <c r="R49" s="358">
        <v>0</v>
      </c>
      <c r="S49" s="358">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605</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v>1.0637000000000001</v>
      </c>
      <c r="S50" s="358">
        <v>1.0637000000000001</v>
      </c>
      <c r="T50" s="358">
        <v>0</v>
      </c>
      <c r="U50" s="358">
        <v>0</v>
      </c>
      <c r="V50" s="358">
        <v>0</v>
      </c>
      <c r="W50" s="358">
        <v>0</v>
      </c>
      <c r="X50" s="358">
        <v>0</v>
      </c>
      <c r="Y50" s="358">
        <v>0</v>
      </c>
      <c r="Z50" s="358">
        <v>0</v>
      </c>
      <c r="AA50" s="358">
        <v>0</v>
      </c>
      <c r="AB50" s="357">
        <f t="shared" si="3"/>
        <v>0</v>
      </c>
      <c r="AC50" s="357">
        <f t="shared" si="4"/>
        <v>1.0637000000000001</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1.0667</v>
      </c>
      <c r="S52" s="358">
        <v>1.0667</v>
      </c>
      <c r="T52" s="358">
        <v>0</v>
      </c>
      <c r="U52" s="358">
        <v>0</v>
      </c>
      <c r="V52" s="358">
        <v>0</v>
      </c>
      <c r="W52" s="358">
        <v>0</v>
      </c>
      <c r="X52" s="358">
        <v>0</v>
      </c>
      <c r="Y52" s="358">
        <v>0</v>
      </c>
      <c r="Z52" s="358">
        <v>0</v>
      </c>
      <c r="AA52" s="358">
        <v>0</v>
      </c>
      <c r="AB52" s="357">
        <f t="shared" si="3"/>
        <v>0</v>
      </c>
      <c r="AC52" s="357">
        <f t="shared" si="4"/>
        <v>1.0667</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v>0</v>
      </c>
      <c r="S54" s="358">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v>0</v>
      </c>
      <c r="S56" s="358">
        <v>0</v>
      </c>
      <c r="T56" s="358">
        <v>0</v>
      </c>
      <c r="U56" s="358">
        <v>0</v>
      </c>
      <c r="V56" s="358">
        <v>0</v>
      </c>
      <c r="W56" s="358">
        <v>0</v>
      </c>
      <c r="X56" s="358">
        <v>0</v>
      </c>
      <c r="Y56" s="358">
        <v>0</v>
      </c>
      <c r="Z56" s="358">
        <v>0</v>
      </c>
      <c r="AA56" s="358">
        <v>0</v>
      </c>
      <c r="AB56" s="357">
        <f t="shared" si="3"/>
        <v>0</v>
      </c>
      <c r="AC56" s="357">
        <f t="shared" si="4"/>
        <v>0</v>
      </c>
    </row>
    <row r="57" spans="1:29" ht="18.75" x14ac:dyDescent="0.25">
      <c r="A57" s="78" t="s">
        <v>132</v>
      </c>
      <c r="B57" s="77" t="s">
        <v>601</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1.0637000000000001</v>
      </c>
      <c r="S57" s="358">
        <f>S50</f>
        <v>1.0637000000000001</v>
      </c>
      <c r="T57" s="358">
        <v>0</v>
      </c>
      <c r="U57" s="358">
        <v>0</v>
      </c>
      <c r="V57" s="358">
        <v>0</v>
      </c>
      <c r="W57" s="358">
        <v>0</v>
      </c>
      <c r="X57" s="358">
        <v>0</v>
      </c>
      <c r="Y57" s="358">
        <v>0</v>
      </c>
      <c r="Z57" s="358">
        <v>0</v>
      </c>
      <c r="AA57" s="358">
        <v>0</v>
      </c>
      <c r="AB57" s="357">
        <f t="shared" si="3"/>
        <v>0</v>
      </c>
      <c r="AC57" s="357">
        <f t="shared" si="4"/>
        <v>1.0637000000000001</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601</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8"/>
      <c r="C66" s="488"/>
      <c r="D66" s="488"/>
      <c r="E66" s="488"/>
      <c r="F66" s="488"/>
      <c r="G66" s="488"/>
      <c r="H66" s="488"/>
      <c r="I66" s="488"/>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9"/>
      <c r="C68" s="489"/>
      <c r="D68" s="489"/>
      <c r="E68" s="489"/>
      <c r="F68" s="489"/>
      <c r="G68" s="489"/>
      <c r="H68" s="489"/>
      <c r="I68" s="489"/>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8"/>
      <c r="C70" s="488"/>
      <c r="D70" s="488"/>
      <c r="E70" s="488"/>
      <c r="F70" s="488"/>
      <c r="G70" s="488"/>
      <c r="H70" s="488"/>
      <c r="I70" s="488"/>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8"/>
      <c r="C72" s="488"/>
      <c r="D72" s="488"/>
      <c r="E72" s="488"/>
      <c r="F72" s="488"/>
      <c r="G72" s="488"/>
      <c r="H72" s="488"/>
      <c r="I72" s="488"/>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9"/>
      <c r="C73" s="489"/>
      <c r="D73" s="489"/>
      <c r="E73" s="489"/>
      <c r="F73" s="489"/>
      <c r="G73" s="489"/>
      <c r="H73" s="489"/>
      <c r="I73" s="489"/>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8"/>
      <c r="C74" s="488"/>
      <c r="D74" s="488"/>
      <c r="E74" s="488"/>
      <c r="F74" s="488"/>
      <c r="G74" s="488"/>
      <c r="H74" s="488"/>
      <c r="I74" s="488"/>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6"/>
      <c r="C75" s="486"/>
      <c r="D75" s="486"/>
      <c r="E75" s="486"/>
      <c r="F75" s="486"/>
      <c r="G75" s="486"/>
      <c r="H75" s="486"/>
      <c r="I75" s="486"/>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7"/>
      <c r="C77" s="487"/>
      <c r="D77" s="487"/>
      <c r="E77" s="487"/>
      <c r="F77" s="487"/>
      <c r="G77" s="487"/>
      <c r="H77" s="487"/>
      <c r="I77" s="487"/>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8" priority="42" operator="notEqual">
      <formula>0</formula>
    </cfRule>
  </conditionalFormatting>
  <conditionalFormatting sqref="H27:I29 L29:AA29 H58:AA64 H40:J40 H42:J44 H41:I41 H49:I49 H50:J53 L53:R53 H48:J48 H47:I47 H39:I39 H46:J46 P54:R54 H55:J57 H33:M33 M52 L27:M28 N27:O27 H34:AA38 P52:Q52 L51:R51 P45:AA49 L46:O50 L55:R57 L39:AA44 P50:R50 T50:AA57 H24:AA26 H30:AA32 P27:AA28 O33:AA33">
    <cfRule type="cellIs" dxfId="37" priority="41" operator="notEqual">
      <formula>0</formula>
    </cfRule>
  </conditionalFormatting>
  <conditionalFormatting sqref="C24:D44 C46:D53 C45 C55:D64 C54">
    <cfRule type="cellIs" dxfId="36" priority="40" operator="notEqual">
      <formula>0</formula>
    </cfRule>
  </conditionalFormatting>
  <conditionalFormatting sqref="J27:K29">
    <cfRule type="cellIs" dxfId="35" priority="39" operator="notEqual">
      <formula>0</formula>
    </cfRule>
  </conditionalFormatting>
  <conditionalFormatting sqref="AB24:AC64">
    <cfRule type="cellIs" dxfId="34" priority="38" operator="notEqual">
      <formula>0</formula>
    </cfRule>
  </conditionalFormatting>
  <conditionalFormatting sqref="L52">
    <cfRule type="cellIs" dxfId="33" priority="37" operator="notEqual">
      <formula>0</formula>
    </cfRule>
  </conditionalFormatting>
  <conditionalFormatting sqref="J41">
    <cfRule type="cellIs" dxfId="32" priority="36" operator="notEqual">
      <formula>0</formula>
    </cfRule>
  </conditionalFormatting>
  <conditionalFormatting sqref="J49">
    <cfRule type="cellIs" dxfId="31" priority="35" operator="notEqual">
      <formula>0</formula>
    </cfRule>
  </conditionalFormatting>
  <conditionalFormatting sqref="K57">
    <cfRule type="cellIs" dxfId="30" priority="34" operator="notEqual">
      <formula>0</formula>
    </cfRule>
  </conditionalFormatting>
  <conditionalFormatting sqref="K40 K42:K44 K50:K51 K48 K53 K46 K55">
    <cfRule type="cellIs" dxfId="29" priority="33" operator="notEqual">
      <formula>0</formula>
    </cfRule>
  </conditionalFormatting>
  <conditionalFormatting sqref="K41">
    <cfRule type="cellIs" dxfId="28" priority="32" operator="notEqual">
      <formula>0</formula>
    </cfRule>
  </conditionalFormatting>
  <conditionalFormatting sqref="K49">
    <cfRule type="cellIs" dxfId="27" priority="31" operator="notEqual">
      <formula>0</formula>
    </cfRule>
  </conditionalFormatting>
  <conditionalFormatting sqref="K56">
    <cfRule type="cellIs" dxfId="26" priority="30" operator="notEqual">
      <formula>0</formula>
    </cfRule>
  </conditionalFormatting>
  <conditionalFormatting sqref="J47">
    <cfRule type="cellIs" dxfId="25" priority="29" operator="notEqual">
      <formula>0</formula>
    </cfRule>
  </conditionalFormatting>
  <conditionalFormatting sqref="K47">
    <cfRule type="cellIs" dxfId="24" priority="28" operator="notEqual">
      <formula>0</formula>
    </cfRule>
  </conditionalFormatting>
  <conditionalFormatting sqref="J39">
    <cfRule type="cellIs" dxfId="23" priority="27" operator="notEqual">
      <formula>0</formula>
    </cfRule>
  </conditionalFormatting>
  <conditionalFormatting sqref="K39">
    <cfRule type="cellIs" dxfId="22" priority="26" operator="notEqual">
      <formula>0</formula>
    </cfRule>
  </conditionalFormatting>
  <conditionalFormatting sqref="K52">
    <cfRule type="cellIs" dxfId="21" priority="25" operator="notEqual">
      <formula>0</formula>
    </cfRule>
  </conditionalFormatting>
  <conditionalFormatting sqref="G45">
    <cfRule type="cellIs" dxfId="20" priority="24" operator="notEqual">
      <formula>0</formula>
    </cfRule>
  </conditionalFormatting>
  <conditionalFormatting sqref="H45:O45">
    <cfRule type="cellIs" dxfId="19" priority="23" operator="notEqual">
      <formula>0</formula>
    </cfRule>
  </conditionalFormatting>
  <conditionalFormatting sqref="D45">
    <cfRule type="cellIs" dxfId="18" priority="22" operator="notEqual">
      <formula>0</formula>
    </cfRule>
  </conditionalFormatting>
  <conditionalFormatting sqref="G54">
    <cfRule type="cellIs" dxfId="17" priority="21" operator="notEqual">
      <formula>0</formula>
    </cfRule>
  </conditionalFormatting>
  <conditionalFormatting sqref="H54:O54">
    <cfRule type="cellIs" dxfId="16" priority="20" operator="notEqual">
      <formula>0</formula>
    </cfRule>
  </conditionalFormatting>
  <conditionalFormatting sqref="D54">
    <cfRule type="cellIs" dxfId="15" priority="19" operator="notEqual">
      <formula>0</formula>
    </cfRule>
  </conditionalFormatting>
  <conditionalFormatting sqref="E24:F24">
    <cfRule type="cellIs" dxfId="14" priority="17" operator="notEqual">
      <formula>0</formula>
    </cfRule>
  </conditionalFormatting>
  <conditionalFormatting sqref="E58:F64 E51:F51 E25:F43">
    <cfRule type="cellIs" dxfId="13" priority="16" operator="notEqual">
      <formula>0</formula>
    </cfRule>
  </conditionalFormatting>
  <conditionalFormatting sqref="F44 F50">
    <cfRule type="cellIs" dxfId="12" priority="15" operator="notEqual">
      <formula>0</formula>
    </cfRule>
  </conditionalFormatting>
  <conditionalFormatting sqref="F45:F49">
    <cfRule type="cellIs" dxfId="11" priority="14" operator="notEqual">
      <formula>0</formula>
    </cfRule>
  </conditionalFormatting>
  <conditionalFormatting sqref="E44:E50">
    <cfRule type="cellIs" dxfId="10" priority="13" operator="notEqual">
      <formula>0</formula>
    </cfRule>
  </conditionalFormatting>
  <conditionalFormatting sqref="E52:F52 F53:F57">
    <cfRule type="cellIs" dxfId="9" priority="12" operator="notEqual">
      <formula>0</formula>
    </cfRule>
  </conditionalFormatting>
  <conditionalFormatting sqref="E53:E57">
    <cfRule type="cellIs" dxfId="8" priority="11" operator="notEqual">
      <formula>0</formula>
    </cfRule>
  </conditionalFormatting>
  <conditionalFormatting sqref="O28">
    <cfRule type="cellIs" dxfId="7" priority="9" operator="notEqual">
      <formula>0</formula>
    </cfRule>
  </conditionalFormatting>
  <conditionalFormatting sqref="N28">
    <cfRule type="cellIs" dxfId="6" priority="8" operator="notEqual">
      <formula>0</formula>
    </cfRule>
  </conditionalFormatting>
  <conditionalFormatting sqref="N33">
    <cfRule type="cellIs" dxfId="5" priority="5" operator="notEqual">
      <formula>0</formula>
    </cfRule>
  </conditionalFormatting>
  <conditionalFormatting sqref="N52:O52">
    <cfRule type="cellIs" dxfId="4" priority="4" operator="notEqual">
      <formula>0</formula>
    </cfRule>
  </conditionalFormatting>
  <conditionalFormatting sqref="S51 S53:S57">
    <cfRule type="cellIs" dxfId="3" priority="3" operator="notEqual">
      <formula>0</formula>
    </cfRule>
  </conditionalFormatting>
  <conditionalFormatting sqref="R52:S52">
    <cfRule type="cellIs" dxfId="2" priority="2" operator="notEqual">
      <formula>0</formula>
    </cfRule>
  </conditionalFormatting>
  <conditionalFormatting sqref="S5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9</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8</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I_140-78</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7</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Приобретение земельного участка Гурьевский р-н Калининградская обл</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6</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16" t="s">
        <v>516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5" customFormat="1" ht="58.5" customHeight="1" x14ac:dyDescent="0.25">
      <c r="A22" s="507" t="s">
        <v>52</v>
      </c>
      <c r="B22" s="518" t="s">
        <v>24</v>
      </c>
      <c r="C22" s="507" t="s">
        <v>51</v>
      </c>
      <c r="D22" s="507" t="s">
        <v>50</v>
      </c>
      <c r="E22" s="521" t="s">
        <v>527</v>
      </c>
      <c r="F22" s="522"/>
      <c r="G22" s="522"/>
      <c r="H22" s="522"/>
      <c r="I22" s="522"/>
      <c r="J22" s="522"/>
      <c r="K22" s="522"/>
      <c r="L22" s="523"/>
      <c r="M22" s="507" t="s">
        <v>49</v>
      </c>
      <c r="N22" s="507" t="s">
        <v>48</v>
      </c>
      <c r="O22" s="507" t="s">
        <v>47</v>
      </c>
      <c r="P22" s="502" t="s">
        <v>260</v>
      </c>
      <c r="Q22" s="502" t="s">
        <v>46</v>
      </c>
      <c r="R22" s="502" t="s">
        <v>45</v>
      </c>
      <c r="S22" s="502" t="s">
        <v>44</v>
      </c>
      <c r="T22" s="502"/>
      <c r="U22" s="524" t="s">
        <v>43</v>
      </c>
      <c r="V22" s="524" t="s">
        <v>42</v>
      </c>
      <c r="W22" s="502" t="s">
        <v>41</v>
      </c>
      <c r="X22" s="502" t="s">
        <v>40</v>
      </c>
      <c r="Y22" s="502" t="s">
        <v>39</v>
      </c>
      <c r="Z22" s="509" t="s">
        <v>38</v>
      </c>
      <c r="AA22" s="502" t="s">
        <v>37</v>
      </c>
      <c r="AB22" s="502" t="s">
        <v>36</v>
      </c>
      <c r="AC22" s="502" t="s">
        <v>35</v>
      </c>
      <c r="AD22" s="502" t="s">
        <v>34</v>
      </c>
      <c r="AE22" s="502" t="s">
        <v>33</v>
      </c>
      <c r="AF22" s="502" t="s">
        <v>32</v>
      </c>
      <c r="AG22" s="502"/>
      <c r="AH22" s="502"/>
      <c r="AI22" s="502"/>
      <c r="AJ22" s="502"/>
      <c r="AK22" s="502"/>
      <c r="AL22" s="502" t="s">
        <v>31</v>
      </c>
      <c r="AM22" s="502"/>
      <c r="AN22" s="502"/>
      <c r="AO22" s="502"/>
      <c r="AP22" s="502" t="s">
        <v>30</v>
      </c>
      <c r="AQ22" s="502"/>
      <c r="AR22" s="502" t="s">
        <v>29</v>
      </c>
      <c r="AS22" s="502" t="s">
        <v>28</v>
      </c>
      <c r="AT22" s="502" t="s">
        <v>27</v>
      </c>
      <c r="AU22" s="502" t="s">
        <v>26</v>
      </c>
      <c r="AV22" s="510" t="s">
        <v>25</v>
      </c>
    </row>
    <row r="23" spans="1:48" s="25" customFormat="1" ht="64.5" customHeight="1" x14ac:dyDescent="0.25">
      <c r="A23" s="517"/>
      <c r="B23" s="519"/>
      <c r="C23" s="517"/>
      <c r="D23" s="517"/>
      <c r="E23" s="512" t="s">
        <v>23</v>
      </c>
      <c r="F23" s="503" t="s">
        <v>130</v>
      </c>
      <c r="G23" s="503" t="s">
        <v>129</v>
      </c>
      <c r="H23" s="503" t="s">
        <v>128</v>
      </c>
      <c r="I23" s="505" t="s">
        <v>437</v>
      </c>
      <c r="J23" s="505" t="s">
        <v>438</v>
      </c>
      <c r="K23" s="505" t="s">
        <v>439</v>
      </c>
      <c r="L23" s="503" t="s">
        <v>606</v>
      </c>
      <c r="M23" s="517"/>
      <c r="N23" s="517"/>
      <c r="O23" s="517"/>
      <c r="P23" s="502"/>
      <c r="Q23" s="502"/>
      <c r="R23" s="502"/>
      <c r="S23" s="514" t="s">
        <v>2</v>
      </c>
      <c r="T23" s="514" t="s">
        <v>11</v>
      </c>
      <c r="U23" s="524"/>
      <c r="V23" s="524"/>
      <c r="W23" s="502"/>
      <c r="X23" s="502"/>
      <c r="Y23" s="502"/>
      <c r="Z23" s="502"/>
      <c r="AA23" s="502"/>
      <c r="AB23" s="502"/>
      <c r="AC23" s="502"/>
      <c r="AD23" s="502"/>
      <c r="AE23" s="502"/>
      <c r="AF23" s="502" t="s">
        <v>22</v>
      </c>
      <c r="AG23" s="502"/>
      <c r="AH23" s="502" t="s">
        <v>21</v>
      </c>
      <c r="AI23" s="502"/>
      <c r="AJ23" s="507" t="s">
        <v>20</v>
      </c>
      <c r="AK23" s="507" t="s">
        <v>19</v>
      </c>
      <c r="AL23" s="507" t="s">
        <v>18</v>
      </c>
      <c r="AM23" s="507" t="s">
        <v>17</v>
      </c>
      <c r="AN23" s="507" t="s">
        <v>16</v>
      </c>
      <c r="AO23" s="507" t="s">
        <v>15</v>
      </c>
      <c r="AP23" s="507" t="s">
        <v>14</v>
      </c>
      <c r="AQ23" s="525" t="s">
        <v>11</v>
      </c>
      <c r="AR23" s="502"/>
      <c r="AS23" s="502"/>
      <c r="AT23" s="502"/>
      <c r="AU23" s="502"/>
      <c r="AV23" s="511"/>
    </row>
    <row r="24" spans="1:48" s="25"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42" t="s">
        <v>13</v>
      </c>
      <c r="AG24" s="142" t="s">
        <v>12</v>
      </c>
      <c r="AH24" s="143" t="s">
        <v>2</v>
      </c>
      <c r="AI24" s="143" t="s">
        <v>11</v>
      </c>
      <c r="AJ24" s="508"/>
      <c r="AK24" s="508"/>
      <c r="AL24" s="508"/>
      <c r="AM24" s="508"/>
      <c r="AN24" s="508"/>
      <c r="AO24" s="508"/>
      <c r="AP24" s="508"/>
      <c r="AQ24" s="526"/>
      <c r="AR24" s="502"/>
      <c r="AS24" s="502"/>
      <c r="AT24" s="502"/>
      <c r="AU24" s="502"/>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537</v>
      </c>
      <c r="C26" s="20"/>
      <c r="D26" s="209">
        <f>'6.1. Паспорт сетевой график'!F53</f>
        <v>43190</v>
      </c>
      <c r="E26" s="22"/>
      <c r="F26" s="22"/>
      <c r="G26" s="380">
        <f>'6.2. Паспорт фин осв ввод'!AC37</f>
        <v>0</v>
      </c>
      <c r="H26" s="380"/>
      <c r="I26" s="380">
        <f>'6.2. Паспорт фин осв ввод'!AC39</f>
        <v>0</v>
      </c>
      <c r="J26" s="380">
        <f>'6.2. Паспорт фин осв ввод'!AC40</f>
        <v>0</v>
      </c>
      <c r="K26" s="380">
        <f>'6.2. Паспорт фин осв ввод'!AC41</f>
        <v>0</v>
      </c>
      <c r="L26" s="377">
        <f>'6.2. Паспорт фин осв ввод'!AC57</f>
        <v>1.0637000000000001</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90" zoomScaleNormal="90" zoomScaleSheetLayoutView="90" workbookViewId="0">
      <selection activeCell="D27" sqref="D27"/>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535</v>
      </c>
    </row>
    <row r="4" spans="1:8" x14ac:dyDescent="0.25">
      <c r="B4" s="42"/>
    </row>
    <row r="5" spans="1:8" ht="18.75" x14ac:dyDescent="0.3">
      <c r="A5" s="532" t="str">
        <f>'1. паспорт местоположение'!A5:C5</f>
        <v>Год раскрытия информации: 2018 год</v>
      </c>
      <c r="B5" s="532"/>
      <c r="C5" s="86"/>
      <c r="D5" s="86"/>
      <c r="E5" s="86"/>
      <c r="F5" s="86"/>
      <c r="G5" s="86"/>
      <c r="H5" s="86"/>
    </row>
    <row r="6" spans="1:8" ht="18.75" x14ac:dyDescent="0.3">
      <c r="A6" s="147"/>
      <c r="B6" s="147"/>
      <c r="C6" s="147"/>
      <c r="D6" s="147"/>
      <c r="E6" s="147"/>
      <c r="F6" s="147"/>
      <c r="G6" s="147"/>
      <c r="H6" s="147"/>
    </row>
    <row r="7" spans="1:8" ht="18.75" x14ac:dyDescent="0.25">
      <c r="A7" s="412" t="s">
        <v>9</v>
      </c>
      <c r="B7" s="412"/>
      <c r="C7" s="146"/>
      <c r="D7" s="146"/>
      <c r="E7" s="146"/>
      <c r="F7" s="146"/>
      <c r="G7" s="146"/>
      <c r="H7" s="146"/>
    </row>
    <row r="8" spans="1:8" ht="18.75" x14ac:dyDescent="0.25">
      <c r="A8" s="146"/>
      <c r="B8" s="146"/>
      <c r="C8" s="146"/>
      <c r="D8" s="146"/>
      <c r="E8" s="146"/>
      <c r="F8" s="146"/>
      <c r="G8" s="146"/>
      <c r="H8" s="146"/>
    </row>
    <row r="9" spans="1:8" x14ac:dyDescent="0.25">
      <c r="A9" s="413" t="str">
        <f>'1. паспорт местоположение'!A9:C9</f>
        <v>Акционерное общество "Янтарьэнерго" ДЗО  ПАО "Россети"</v>
      </c>
      <c r="B9" s="413"/>
      <c r="C9" s="144"/>
      <c r="D9" s="144"/>
      <c r="E9" s="144"/>
      <c r="F9" s="144"/>
      <c r="G9" s="144"/>
      <c r="H9" s="144"/>
    </row>
    <row r="10" spans="1:8" x14ac:dyDescent="0.25">
      <c r="A10" s="417" t="s">
        <v>8</v>
      </c>
      <c r="B10" s="417"/>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3" t="str">
        <f>'1. паспорт местоположение'!A12:C12</f>
        <v>I_140-78</v>
      </c>
      <c r="B12" s="413"/>
      <c r="C12" s="144"/>
      <c r="D12" s="144"/>
      <c r="E12" s="144"/>
      <c r="F12" s="144"/>
      <c r="G12" s="144"/>
      <c r="H12" s="144"/>
    </row>
    <row r="13" spans="1:8" x14ac:dyDescent="0.25">
      <c r="A13" s="417" t="s">
        <v>7</v>
      </c>
      <c r="B13" s="417"/>
      <c r="C13" s="145"/>
      <c r="D13" s="145"/>
      <c r="E13" s="145"/>
      <c r="F13" s="145"/>
      <c r="G13" s="145"/>
      <c r="H13" s="145"/>
    </row>
    <row r="14" spans="1:8" ht="18.75" x14ac:dyDescent="0.25">
      <c r="A14" s="10"/>
      <c r="B14" s="10"/>
      <c r="C14" s="10"/>
      <c r="D14" s="10"/>
      <c r="E14" s="10"/>
      <c r="F14" s="10"/>
      <c r="G14" s="10"/>
      <c r="H14" s="10"/>
    </row>
    <row r="15" spans="1:8" x14ac:dyDescent="0.25">
      <c r="A15" s="413" t="str">
        <f>'1. паспорт местоположение'!A15:C15</f>
        <v>Приобретение земельного участка Гурьевский р-н Калининградская обл</v>
      </c>
      <c r="B15" s="413"/>
      <c r="C15" s="144"/>
      <c r="D15" s="144"/>
      <c r="E15" s="144"/>
      <c r="F15" s="144"/>
      <c r="G15" s="144"/>
      <c r="H15" s="144"/>
    </row>
    <row r="16" spans="1:8" x14ac:dyDescent="0.25">
      <c r="A16" s="417" t="s">
        <v>6</v>
      </c>
      <c r="B16" s="417"/>
      <c r="C16" s="145"/>
      <c r="D16" s="145"/>
      <c r="E16" s="145"/>
      <c r="F16" s="145"/>
      <c r="G16" s="145"/>
      <c r="H16" s="145"/>
    </row>
    <row r="17" spans="1:2" x14ac:dyDescent="0.25">
      <c r="B17" s="118"/>
    </row>
    <row r="18" spans="1:2" ht="33.75" customHeight="1" x14ac:dyDescent="0.25">
      <c r="A18" s="530" t="s">
        <v>517</v>
      </c>
      <c r="B18" s="531"/>
    </row>
    <row r="19" spans="1:2" x14ac:dyDescent="0.25">
      <c r="B19" s="42"/>
    </row>
    <row r="20" spans="1:2" ht="16.5" thickBot="1" x14ac:dyDescent="0.3">
      <c r="B20" s="119"/>
    </row>
    <row r="21" spans="1:2" ht="49.5" customHeight="1" thickBot="1" x14ac:dyDescent="0.3">
      <c r="A21" s="120" t="s">
        <v>385</v>
      </c>
      <c r="B21" s="121" t="str">
        <f>A15</f>
        <v>Приобретение земельного участка Гурьевский р-н Калининградская обл</v>
      </c>
    </row>
    <row r="22" spans="1:2" ht="16.5" thickBot="1" x14ac:dyDescent="0.3">
      <c r="A22" s="120" t="s">
        <v>386</v>
      </c>
      <c r="B22" s="12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0" t="s">
        <v>351</v>
      </c>
      <c r="B23" s="122" t="s">
        <v>594</v>
      </c>
    </row>
    <row r="24" spans="1:2" ht="16.5" thickBot="1" x14ac:dyDescent="0.3">
      <c r="A24" s="120" t="s">
        <v>387</v>
      </c>
      <c r="B24" s="122">
        <v>0</v>
      </c>
    </row>
    <row r="25" spans="1:2" ht="16.5" thickBot="1" x14ac:dyDescent="0.3">
      <c r="A25" s="123" t="s">
        <v>388</v>
      </c>
      <c r="B25" s="121">
        <v>2018</v>
      </c>
    </row>
    <row r="26" spans="1:2" ht="16.5" thickBot="1" x14ac:dyDescent="0.3">
      <c r="A26" s="226" t="s">
        <v>389</v>
      </c>
      <c r="B26" s="211" t="s">
        <v>597</v>
      </c>
    </row>
    <row r="27" spans="1:2" ht="29.25" thickBot="1" x14ac:dyDescent="0.3">
      <c r="A27" s="228" t="s">
        <v>620</v>
      </c>
      <c r="B27" s="398">
        <f>'6.2. Паспорт фин осв ввод'!R52</f>
        <v>1.0667</v>
      </c>
    </row>
    <row r="28" spans="1:2" ht="16.5" thickBot="1" x14ac:dyDescent="0.3">
      <c r="A28" s="227" t="s">
        <v>390</v>
      </c>
      <c r="B28" s="227" t="s">
        <v>600</v>
      </c>
    </row>
    <row r="29" spans="1:2" ht="29.25" thickBot="1" x14ac:dyDescent="0.3">
      <c r="A29" s="131" t="s">
        <v>621</v>
      </c>
      <c r="B29" s="396">
        <f>B30</f>
        <v>1.0667</v>
      </c>
    </row>
    <row r="30" spans="1:2" ht="29.25" thickBot="1" x14ac:dyDescent="0.3">
      <c r="A30" s="131" t="s">
        <v>391</v>
      </c>
      <c r="B30" s="396">
        <f>B32+B37+B42</f>
        <v>1.0667</v>
      </c>
    </row>
    <row r="31" spans="1:2" ht="16.5" thickBot="1" x14ac:dyDescent="0.3">
      <c r="A31" s="126" t="s">
        <v>392</v>
      </c>
      <c r="B31" s="170"/>
    </row>
    <row r="32" spans="1:2" ht="29.25" thickBot="1" x14ac:dyDescent="0.3">
      <c r="A32" s="131" t="s">
        <v>393</v>
      </c>
      <c r="B32" s="170"/>
    </row>
    <row r="33" spans="1:2" ht="16.5" thickBot="1" x14ac:dyDescent="0.3">
      <c r="A33" s="126" t="s">
        <v>394</v>
      </c>
      <c r="B33" s="170"/>
    </row>
    <row r="34" spans="1:2" ht="16.5" thickBot="1" x14ac:dyDescent="0.3">
      <c r="A34" s="126" t="s">
        <v>395</v>
      </c>
      <c r="B34" s="170"/>
    </row>
    <row r="35" spans="1:2" ht="16.5" thickBot="1" x14ac:dyDescent="0.3">
      <c r="A35" s="126" t="s">
        <v>396</v>
      </c>
      <c r="B35" s="170"/>
    </row>
    <row r="36" spans="1:2" ht="16.5" thickBot="1" x14ac:dyDescent="0.3">
      <c r="A36" s="126" t="s">
        <v>397</v>
      </c>
      <c r="B36" s="170"/>
    </row>
    <row r="37" spans="1:2" ht="29.25" thickBot="1" x14ac:dyDescent="0.3">
      <c r="A37" s="131" t="s">
        <v>398</v>
      </c>
      <c r="B37" s="170"/>
    </row>
    <row r="38" spans="1:2" ht="16.5" thickBot="1" x14ac:dyDescent="0.3">
      <c r="A38" s="126" t="s">
        <v>394</v>
      </c>
      <c r="B38" s="170"/>
    </row>
    <row r="39" spans="1:2" ht="16.5" thickBot="1" x14ac:dyDescent="0.3">
      <c r="A39" s="126" t="s">
        <v>395</v>
      </c>
      <c r="B39" s="170"/>
    </row>
    <row r="40" spans="1:2" ht="16.5" thickBot="1" x14ac:dyDescent="0.3">
      <c r="A40" s="126" t="s">
        <v>396</v>
      </c>
      <c r="B40" s="170"/>
    </row>
    <row r="41" spans="1:2" ht="16.5" thickBot="1" x14ac:dyDescent="0.3">
      <c r="A41" s="126" t="s">
        <v>397</v>
      </c>
      <c r="B41" s="170"/>
    </row>
    <row r="42" spans="1:2" ht="29.25" thickBot="1" x14ac:dyDescent="0.3">
      <c r="A42" s="131" t="s">
        <v>399</v>
      </c>
      <c r="B42" s="396">
        <f>B43+B47</f>
        <v>1.0667</v>
      </c>
    </row>
    <row r="43" spans="1:2" ht="30.75" thickBot="1" x14ac:dyDescent="0.3">
      <c r="A43" s="385" t="s">
        <v>619</v>
      </c>
      <c r="B43" s="397">
        <v>1.0667</v>
      </c>
    </row>
    <row r="44" spans="1:2" ht="16.5" thickBot="1" x14ac:dyDescent="0.3">
      <c r="A44" s="126" t="s">
        <v>395</v>
      </c>
      <c r="B44" s="374">
        <f>B43/B27</f>
        <v>1</v>
      </c>
    </row>
    <row r="45" spans="1:2" ht="16.5" thickBot="1" x14ac:dyDescent="0.3">
      <c r="A45" s="126" t="s">
        <v>396</v>
      </c>
      <c r="B45" s="396">
        <v>1.0667</v>
      </c>
    </row>
    <row r="46" spans="1:2" ht="16.5" thickBot="1" x14ac:dyDescent="0.3">
      <c r="A46" s="126" t="s">
        <v>397</v>
      </c>
      <c r="B46" s="396">
        <v>1.0667</v>
      </c>
    </row>
    <row r="47" spans="1:2" ht="16.5" thickBot="1" x14ac:dyDescent="0.3">
      <c r="A47" s="126" t="s">
        <v>394</v>
      </c>
      <c r="B47" s="170"/>
    </row>
    <row r="48" spans="1:2" ht="16.5" thickBot="1" x14ac:dyDescent="0.3">
      <c r="A48" s="126" t="s">
        <v>395</v>
      </c>
      <c r="B48" s="170"/>
    </row>
    <row r="49" spans="1:2" ht="16.5" thickBot="1" x14ac:dyDescent="0.3">
      <c r="A49" s="126" t="s">
        <v>396</v>
      </c>
      <c r="B49" s="170"/>
    </row>
    <row r="50" spans="1:2" ht="16.5" thickBot="1" x14ac:dyDescent="0.3">
      <c r="A50" s="126" t="s">
        <v>397</v>
      </c>
      <c r="B50" s="170"/>
    </row>
    <row r="51" spans="1:2" ht="29.25" thickBot="1" x14ac:dyDescent="0.3">
      <c r="A51" s="125" t="s">
        <v>400</v>
      </c>
      <c r="B51" s="374">
        <f>B27/B30</f>
        <v>1</v>
      </c>
    </row>
    <row r="52" spans="1:2" ht="16.5" thickBot="1" x14ac:dyDescent="0.3">
      <c r="A52" s="127" t="s">
        <v>392</v>
      </c>
      <c r="B52" s="171"/>
    </row>
    <row r="53" spans="1:2" ht="16.5" thickBot="1" x14ac:dyDescent="0.3">
      <c r="A53" s="127" t="s">
        <v>401</v>
      </c>
      <c r="B53" s="171"/>
    </row>
    <row r="54" spans="1:2" ht="16.5" thickBot="1" x14ac:dyDescent="0.3">
      <c r="A54" s="127" t="s">
        <v>402</v>
      </c>
      <c r="B54" s="171"/>
    </row>
    <row r="55" spans="1:2" ht="16.5" thickBot="1" x14ac:dyDescent="0.3">
      <c r="A55" s="127" t="s">
        <v>403</v>
      </c>
      <c r="B55" s="171"/>
    </row>
    <row r="56" spans="1:2" ht="16.5" thickBot="1" x14ac:dyDescent="0.3">
      <c r="A56" s="123" t="s">
        <v>404</v>
      </c>
      <c r="B56" s="375">
        <f>B57/B27</f>
        <v>1</v>
      </c>
    </row>
    <row r="57" spans="1:2" ht="16.5" thickBot="1" x14ac:dyDescent="0.3">
      <c r="A57" s="123" t="s">
        <v>405</v>
      </c>
      <c r="B57" s="399">
        <f>B45+B49</f>
        <v>1.0667</v>
      </c>
    </row>
    <row r="58" spans="1:2" ht="16.5" thickBot="1" x14ac:dyDescent="0.3">
      <c r="A58" s="123" t="s">
        <v>406</v>
      </c>
      <c r="B58" s="375">
        <f>B59/B27</f>
        <v>1</v>
      </c>
    </row>
    <row r="59" spans="1:2" ht="16.5" thickBot="1" x14ac:dyDescent="0.3">
      <c r="A59" s="124" t="s">
        <v>407</v>
      </c>
      <c r="B59" s="400">
        <f>B46+B50</f>
        <v>1.0667</v>
      </c>
    </row>
    <row r="60" spans="1:2" ht="15.75" customHeight="1" x14ac:dyDescent="0.25">
      <c r="A60" s="125" t="s">
        <v>408</v>
      </c>
      <c r="B60" s="127" t="s">
        <v>409</v>
      </c>
    </row>
    <row r="61" spans="1:2" x14ac:dyDescent="0.25">
      <c r="A61" s="129" t="s">
        <v>410</v>
      </c>
      <c r="B61" s="129" t="s">
        <v>537</v>
      </c>
    </row>
    <row r="62" spans="1:2" x14ac:dyDescent="0.25">
      <c r="A62" s="129" t="s">
        <v>411</v>
      </c>
      <c r="B62" s="129"/>
    </row>
    <row r="63" spans="1:2" x14ac:dyDescent="0.25">
      <c r="A63" s="129" t="s">
        <v>412</v>
      </c>
      <c r="B63" s="129"/>
    </row>
    <row r="64" spans="1:2" x14ac:dyDescent="0.25">
      <c r="A64" s="129" t="s">
        <v>413</v>
      </c>
      <c r="B64" s="129"/>
    </row>
    <row r="65" spans="1:2" ht="30.75" thickBot="1" x14ac:dyDescent="0.3">
      <c r="A65" s="130" t="s">
        <v>414</v>
      </c>
      <c r="B65" s="130" t="str">
        <f>'3.3 паспорт описание'!C27</f>
        <v>договор купли-продажи земельного участка  с Калиновской А.С. от 20.02.2018</v>
      </c>
    </row>
    <row r="66" spans="1:2" ht="30.75" thickBot="1" x14ac:dyDescent="0.3">
      <c r="A66" s="127" t="s">
        <v>415</v>
      </c>
      <c r="B66" s="128"/>
    </row>
    <row r="67" spans="1:2" ht="29.25" thickBot="1" x14ac:dyDescent="0.3">
      <c r="A67" s="123" t="s">
        <v>416</v>
      </c>
      <c r="B67" s="128"/>
    </row>
    <row r="68" spans="1:2" ht="16.5" thickBot="1" x14ac:dyDescent="0.3">
      <c r="A68" s="127" t="s">
        <v>392</v>
      </c>
      <c r="B68" s="133"/>
    </row>
    <row r="69" spans="1:2" ht="16.5" thickBot="1" x14ac:dyDescent="0.3">
      <c r="A69" s="127" t="s">
        <v>417</v>
      </c>
      <c r="B69" s="128"/>
    </row>
    <row r="70" spans="1:2" ht="16.5" thickBot="1" x14ac:dyDescent="0.3">
      <c r="A70" s="127" t="s">
        <v>418</v>
      </c>
      <c r="B70" s="133"/>
    </row>
    <row r="71" spans="1:2" ht="30.75" thickBot="1" x14ac:dyDescent="0.3">
      <c r="A71" s="134" t="s">
        <v>419</v>
      </c>
      <c r="B71" s="148" t="s">
        <v>420</v>
      </c>
    </row>
    <row r="72" spans="1:2" ht="16.5" thickBot="1" x14ac:dyDescent="0.3">
      <c r="A72" s="123" t="s">
        <v>421</v>
      </c>
      <c r="B72" s="132"/>
    </row>
    <row r="73" spans="1:2" ht="16.5" thickBot="1" x14ac:dyDescent="0.3">
      <c r="A73" s="129" t="s">
        <v>422</v>
      </c>
      <c r="B73" s="135"/>
    </row>
    <row r="74" spans="1:2" ht="16.5" thickBot="1" x14ac:dyDescent="0.3">
      <c r="A74" s="129" t="s">
        <v>423</v>
      </c>
      <c r="B74" s="135"/>
    </row>
    <row r="75" spans="1:2" ht="16.5" thickBot="1" x14ac:dyDescent="0.3">
      <c r="A75" s="129" t="s">
        <v>424</v>
      </c>
      <c r="B75" s="135"/>
    </row>
    <row r="76" spans="1:2" ht="45.75" thickBot="1" x14ac:dyDescent="0.3">
      <c r="A76" s="136" t="s">
        <v>425</v>
      </c>
      <c r="B76" s="133" t="s">
        <v>426</v>
      </c>
    </row>
    <row r="77" spans="1:2" ht="28.5" x14ac:dyDescent="0.25">
      <c r="A77" s="125" t="s">
        <v>427</v>
      </c>
      <c r="B77" s="527" t="s">
        <v>428</v>
      </c>
    </row>
    <row r="78" spans="1:2" x14ac:dyDescent="0.25">
      <c r="A78" s="129" t="s">
        <v>429</v>
      </c>
      <c r="B78" s="528"/>
    </row>
    <row r="79" spans="1:2" x14ac:dyDescent="0.25">
      <c r="A79" s="129" t="s">
        <v>430</v>
      </c>
      <c r="B79" s="528"/>
    </row>
    <row r="80" spans="1:2" x14ac:dyDescent="0.25">
      <c r="A80" s="129" t="s">
        <v>431</v>
      </c>
      <c r="B80" s="528"/>
    </row>
    <row r="81" spans="1:2" x14ac:dyDescent="0.25">
      <c r="A81" s="129" t="s">
        <v>432</v>
      </c>
      <c r="B81" s="528"/>
    </row>
    <row r="82" spans="1:2" ht="16.5" thickBot="1" x14ac:dyDescent="0.3">
      <c r="A82" s="137" t="s">
        <v>433</v>
      </c>
      <c r="B82" s="529"/>
    </row>
    <row r="85" spans="1:2" x14ac:dyDescent="0.25">
      <c r="A85" s="138"/>
      <c r="B85" s="139"/>
    </row>
    <row r="86" spans="1:2" x14ac:dyDescent="0.25">
      <c r="B86" s="140"/>
    </row>
    <row r="87" spans="1:2" x14ac:dyDescent="0.25">
      <c r="B87" s="141"/>
    </row>
  </sheetData>
  <mergeCells count="10">
    <mergeCell ref="A5:B5"/>
    <mergeCell ref="A7:B7"/>
    <mergeCell ref="A9:B9"/>
    <mergeCell ref="A10:B10"/>
    <mergeCell ref="A12:B12"/>
    <mergeCell ref="B77:B82"/>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9</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8</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I_140-78</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7</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2"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2" customFormat="1" ht="15" customHeight="1" x14ac:dyDescent="0.2">
      <c r="A15" s="417" t="s">
        <v>6</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492</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11" t="s">
        <v>5</v>
      </c>
      <c r="B19" s="411" t="s">
        <v>99</v>
      </c>
      <c r="C19" s="414" t="s">
        <v>384</v>
      </c>
      <c r="D19" s="411" t="s">
        <v>383</v>
      </c>
      <c r="E19" s="411" t="s">
        <v>98</v>
      </c>
      <c r="F19" s="411" t="s">
        <v>97</v>
      </c>
      <c r="G19" s="411" t="s">
        <v>379</v>
      </c>
      <c r="H19" s="411" t="s">
        <v>96</v>
      </c>
      <c r="I19" s="411" t="s">
        <v>95</v>
      </c>
      <c r="J19" s="411" t="s">
        <v>94</v>
      </c>
      <c r="K19" s="411" t="s">
        <v>93</v>
      </c>
      <c r="L19" s="411" t="s">
        <v>92</v>
      </c>
      <c r="M19" s="411" t="s">
        <v>91</v>
      </c>
      <c r="N19" s="411" t="s">
        <v>90</v>
      </c>
      <c r="O19" s="411" t="s">
        <v>89</v>
      </c>
      <c r="P19" s="411" t="s">
        <v>88</v>
      </c>
      <c r="Q19" s="411" t="s">
        <v>382</v>
      </c>
      <c r="R19" s="411"/>
      <c r="S19" s="416" t="s">
        <v>486</v>
      </c>
      <c r="T19" s="3"/>
      <c r="U19" s="3"/>
      <c r="V19" s="3"/>
      <c r="W19" s="3"/>
      <c r="X19" s="3"/>
      <c r="Y19" s="3"/>
    </row>
    <row r="20" spans="1:28" s="2" customFormat="1" ht="180.75" customHeight="1" x14ac:dyDescent="0.2">
      <c r="A20" s="411"/>
      <c r="B20" s="411"/>
      <c r="C20" s="415"/>
      <c r="D20" s="411"/>
      <c r="E20" s="411"/>
      <c r="F20" s="411"/>
      <c r="G20" s="411"/>
      <c r="H20" s="411"/>
      <c r="I20" s="411"/>
      <c r="J20" s="411"/>
      <c r="K20" s="411"/>
      <c r="L20" s="411"/>
      <c r="M20" s="411"/>
      <c r="N20" s="411"/>
      <c r="O20" s="411"/>
      <c r="P20" s="411"/>
      <c r="Q20" s="40" t="s">
        <v>380</v>
      </c>
      <c r="R20" s="41" t="s">
        <v>381</v>
      </c>
      <c r="S20" s="416"/>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9</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8</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I_140-78</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7</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2" customFormat="1" ht="12" x14ac:dyDescent="0.2">
      <c r="A16" s="413" t="str">
        <f>'1. паспорт местоположение'!A15</f>
        <v>Приобретение земельного участка Гурьевский р-н Калининградская обл</v>
      </c>
      <c r="B16" s="413"/>
      <c r="C16" s="413"/>
      <c r="D16" s="413"/>
      <c r="E16" s="413"/>
      <c r="F16" s="413"/>
      <c r="G16" s="413"/>
      <c r="H16" s="413"/>
      <c r="I16" s="413"/>
      <c r="J16" s="413"/>
      <c r="K16" s="413"/>
      <c r="L16" s="413"/>
      <c r="M16" s="413"/>
      <c r="N16" s="413"/>
      <c r="O16" s="413"/>
      <c r="P16" s="413"/>
      <c r="Q16" s="413"/>
      <c r="R16" s="413"/>
      <c r="S16" s="413"/>
      <c r="T16" s="413"/>
    </row>
    <row r="17" spans="1:113" s="2" customFormat="1" ht="15" customHeight="1" x14ac:dyDescent="0.2">
      <c r="A17" s="417" t="s">
        <v>6</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6" t="s">
        <v>497</v>
      </c>
      <c r="B19" s="436"/>
      <c r="C19" s="436"/>
      <c r="D19" s="436"/>
      <c r="E19" s="436"/>
      <c r="F19" s="436"/>
      <c r="G19" s="436"/>
      <c r="H19" s="436"/>
      <c r="I19" s="436"/>
      <c r="J19" s="436"/>
      <c r="K19" s="436"/>
      <c r="L19" s="436"/>
      <c r="M19" s="436"/>
      <c r="N19" s="436"/>
      <c r="O19" s="436"/>
      <c r="P19" s="436"/>
      <c r="Q19" s="436"/>
      <c r="R19" s="436"/>
      <c r="S19" s="436"/>
      <c r="T19" s="436"/>
    </row>
    <row r="20" spans="1:113" s="58"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5</v>
      </c>
      <c r="B21" s="423" t="s">
        <v>223</v>
      </c>
      <c r="C21" s="424"/>
      <c r="D21" s="427" t="s">
        <v>121</v>
      </c>
      <c r="E21" s="423" t="s">
        <v>526</v>
      </c>
      <c r="F21" s="424"/>
      <c r="G21" s="423" t="s">
        <v>274</v>
      </c>
      <c r="H21" s="424"/>
      <c r="I21" s="423" t="s">
        <v>120</v>
      </c>
      <c r="J21" s="424"/>
      <c r="K21" s="427" t="s">
        <v>119</v>
      </c>
      <c r="L21" s="423" t="s">
        <v>118</v>
      </c>
      <c r="M21" s="424"/>
      <c r="N21" s="423" t="s">
        <v>522</v>
      </c>
      <c r="O21" s="424"/>
      <c r="P21" s="427" t="s">
        <v>117</v>
      </c>
      <c r="Q21" s="433" t="s">
        <v>116</v>
      </c>
      <c r="R21" s="434"/>
      <c r="S21" s="433" t="s">
        <v>115</v>
      </c>
      <c r="T21" s="435"/>
    </row>
    <row r="22" spans="1:113" ht="204.75" customHeight="1" x14ac:dyDescent="0.25">
      <c r="A22" s="431"/>
      <c r="B22" s="425"/>
      <c r="C22" s="426"/>
      <c r="D22" s="429"/>
      <c r="E22" s="425"/>
      <c r="F22" s="426"/>
      <c r="G22" s="425"/>
      <c r="H22" s="426"/>
      <c r="I22" s="425"/>
      <c r="J22" s="426"/>
      <c r="K22" s="428"/>
      <c r="L22" s="425"/>
      <c r="M22" s="426"/>
      <c r="N22" s="425"/>
      <c r="O22" s="426"/>
      <c r="P22" s="428"/>
      <c r="Q22" s="110" t="s">
        <v>114</v>
      </c>
      <c r="R22" s="110" t="s">
        <v>496</v>
      </c>
      <c r="S22" s="110" t="s">
        <v>113</v>
      </c>
      <c r="T22" s="110" t="s">
        <v>112</v>
      </c>
    </row>
    <row r="23" spans="1:113" ht="51.75" customHeight="1" x14ac:dyDescent="0.25">
      <c r="A23" s="432"/>
      <c r="B23" s="157" t="s">
        <v>110</v>
      </c>
      <c r="C23" s="157" t="s">
        <v>111</v>
      </c>
      <c r="D23" s="428"/>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22" t="s">
        <v>532</v>
      </c>
      <c r="C30" s="422"/>
      <c r="D30" s="422"/>
      <c r="E30" s="422"/>
      <c r="F30" s="422"/>
      <c r="G30" s="422"/>
      <c r="H30" s="422"/>
      <c r="I30" s="422"/>
      <c r="J30" s="422"/>
      <c r="K30" s="422"/>
      <c r="L30" s="422"/>
      <c r="M30" s="422"/>
      <c r="N30" s="422"/>
      <c r="O30" s="422"/>
      <c r="P30" s="422"/>
      <c r="Q30" s="422"/>
      <c r="R30" s="422"/>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2" t="s">
        <v>9</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8</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I_140-78</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7</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3" t="str">
        <f>'1. паспорт местоположение'!A15</f>
        <v>Приобретение земельного участка Гурьевский р-н Калининградская обл</v>
      </c>
      <c r="F15" s="413"/>
      <c r="G15" s="413"/>
      <c r="H15" s="413"/>
      <c r="I15" s="413"/>
      <c r="J15" s="413"/>
      <c r="K15" s="413"/>
      <c r="L15" s="413"/>
      <c r="M15" s="413"/>
      <c r="N15" s="413"/>
      <c r="O15" s="413"/>
      <c r="P15" s="413"/>
      <c r="Q15" s="413"/>
      <c r="R15" s="413"/>
      <c r="S15" s="413"/>
      <c r="T15" s="413"/>
      <c r="U15" s="413"/>
      <c r="V15" s="413"/>
      <c r="W15" s="413"/>
      <c r="X15" s="413"/>
      <c r="Y15" s="413"/>
    </row>
    <row r="16" spans="1:27" s="2" customFormat="1" ht="15" customHeight="1" x14ac:dyDescent="0.2">
      <c r="E16" s="417" t="s">
        <v>6</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499</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8" customFormat="1" ht="21" customHeight="1" x14ac:dyDescent="0.25"/>
    <row r="21" spans="1:27" ht="15.75" customHeight="1" x14ac:dyDescent="0.25">
      <c r="A21" s="438" t="s">
        <v>5</v>
      </c>
      <c r="B21" s="441" t="s">
        <v>506</v>
      </c>
      <c r="C21" s="442"/>
      <c r="D21" s="441" t="s">
        <v>508</v>
      </c>
      <c r="E21" s="442"/>
      <c r="F21" s="433" t="s">
        <v>93</v>
      </c>
      <c r="G21" s="435"/>
      <c r="H21" s="435"/>
      <c r="I21" s="434"/>
      <c r="J21" s="438" t="s">
        <v>509</v>
      </c>
      <c r="K21" s="441" t="s">
        <v>510</v>
      </c>
      <c r="L21" s="442"/>
      <c r="M21" s="441" t="s">
        <v>511</v>
      </c>
      <c r="N21" s="442"/>
      <c r="O21" s="441" t="s">
        <v>498</v>
      </c>
      <c r="P21" s="442"/>
      <c r="Q21" s="441" t="s">
        <v>126</v>
      </c>
      <c r="R21" s="442"/>
      <c r="S21" s="438" t="s">
        <v>125</v>
      </c>
      <c r="T21" s="438" t="s">
        <v>512</v>
      </c>
      <c r="U21" s="438" t="s">
        <v>507</v>
      </c>
      <c r="V21" s="441" t="s">
        <v>124</v>
      </c>
      <c r="W21" s="442"/>
      <c r="X21" s="433" t="s">
        <v>116</v>
      </c>
      <c r="Y21" s="435"/>
      <c r="Z21" s="433" t="s">
        <v>115</v>
      </c>
      <c r="AA21" s="435"/>
    </row>
    <row r="22" spans="1:27" ht="216" customHeight="1" x14ac:dyDescent="0.25">
      <c r="A22" s="439"/>
      <c r="B22" s="443"/>
      <c r="C22" s="444"/>
      <c r="D22" s="443"/>
      <c r="E22" s="444"/>
      <c r="F22" s="433" t="s">
        <v>123</v>
      </c>
      <c r="G22" s="434"/>
      <c r="H22" s="433" t="s">
        <v>122</v>
      </c>
      <c r="I22" s="434"/>
      <c r="J22" s="440"/>
      <c r="K22" s="443"/>
      <c r="L22" s="444"/>
      <c r="M22" s="443"/>
      <c r="N22" s="444"/>
      <c r="O22" s="443"/>
      <c r="P22" s="444"/>
      <c r="Q22" s="443"/>
      <c r="R22" s="444"/>
      <c r="S22" s="440"/>
      <c r="T22" s="440"/>
      <c r="U22" s="440"/>
      <c r="V22" s="443"/>
      <c r="W22" s="444"/>
      <c r="X22" s="110" t="s">
        <v>114</v>
      </c>
      <c r="Y22" s="110" t="s">
        <v>496</v>
      </c>
      <c r="Z22" s="110" t="s">
        <v>113</v>
      </c>
      <c r="AA22" s="110" t="s">
        <v>112</v>
      </c>
    </row>
    <row r="23" spans="1:27" ht="60" customHeight="1" x14ac:dyDescent="0.25">
      <c r="A23" s="440"/>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2" t="s">
        <v>9</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"Янтарьэнерго" ДЗО  ПАО "Россети"</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8</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I_140-78</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7</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2" customFormat="1" ht="12" x14ac:dyDescent="0.2">
      <c r="A15" s="413" t="str">
        <f>'1. паспорт местоположение'!A15</f>
        <v>Приобретение земельного участка Гурьевский р-н Калининградская обл</v>
      </c>
      <c r="B15" s="413"/>
      <c r="C15" s="413"/>
      <c r="D15" s="7"/>
      <c r="E15" s="7"/>
      <c r="F15" s="7"/>
      <c r="G15" s="7"/>
      <c r="H15" s="7"/>
      <c r="I15" s="7"/>
      <c r="J15" s="7"/>
      <c r="K15" s="7"/>
      <c r="L15" s="7"/>
      <c r="M15" s="7"/>
      <c r="N15" s="7"/>
      <c r="O15" s="7"/>
      <c r="P15" s="7"/>
      <c r="Q15" s="7"/>
      <c r="R15" s="7"/>
      <c r="S15" s="7"/>
      <c r="T15" s="7"/>
      <c r="U15" s="7"/>
    </row>
    <row r="16" spans="1:29" s="2" customFormat="1" ht="15" customHeight="1" x14ac:dyDescent="0.2">
      <c r="A16" s="417" t="s">
        <v>6</v>
      </c>
      <c r="B16" s="417"/>
      <c r="C16" s="417"/>
      <c r="D16" s="5"/>
      <c r="E16" s="5"/>
      <c r="F16" s="5"/>
      <c r="G16" s="5"/>
      <c r="H16" s="5"/>
      <c r="I16" s="5"/>
      <c r="J16" s="5"/>
      <c r="K16" s="5"/>
      <c r="L16" s="5"/>
      <c r="M16" s="5"/>
      <c r="N16" s="5"/>
      <c r="O16" s="5"/>
      <c r="P16" s="5"/>
      <c r="Q16" s="5"/>
      <c r="R16" s="5"/>
      <c r="S16" s="5"/>
      <c r="T16" s="5"/>
      <c r="U16" s="5"/>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491</v>
      </c>
      <c r="B18" s="420"/>
      <c r="C18" s="42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504</v>
      </c>
      <c r="C22" s="229" t="s">
        <v>596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582</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169" t="s">
        <v>618</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81">
        <v>1.0667</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11" t="s">
        <v>617</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52"/>
      <c r="AB6" s="152"/>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52"/>
      <c r="AB7" s="152"/>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3"/>
      <c r="AB8" s="153"/>
    </row>
    <row r="9" spans="1:28" ht="15.75"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4"/>
      <c r="AB9" s="154"/>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52"/>
      <c r="AB10" s="152"/>
    </row>
    <row r="11" spans="1:28" x14ac:dyDescent="0.25">
      <c r="A11" s="413" t="str">
        <f>'1. паспорт местоположение'!A12:C12</f>
        <v>I_140-78</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3"/>
      <c r="AB11" s="153"/>
    </row>
    <row r="12" spans="1:28" ht="15.75"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4"/>
      <c r="AB12" s="154"/>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3" t="str">
        <f>'1. паспорт местоположение'!A15</f>
        <v>Приобретение земельного участка Гурьевский р-н Калининградская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3"/>
      <c r="AB14" s="153"/>
    </row>
    <row r="15" spans="1:28" ht="15.75"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4"/>
      <c r="AB15" s="154"/>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2"/>
      <c r="AB16" s="162"/>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2"/>
      <c r="AB17" s="162"/>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2"/>
      <c r="AB18" s="162"/>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2"/>
      <c r="AB19" s="16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3"/>
      <c r="AB20" s="16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3"/>
      <c r="AB21" s="163"/>
    </row>
    <row r="22" spans="1:28" x14ac:dyDescent="0.25">
      <c r="A22" s="446" t="s">
        <v>523</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4"/>
      <c r="AB22" s="164"/>
    </row>
    <row r="23" spans="1:28" ht="32.25" customHeight="1" x14ac:dyDescent="0.25">
      <c r="A23" s="448" t="s">
        <v>375</v>
      </c>
      <c r="B23" s="449"/>
      <c r="C23" s="449"/>
      <c r="D23" s="449"/>
      <c r="E23" s="449"/>
      <c r="F23" s="449"/>
      <c r="G23" s="449"/>
      <c r="H23" s="449"/>
      <c r="I23" s="449"/>
      <c r="J23" s="449"/>
      <c r="K23" s="449"/>
      <c r="L23" s="450"/>
      <c r="M23" s="447" t="s">
        <v>376</v>
      </c>
      <c r="N23" s="447"/>
      <c r="O23" s="447"/>
      <c r="P23" s="447"/>
      <c r="Q23" s="447"/>
      <c r="R23" s="447"/>
      <c r="S23" s="447"/>
      <c r="T23" s="447"/>
      <c r="U23" s="447"/>
      <c r="V23" s="447"/>
      <c r="W23" s="447"/>
      <c r="X23" s="447"/>
      <c r="Y23" s="447"/>
      <c r="Z23" s="447"/>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534</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2" t="s">
        <v>9</v>
      </c>
      <c r="B7" s="412"/>
      <c r="C7" s="412"/>
      <c r="D7" s="412"/>
      <c r="E7" s="412"/>
      <c r="F7" s="412"/>
      <c r="G7" s="412"/>
      <c r="H7" s="412"/>
      <c r="I7" s="412"/>
      <c r="J7" s="412"/>
      <c r="K7" s="412"/>
      <c r="L7" s="412"/>
      <c r="M7" s="412"/>
      <c r="N7" s="412"/>
      <c r="O7" s="412"/>
      <c r="P7" s="12"/>
      <c r="Q7" s="12"/>
      <c r="R7" s="12"/>
      <c r="S7" s="12"/>
      <c r="T7" s="12"/>
      <c r="U7" s="12"/>
      <c r="V7" s="12"/>
      <c r="W7" s="12"/>
      <c r="X7" s="12"/>
      <c r="Y7" s="12"/>
      <c r="Z7" s="12"/>
    </row>
    <row r="8" spans="1:28" s="11" customFormat="1" ht="18.75" x14ac:dyDescent="0.2">
      <c r="A8" s="412"/>
      <c r="B8" s="412"/>
      <c r="C8" s="412"/>
      <c r="D8" s="412"/>
      <c r="E8" s="412"/>
      <c r="F8" s="412"/>
      <c r="G8" s="412"/>
      <c r="H8" s="412"/>
      <c r="I8" s="412"/>
      <c r="J8" s="412"/>
      <c r="K8" s="412"/>
      <c r="L8" s="412"/>
      <c r="M8" s="412"/>
      <c r="N8" s="412"/>
      <c r="O8" s="412"/>
      <c r="P8" s="12"/>
      <c r="Q8" s="12"/>
      <c r="R8" s="12"/>
      <c r="S8" s="12"/>
      <c r="T8" s="12"/>
      <c r="U8" s="12"/>
      <c r="V8" s="12"/>
      <c r="W8" s="12"/>
      <c r="X8" s="12"/>
      <c r="Y8" s="12"/>
      <c r="Z8" s="12"/>
    </row>
    <row r="9" spans="1:28" s="11"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2"/>
      <c r="Q9" s="12"/>
      <c r="R9" s="12"/>
      <c r="S9" s="12"/>
      <c r="T9" s="12"/>
      <c r="U9" s="12"/>
      <c r="V9" s="12"/>
      <c r="W9" s="12"/>
      <c r="X9" s="12"/>
      <c r="Y9" s="12"/>
      <c r="Z9" s="12"/>
    </row>
    <row r="10" spans="1:28" s="11" customFormat="1" ht="18.75" x14ac:dyDescent="0.2">
      <c r="A10" s="417" t="s">
        <v>8</v>
      </c>
      <c r="B10" s="417"/>
      <c r="C10" s="417"/>
      <c r="D10" s="417"/>
      <c r="E10" s="417"/>
      <c r="F10" s="417"/>
      <c r="G10" s="417"/>
      <c r="H10" s="417"/>
      <c r="I10" s="417"/>
      <c r="J10" s="417"/>
      <c r="K10" s="417"/>
      <c r="L10" s="417"/>
      <c r="M10" s="417"/>
      <c r="N10" s="417"/>
      <c r="O10" s="417"/>
      <c r="P10" s="12"/>
      <c r="Q10" s="12"/>
      <c r="R10" s="12"/>
      <c r="S10" s="12"/>
      <c r="T10" s="12"/>
      <c r="U10" s="12"/>
      <c r="V10" s="12"/>
      <c r="W10" s="12"/>
      <c r="X10" s="12"/>
      <c r="Y10" s="12"/>
      <c r="Z10" s="12"/>
    </row>
    <row r="11" spans="1:28" s="11" customFormat="1" ht="18.75" x14ac:dyDescent="0.2">
      <c r="A11" s="412"/>
      <c r="B11" s="412"/>
      <c r="C11" s="412"/>
      <c r="D11" s="412"/>
      <c r="E11" s="412"/>
      <c r="F11" s="412"/>
      <c r="G11" s="412"/>
      <c r="H11" s="412"/>
      <c r="I11" s="412"/>
      <c r="J11" s="412"/>
      <c r="K11" s="412"/>
      <c r="L11" s="412"/>
      <c r="M11" s="412"/>
      <c r="N11" s="412"/>
      <c r="O11" s="412"/>
      <c r="P11" s="12"/>
      <c r="Q11" s="12"/>
      <c r="R11" s="12"/>
      <c r="S11" s="12"/>
      <c r="T11" s="12"/>
      <c r="U11" s="12"/>
      <c r="V11" s="12"/>
      <c r="W11" s="12"/>
      <c r="X11" s="12"/>
      <c r="Y11" s="12"/>
      <c r="Z11" s="12"/>
    </row>
    <row r="12" spans="1:28" s="11" customFormat="1" ht="18.75" x14ac:dyDescent="0.2">
      <c r="A12" s="413" t="str">
        <f>'1. паспорт местоположение'!A12:C12</f>
        <v>I_140-78</v>
      </c>
      <c r="B12" s="413"/>
      <c r="C12" s="413"/>
      <c r="D12" s="413"/>
      <c r="E12" s="413"/>
      <c r="F12" s="413"/>
      <c r="G12" s="413"/>
      <c r="H12" s="413"/>
      <c r="I12" s="413"/>
      <c r="J12" s="413"/>
      <c r="K12" s="413"/>
      <c r="L12" s="413"/>
      <c r="M12" s="413"/>
      <c r="N12" s="413"/>
      <c r="O12" s="413"/>
      <c r="P12" s="12"/>
      <c r="Q12" s="12"/>
      <c r="R12" s="12"/>
      <c r="S12" s="12"/>
      <c r="T12" s="12"/>
      <c r="U12" s="12"/>
      <c r="V12" s="12"/>
      <c r="W12" s="12"/>
      <c r="X12" s="12"/>
      <c r="Y12" s="12"/>
      <c r="Z12" s="12"/>
    </row>
    <row r="13" spans="1:28" s="11" customFormat="1" ht="18.75" x14ac:dyDescent="0.2">
      <c r="A13" s="417" t="s">
        <v>7</v>
      </c>
      <c r="B13" s="417"/>
      <c r="C13" s="417"/>
      <c r="D13" s="417"/>
      <c r="E13" s="417"/>
      <c r="F13" s="417"/>
      <c r="G13" s="417"/>
      <c r="H13" s="417"/>
      <c r="I13" s="417"/>
      <c r="J13" s="417"/>
      <c r="K13" s="417"/>
      <c r="L13" s="417"/>
      <c r="M13" s="417"/>
      <c r="N13" s="417"/>
      <c r="O13" s="417"/>
      <c r="P13" s="12"/>
      <c r="Q13" s="12"/>
      <c r="R13" s="12"/>
      <c r="S13" s="12"/>
      <c r="T13" s="12"/>
      <c r="U13" s="12"/>
      <c r="V13" s="12"/>
      <c r="W13" s="12"/>
      <c r="X13" s="12"/>
      <c r="Y13" s="12"/>
      <c r="Z13" s="12"/>
    </row>
    <row r="14" spans="1:28" s="8" customFormat="1" ht="15.75" customHeight="1" x14ac:dyDescent="0.2">
      <c r="A14" s="418"/>
      <c r="B14" s="418"/>
      <c r="C14" s="418"/>
      <c r="D14" s="418"/>
      <c r="E14" s="418"/>
      <c r="F14" s="418"/>
      <c r="G14" s="418"/>
      <c r="H14" s="418"/>
      <c r="I14" s="418"/>
      <c r="J14" s="418"/>
      <c r="K14" s="418"/>
      <c r="L14" s="418"/>
      <c r="M14" s="418"/>
      <c r="N14" s="418"/>
      <c r="O14" s="418"/>
      <c r="P14" s="9"/>
      <c r="Q14" s="9"/>
      <c r="R14" s="9"/>
      <c r="S14" s="9"/>
      <c r="T14" s="9"/>
      <c r="U14" s="9"/>
      <c r="V14" s="9"/>
      <c r="W14" s="9"/>
      <c r="X14" s="9"/>
      <c r="Y14" s="9"/>
      <c r="Z14" s="9"/>
    </row>
    <row r="15" spans="1:28" s="2" customFormat="1" ht="12" x14ac:dyDescent="0.2">
      <c r="A15" s="413" t="str">
        <f>'1. паспорт местоположение'!A15</f>
        <v>Приобретение земельного участка Гурьевский р-н Калининградская обл</v>
      </c>
      <c r="B15" s="413"/>
      <c r="C15" s="413"/>
      <c r="D15" s="413"/>
      <c r="E15" s="413"/>
      <c r="F15" s="413"/>
      <c r="G15" s="413"/>
      <c r="H15" s="413"/>
      <c r="I15" s="413"/>
      <c r="J15" s="413"/>
      <c r="K15" s="413"/>
      <c r="L15" s="413"/>
      <c r="M15" s="413"/>
      <c r="N15" s="413"/>
      <c r="O15" s="413"/>
      <c r="P15" s="7"/>
      <c r="Q15" s="7"/>
      <c r="R15" s="7"/>
      <c r="S15" s="7"/>
      <c r="T15" s="7"/>
      <c r="U15" s="7"/>
      <c r="V15" s="7"/>
      <c r="W15" s="7"/>
      <c r="X15" s="7"/>
      <c r="Y15" s="7"/>
      <c r="Z15" s="7"/>
    </row>
    <row r="16" spans="1:28" s="2" customFormat="1" ht="15" customHeight="1" x14ac:dyDescent="0.2">
      <c r="A16" s="417" t="s">
        <v>6</v>
      </c>
      <c r="B16" s="417"/>
      <c r="C16" s="417"/>
      <c r="D16" s="417"/>
      <c r="E16" s="417"/>
      <c r="F16" s="417"/>
      <c r="G16" s="417"/>
      <c r="H16" s="417"/>
      <c r="I16" s="417"/>
      <c r="J16" s="417"/>
      <c r="K16" s="417"/>
      <c r="L16" s="417"/>
      <c r="M16" s="417"/>
      <c r="N16" s="417"/>
      <c r="O16" s="417"/>
      <c r="P16" s="5"/>
      <c r="Q16" s="5"/>
      <c r="R16" s="5"/>
      <c r="S16" s="5"/>
      <c r="T16" s="5"/>
      <c r="U16" s="5"/>
      <c r="V16" s="5"/>
      <c r="W16" s="5"/>
      <c r="X16" s="5"/>
      <c r="Y16" s="5"/>
      <c r="Z16" s="5"/>
    </row>
    <row r="17" spans="1:26" s="2" customFormat="1" ht="15" customHeight="1" x14ac:dyDescent="0.2">
      <c r="A17" s="419"/>
      <c r="B17" s="419"/>
      <c r="C17" s="419"/>
      <c r="D17" s="419"/>
      <c r="E17" s="419"/>
      <c r="F17" s="419"/>
      <c r="G17" s="419"/>
      <c r="H17" s="419"/>
      <c r="I17" s="419"/>
      <c r="J17" s="419"/>
      <c r="K17" s="419"/>
      <c r="L17" s="419"/>
      <c r="M17" s="419"/>
      <c r="N17" s="419"/>
      <c r="O17" s="419"/>
      <c r="P17" s="3"/>
      <c r="Q17" s="3"/>
      <c r="R17" s="3"/>
      <c r="S17" s="3"/>
      <c r="T17" s="3"/>
      <c r="U17" s="3"/>
      <c r="V17" s="3"/>
      <c r="W17" s="3"/>
    </row>
    <row r="18" spans="1:26" s="2" customFormat="1" ht="91.5" customHeight="1" x14ac:dyDescent="0.2">
      <c r="A18" s="452" t="s">
        <v>500</v>
      </c>
      <c r="B18" s="452"/>
      <c r="C18" s="452"/>
      <c r="D18" s="452"/>
      <c r="E18" s="452"/>
      <c r="F18" s="452"/>
      <c r="G18" s="452"/>
      <c r="H18" s="452"/>
      <c r="I18" s="452"/>
      <c r="J18" s="452"/>
      <c r="K18" s="452"/>
      <c r="L18" s="452"/>
      <c r="M18" s="452"/>
      <c r="N18" s="452"/>
      <c r="O18" s="452"/>
      <c r="P18" s="6"/>
      <c r="Q18" s="6"/>
      <c r="R18" s="6"/>
      <c r="S18" s="6"/>
      <c r="T18" s="6"/>
      <c r="U18" s="6"/>
      <c r="V18" s="6"/>
      <c r="W18" s="6"/>
      <c r="X18" s="6"/>
      <c r="Y18" s="6"/>
      <c r="Z18" s="6"/>
    </row>
    <row r="19" spans="1:26" s="2" customFormat="1" ht="78" customHeight="1" x14ac:dyDescent="0.2">
      <c r="A19" s="411" t="s">
        <v>5</v>
      </c>
      <c r="B19" s="411" t="s">
        <v>87</v>
      </c>
      <c r="C19" s="411" t="s">
        <v>86</v>
      </c>
      <c r="D19" s="411" t="s">
        <v>75</v>
      </c>
      <c r="E19" s="453" t="s">
        <v>85</v>
      </c>
      <c r="F19" s="454"/>
      <c r="G19" s="454"/>
      <c r="H19" s="454"/>
      <c r="I19" s="455"/>
      <c r="J19" s="411" t="s">
        <v>84</v>
      </c>
      <c r="K19" s="411"/>
      <c r="L19" s="411"/>
      <c r="M19" s="411"/>
      <c r="N19" s="411"/>
      <c r="O19" s="411"/>
      <c r="P19" s="3"/>
      <c r="Q19" s="3"/>
      <c r="R19" s="3"/>
      <c r="S19" s="3"/>
      <c r="T19" s="3"/>
      <c r="U19" s="3"/>
      <c r="V19" s="3"/>
      <c r="W19" s="3"/>
    </row>
    <row r="20" spans="1:26" s="2" customFormat="1" ht="51" customHeight="1" x14ac:dyDescent="0.2">
      <c r="A20" s="411"/>
      <c r="B20" s="411"/>
      <c r="C20" s="411"/>
      <c r="D20" s="411"/>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604</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61" t="str">
        <f>'1. паспорт местоположение'!A5:C5</f>
        <v>Год раскрытия информации: 2018 год</v>
      </c>
      <c r="B5" s="461"/>
      <c r="C5" s="461"/>
      <c r="D5" s="461"/>
      <c r="E5" s="461"/>
      <c r="F5" s="461"/>
      <c r="G5" s="461"/>
      <c r="H5" s="46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2" t="s">
        <v>9</v>
      </c>
      <c r="B7" s="412"/>
      <c r="C7" s="412"/>
      <c r="D7" s="412"/>
      <c r="E7" s="412"/>
      <c r="F7" s="412"/>
      <c r="G7" s="412"/>
      <c r="H7" s="412"/>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36" t="str">
        <f>'1. паспорт местоположение'!A9:C9</f>
        <v>Акционерное общество "Янтарьэнерго" ДЗО  ПАО "Россети"</v>
      </c>
      <c r="B9" s="436"/>
      <c r="C9" s="436"/>
      <c r="D9" s="436"/>
      <c r="E9" s="436"/>
      <c r="F9" s="436"/>
      <c r="G9" s="436"/>
      <c r="H9" s="436"/>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7" t="s">
        <v>8</v>
      </c>
      <c r="B10" s="417"/>
      <c r="C10" s="417"/>
      <c r="D10" s="417"/>
      <c r="E10" s="417"/>
      <c r="F10" s="417"/>
      <c r="G10" s="417"/>
      <c r="H10" s="417"/>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36" t="str">
        <f>'1. паспорт местоположение'!A12:C12</f>
        <v>I_140-78</v>
      </c>
      <c r="B12" s="436"/>
      <c r="C12" s="436"/>
      <c r="D12" s="436"/>
      <c r="E12" s="436"/>
      <c r="F12" s="436"/>
      <c r="G12" s="436"/>
      <c r="H12" s="436"/>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7" t="s">
        <v>7</v>
      </c>
      <c r="B13" s="417"/>
      <c r="C13" s="417"/>
      <c r="D13" s="417"/>
      <c r="E13" s="417"/>
      <c r="F13" s="417"/>
      <c r="G13" s="417"/>
      <c r="H13" s="417"/>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36" t="str">
        <f>'1. паспорт местоположение'!A15</f>
        <v>Приобретение земельного участка Гурьевский р-н Калининградская обл</v>
      </c>
      <c r="B15" s="436"/>
      <c r="C15" s="436"/>
      <c r="D15" s="436"/>
      <c r="E15" s="436"/>
      <c r="F15" s="436"/>
      <c r="G15" s="436"/>
      <c r="H15" s="436"/>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7" t="s">
        <v>6</v>
      </c>
      <c r="B16" s="417"/>
      <c r="C16" s="417"/>
      <c r="D16" s="417"/>
      <c r="E16" s="417"/>
      <c r="F16" s="417"/>
      <c r="G16" s="417"/>
      <c r="H16" s="417"/>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36" t="s">
        <v>501</v>
      </c>
      <c r="B18" s="436"/>
      <c r="C18" s="436"/>
      <c r="D18" s="436"/>
      <c r="E18" s="436"/>
      <c r="F18" s="436"/>
      <c r="G18" s="436"/>
      <c r="H18" s="436"/>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543</v>
      </c>
      <c r="B25" s="252">
        <f>$B$126/1.18</f>
        <v>903983.05084745772</v>
      </c>
    </row>
    <row r="26" spans="1:44" x14ac:dyDescent="0.2">
      <c r="A26" s="253" t="s">
        <v>347</v>
      </c>
      <c r="B26" s="254">
        <v>0</v>
      </c>
    </row>
    <row r="27" spans="1:44" x14ac:dyDescent="0.2">
      <c r="A27" s="253" t="s">
        <v>345</v>
      </c>
      <c r="B27" s="254">
        <f>$B$123</f>
        <v>40</v>
      </c>
      <c r="D27" s="246" t="s">
        <v>348</v>
      </c>
    </row>
    <row r="28" spans="1:44" ht="16.149999999999999" customHeight="1" thickBot="1" x14ac:dyDescent="0.25">
      <c r="A28" s="255" t="s">
        <v>343</v>
      </c>
      <c r="B28" s="256">
        <v>1</v>
      </c>
      <c r="D28" s="456" t="s">
        <v>346</v>
      </c>
      <c r="E28" s="457"/>
      <c r="F28" s="458"/>
      <c r="G28" s="459" t="str">
        <f>IF(SUM(B89:L89)=0,"не окупается",SUM(B89:L89))</f>
        <v>не окупается</v>
      </c>
      <c r="H28" s="460"/>
    </row>
    <row r="29" spans="1:44" ht="15.6" customHeight="1" x14ac:dyDescent="0.2">
      <c r="A29" s="251" t="s">
        <v>341</v>
      </c>
      <c r="B29" s="252">
        <f>$B$126*$B$127</f>
        <v>10667</v>
      </c>
      <c r="D29" s="456" t="s">
        <v>344</v>
      </c>
      <c r="E29" s="457"/>
      <c r="F29" s="458"/>
      <c r="G29" s="459" t="str">
        <f>IF(SUM(B90:L90)=0,"не окупается",SUM(B90:L90))</f>
        <v>не окупается</v>
      </c>
      <c r="H29" s="460"/>
    </row>
    <row r="30" spans="1:44" ht="27.6" customHeight="1" x14ac:dyDescent="0.2">
      <c r="A30" s="253" t="s">
        <v>544</v>
      </c>
      <c r="B30" s="254">
        <v>0</v>
      </c>
      <c r="D30" s="456" t="s">
        <v>342</v>
      </c>
      <c r="E30" s="457"/>
      <c r="F30" s="458"/>
      <c r="G30" s="464">
        <f>L87</f>
        <v>-1205510.9349428508</v>
      </c>
      <c r="H30" s="465"/>
    </row>
    <row r="31" spans="1:44" x14ac:dyDescent="0.2">
      <c r="A31" s="253" t="s">
        <v>340</v>
      </c>
      <c r="B31" s="254">
        <v>0</v>
      </c>
      <c r="D31" s="466"/>
      <c r="E31" s="467"/>
      <c r="F31" s="468"/>
      <c r="G31" s="466"/>
      <c r="H31" s="468"/>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545</v>
      </c>
      <c r="B37" s="252">
        <v>0</v>
      </c>
    </row>
    <row r="38" spans="1:42" x14ac:dyDescent="0.2">
      <c r="A38" s="253" t="s">
        <v>337</v>
      </c>
      <c r="B38" s="254"/>
    </row>
    <row r="39" spans="1:42" ht="16.5" thickBot="1" x14ac:dyDescent="0.25">
      <c r="A39" s="259" t="s">
        <v>336</v>
      </c>
      <c r="B39" s="260"/>
    </row>
    <row r="40" spans="1:42" x14ac:dyDescent="0.2">
      <c r="A40" s="261" t="s">
        <v>546</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547</v>
      </c>
      <c r="B50" s="275">
        <f>IF($B$124="да",($B$126-0.05),0)</f>
        <v>0</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548</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0</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-11648.620008000002</v>
      </c>
      <c r="D60" s="279">
        <f>SUM(D61:D65)</f>
        <v>-12137.862048336001</v>
      </c>
      <c r="E60" s="279">
        <f t="shared" si="9"/>
        <v>-12647.652254366114</v>
      </c>
      <c r="F60" s="279">
        <f t="shared" si="9"/>
        <v>-13178.853649049492</v>
      </c>
      <c r="G60" s="279">
        <f t="shared" si="9"/>
        <v>-13732.365502309569</v>
      </c>
      <c r="H60" s="279">
        <f t="shared" si="9"/>
        <v>-14309.124853406571</v>
      </c>
      <c r="I60" s="279">
        <f t="shared" si="9"/>
        <v>-14910.108097249647</v>
      </c>
      <c r="J60" s="279">
        <f t="shared" si="9"/>
        <v>-15536.332637334135</v>
      </c>
      <c r="K60" s="279">
        <f t="shared" si="9"/>
        <v>-16188.858608102169</v>
      </c>
      <c r="L60" s="279">
        <f t="shared" si="9"/>
        <v>-16868.790669642462</v>
      </c>
      <c r="M60" s="279">
        <f t="shared" si="9"/>
        <v>-17577.279877767443</v>
      </c>
      <c r="N60" s="279">
        <f t="shared" si="9"/>
        <v>-18315.525632633678</v>
      </c>
      <c r="O60" s="279">
        <f t="shared" si="9"/>
        <v>-19084.777709204296</v>
      </c>
      <c r="P60" s="279">
        <f t="shared" si="9"/>
        <v>-19886.338372990878</v>
      </c>
      <c r="Q60" s="279">
        <f t="shared" si="9"/>
        <v>-20721.564584656495</v>
      </c>
      <c r="R60" s="279">
        <f t="shared" si="9"/>
        <v>-21591.870297212066</v>
      </c>
      <c r="S60" s="279">
        <f t="shared" si="9"/>
        <v>-22498.728849694973</v>
      </c>
      <c r="T60" s="279">
        <f t="shared" si="9"/>
        <v>-23443.675461382161</v>
      </c>
      <c r="U60" s="279">
        <f t="shared" si="9"/>
        <v>-24428.309830760216</v>
      </c>
      <c r="V60" s="279">
        <f t="shared" si="9"/>
        <v>-25454.298843652141</v>
      </c>
      <c r="W60" s="279">
        <f t="shared" si="9"/>
        <v>-26523.379395085532</v>
      </c>
      <c r="X60" s="279">
        <f t="shared" si="9"/>
        <v>-27637.36132967913</v>
      </c>
      <c r="Y60" s="279">
        <f t="shared" si="9"/>
        <v>-28798.130505525656</v>
      </c>
      <c r="Z60" s="279">
        <f t="shared" si="9"/>
        <v>-30007.65198675773</v>
      </c>
      <c r="AA60" s="279">
        <f t="shared" ref="AA60:AP60" si="10">SUM(AA61:AA65)</f>
        <v>-31267.973370201555</v>
      </c>
      <c r="AB60" s="279">
        <f t="shared" si="10"/>
        <v>-32581.228251750024</v>
      </c>
      <c r="AC60" s="279">
        <f t="shared" si="10"/>
        <v>-33949.639838323528</v>
      </c>
      <c r="AD60" s="279">
        <f t="shared" si="10"/>
        <v>-35375.524711533122</v>
      </c>
      <c r="AE60" s="279">
        <f t="shared" si="10"/>
        <v>-36861.29674941751</v>
      </c>
      <c r="AF60" s="279">
        <f t="shared" si="10"/>
        <v>-38409.471212893055</v>
      </c>
      <c r="AG60" s="279">
        <f t="shared" si="10"/>
        <v>-40022.669003834562</v>
      </c>
      <c r="AH60" s="279">
        <f t="shared" si="10"/>
        <v>-41703.621101995617</v>
      </c>
      <c r="AI60" s="279">
        <f t="shared" si="10"/>
        <v>-43455.173188279434</v>
      </c>
      <c r="AJ60" s="279">
        <f t="shared" si="10"/>
        <v>-45280.290462187164</v>
      </c>
      <c r="AK60" s="279">
        <f t="shared" si="10"/>
        <v>-47182.062661599026</v>
      </c>
      <c r="AL60" s="279">
        <f t="shared" si="10"/>
        <v>-49163.709293386186</v>
      </c>
      <c r="AM60" s="279">
        <f t="shared" si="10"/>
        <v>-51228.5850837084</v>
      </c>
      <c r="AN60" s="279">
        <f t="shared" si="10"/>
        <v>-53380.18565722416</v>
      </c>
      <c r="AO60" s="279">
        <f t="shared" si="10"/>
        <v>-55622.153454827581</v>
      </c>
      <c r="AP60" s="279">
        <f t="shared" si="10"/>
        <v>-57958.283899930349</v>
      </c>
    </row>
    <row r="61" spans="1:45" x14ac:dyDescent="0.2">
      <c r="A61" s="287" t="s">
        <v>319</v>
      </c>
      <c r="B61" s="279"/>
      <c r="C61" s="279">
        <f>-IF(C$47&lt;=$B$30,0,$B$29*(1+C$49)*$B$28)</f>
        <v>-11648.620008000002</v>
      </c>
      <c r="D61" s="279">
        <f>-IF(D$47&lt;=$B$30,0,$B$29*(1+D$49)*$B$28)</f>
        <v>-12137.862048336001</v>
      </c>
      <c r="E61" s="279">
        <f t="shared" ref="E61:AP61" si="11">-IF(E$47&lt;=$B$30,0,$B$29*(1+E$49)*$B$28)</f>
        <v>-12647.652254366114</v>
      </c>
      <c r="F61" s="279">
        <f t="shared" si="11"/>
        <v>-13178.853649049492</v>
      </c>
      <c r="G61" s="279">
        <f t="shared" si="11"/>
        <v>-13732.365502309569</v>
      </c>
      <c r="H61" s="279">
        <f t="shared" si="11"/>
        <v>-14309.124853406571</v>
      </c>
      <c r="I61" s="279">
        <f t="shared" si="11"/>
        <v>-14910.108097249647</v>
      </c>
      <c r="J61" s="279">
        <f t="shared" si="11"/>
        <v>-15536.332637334135</v>
      </c>
      <c r="K61" s="279">
        <f t="shared" si="11"/>
        <v>-16188.858608102169</v>
      </c>
      <c r="L61" s="279">
        <f t="shared" si="11"/>
        <v>-16868.790669642462</v>
      </c>
      <c r="M61" s="279">
        <f t="shared" si="11"/>
        <v>-17577.279877767443</v>
      </c>
      <c r="N61" s="279">
        <f t="shared" si="11"/>
        <v>-18315.525632633678</v>
      </c>
      <c r="O61" s="279">
        <f t="shared" si="11"/>
        <v>-19084.777709204296</v>
      </c>
      <c r="P61" s="279">
        <f t="shared" si="11"/>
        <v>-19886.338372990878</v>
      </c>
      <c r="Q61" s="279">
        <f t="shared" si="11"/>
        <v>-20721.564584656495</v>
      </c>
      <c r="R61" s="279">
        <f t="shared" si="11"/>
        <v>-21591.870297212066</v>
      </c>
      <c r="S61" s="279">
        <f t="shared" si="11"/>
        <v>-22498.728849694973</v>
      </c>
      <c r="T61" s="279">
        <f t="shared" si="11"/>
        <v>-23443.675461382161</v>
      </c>
      <c r="U61" s="279">
        <f t="shared" si="11"/>
        <v>-24428.309830760216</v>
      </c>
      <c r="V61" s="279">
        <f t="shared" si="11"/>
        <v>-25454.298843652141</v>
      </c>
      <c r="W61" s="279">
        <f t="shared" si="11"/>
        <v>-26523.379395085532</v>
      </c>
      <c r="X61" s="279">
        <f t="shared" si="11"/>
        <v>-27637.36132967913</v>
      </c>
      <c r="Y61" s="279">
        <f t="shared" si="11"/>
        <v>-28798.130505525656</v>
      </c>
      <c r="Z61" s="279">
        <f t="shared" si="11"/>
        <v>-30007.65198675773</v>
      </c>
      <c r="AA61" s="279">
        <f t="shared" si="11"/>
        <v>-31267.973370201555</v>
      </c>
      <c r="AB61" s="279">
        <f t="shared" si="11"/>
        <v>-32581.228251750024</v>
      </c>
      <c r="AC61" s="279">
        <f t="shared" si="11"/>
        <v>-33949.639838323528</v>
      </c>
      <c r="AD61" s="279">
        <f t="shared" si="11"/>
        <v>-35375.524711533122</v>
      </c>
      <c r="AE61" s="279">
        <f t="shared" si="11"/>
        <v>-36861.29674941751</v>
      </c>
      <c r="AF61" s="279">
        <f t="shared" si="11"/>
        <v>-38409.471212893055</v>
      </c>
      <c r="AG61" s="279">
        <f t="shared" si="11"/>
        <v>-40022.669003834562</v>
      </c>
      <c r="AH61" s="279">
        <f t="shared" si="11"/>
        <v>-41703.621101995617</v>
      </c>
      <c r="AI61" s="279">
        <f t="shared" si="11"/>
        <v>-43455.173188279434</v>
      </c>
      <c r="AJ61" s="279">
        <f t="shared" si="11"/>
        <v>-45280.290462187164</v>
      </c>
      <c r="AK61" s="279">
        <f t="shared" si="11"/>
        <v>-47182.062661599026</v>
      </c>
      <c r="AL61" s="279">
        <f t="shared" si="11"/>
        <v>-49163.709293386186</v>
      </c>
      <c r="AM61" s="279">
        <f t="shared" si="11"/>
        <v>-51228.5850837084</v>
      </c>
      <c r="AN61" s="279">
        <f t="shared" si="11"/>
        <v>-53380.18565722416</v>
      </c>
      <c r="AO61" s="279">
        <f t="shared" si="11"/>
        <v>-55622.153454827581</v>
      </c>
      <c r="AP61" s="279">
        <f t="shared" si="11"/>
        <v>-57958.283899930349</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0</v>
      </c>
      <c r="C66" s="286">
        <f t="shared" si="12"/>
        <v>-11648.620008000002</v>
      </c>
      <c r="D66" s="286">
        <f t="shared" si="12"/>
        <v>-12137.862048336001</v>
      </c>
      <c r="E66" s="286">
        <f t="shared" si="12"/>
        <v>-12647.652254366114</v>
      </c>
      <c r="F66" s="286">
        <f t="shared" si="12"/>
        <v>-13178.853649049492</v>
      </c>
      <c r="G66" s="286">
        <f t="shared" si="12"/>
        <v>-13732.365502309569</v>
      </c>
      <c r="H66" s="286">
        <f t="shared" si="12"/>
        <v>-14309.124853406571</v>
      </c>
      <c r="I66" s="286">
        <f t="shared" si="12"/>
        <v>-14910.108097249647</v>
      </c>
      <c r="J66" s="286">
        <f t="shared" si="12"/>
        <v>-15536.332637334135</v>
      </c>
      <c r="K66" s="286">
        <f t="shared" si="12"/>
        <v>-16188.858608102169</v>
      </c>
      <c r="L66" s="286">
        <f t="shared" si="12"/>
        <v>-16868.790669642462</v>
      </c>
      <c r="M66" s="286">
        <f t="shared" si="12"/>
        <v>-17577.279877767443</v>
      </c>
      <c r="N66" s="286">
        <f t="shared" si="12"/>
        <v>-18315.525632633678</v>
      </c>
      <c r="O66" s="286">
        <f t="shared" si="12"/>
        <v>-19084.777709204296</v>
      </c>
      <c r="P66" s="286">
        <f t="shared" si="12"/>
        <v>-19886.338372990878</v>
      </c>
      <c r="Q66" s="286">
        <f t="shared" si="12"/>
        <v>-20721.564584656495</v>
      </c>
      <c r="R66" s="286">
        <f t="shared" si="12"/>
        <v>-21591.870297212066</v>
      </c>
      <c r="S66" s="286">
        <f t="shared" si="12"/>
        <v>-22498.728849694973</v>
      </c>
      <c r="T66" s="286">
        <f t="shared" si="12"/>
        <v>-23443.675461382161</v>
      </c>
      <c r="U66" s="286">
        <f t="shared" si="12"/>
        <v>-24428.309830760216</v>
      </c>
      <c r="V66" s="286">
        <f t="shared" si="12"/>
        <v>-25454.298843652141</v>
      </c>
      <c r="W66" s="286">
        <f t="shared" si="12"/>
        <v>-26523.379395085532</v>
      </c>
      <c r="X66" s="286">
        <f t="shared" si="12"/>
        <v>-27637.36132967913</v>
      </c>
      <c r="Y66" s="286">
        <f t="shared" si="12"/>
        <v>-28798.130505525656</v>
      </c>
      <c r="Z66" s="286">
        <f t="shared" si="12"/>
        <v>-30007.65198675773</v>
      </c>
      <c r="AA66" s="286">
        <f t="shared" si="12"/>
        <v>-31267.973370201555</v>
      </c>
      <c r="AB66" s="286">
        <f t="shared" si="12"/>
        <v>-32581.228251750024</v>
      </c>
      <c r="AC66" s="286">
        <f t="shared" si="12"/>
        <v>-33949.639838323528</v>
      </c>
      <c r="AD66" s="286">
        <f t="shared" si="12"/>
        <v>-35375.524711533122</v>
      </c>
      <c r="AE66" s="286">
        <f t="shared" si="12"/>
        <v>-36861.29674941751</v>
      </c>
      <c r="AF66" s="286">
        <f t="shared" si="12"/>
        <v>-38409.471212893055</v>
      </c>
      <c r="AG66" s="286">
        <f t="shared" si="12"/>
        <v>-40022.669003834562</v>
      </c>
      <c r="AH66" s="286">
        <f t="shared" si="12"/>
        <v>-41703.621101995617</v>
      </c>
      <c r="AI66" s="286">
        <f t="shared" si="12"/>
        <v>-43455.173188279434</v>
      </c>
      <c r="AJ66" s="286">
        <f t="shared" si="12"/>
        <v>-45280.290462187164</v>
      </c>
      <c r="AK66" s="286">
        <f t="shared" si="12"/>
        <v>-47182.062661599026</v>
      </c>
      <c r="AL66" s="286">
        <f t="shared" si="12"/>
        <v>-49163.709293386186</v>
      </c>
      <c r="AM66" s="286">
        <f t="shared" si="12"/>
        <v>-51228.5850837084</v>
      </c>
      <c r="AN66" s="286">
        <f t="shared" si="12"/>
        <v>-53380.18565722416</v>
      </c>
      <c r="AO66" s="286">
        <f t="shared" si="12"/>
        <v>-55622.153454827581</v>
      </c>
      <c r="AP66" s="286">
        <f>AP59+AP60</f>
        <v>-57958.283899930349</v>
      </c>
    </row>
    <row r="67" spans="1:45" x14ac:dyDescent="0.2">
      <c r="A67" s="287" t="s">
        <v>312</v>
      </c>
      <c r="B67" s="289"/>
      <c r="C67" s="279">
        <f>-($B$25)*1.18*$B$28/$B$27</f>
        <v>-26667.5</v>
      </c>
      <c r="D67" s="279">
        <f>C67</f>
        <v>-26667.5</v>
      </c>
      <c r="E67" s="279">
        <f t="shared" ref="E67:AP67" si="13">D67</f>
        <v>-26667.5</v>
      </c>
      <c r="F67" s="279">
        <f t="shared" si="13"/>
        <v>-26667.5</v>
      </c>
      <c r="G67" s="279">
        <f t="shared" si="13"/>
        <v>-26667.5</v>
      </c>
      <c r="H67" s="279">
        <f t="shared" si="13"/>
        <v>-26667.5</v>
      </c>
      <c r="I67" s="279">
        <f t="shared" si="13"/>
        <v>-26667.5</v>
      </c>
      <c r="J67" s="279">
        <f t="shared" si="13"/>
        <v>-26667.5</v>
      </c>
      <c r="K67" s="279">
        <f t="shared" si="13"/>
        <v>-26667.5</v>
      </c>
      <c r="L67" s="279">
        <f t="shared" si="13"/>
        <v>-26667.5</v>
      </c>
      <c r="M67" s="279">
        <f t="shared" si="13"/>
        <v>-26667.5</v>
      </c>
      <c r="N67" s="279">
        <f t="shared" si="13"/>
        <v>-26667.5</v>
      </c>
      <c r="O67" s="279">
        <f t="shared" si="13"/>
        <v>-26667.5</v>
      </c>
      <c r="P67" s="279">
        <f t="shared" si="13"/>
        <v>-26667.5</v>
      </c>
      <c r="Q67" s="279">
        <f t="shared" si="13"/>
        <v>-26667.5</v>
      </c>
      <c r="R67" s="279">
        <f t="shared" si="13"/>
        <v>-26667.5</v>
      </c>
      <c r="S67" s="279">
        <f t="shared" si="13"/>
        <v>-26667.5</v>
      </c>
      <c r="T67" s="279">
        <f t="shared" si="13"/>
        <v>-26667.5</v>
      </c>
      <c r="U67" s="279">
        <f t="shared" si="13"/>
        <v>-26667.5</v>
      </c>
      <c r="V67" s="279">
        <f t="shared" si="13"/>
        <v>-26667.5</v>
      </c>
      <c r="W67" s="279">
        <f t="shared" si="13"/>
        <v>-26667.5</v>
      </c>
      <c r="X67" s="279">
        <f t="shared" si="13"/>
        <v>-26667.5</v>
      </c>
      <c r="Y67" s="279">
        <f t="shared" si="13"/>
        <v>-26667.5</v>
      </c>
      <c r="Z67" s="279">
        <f t="shared" si="13"/>
        <v>-26667.5</v>
      </c>
      <c r="AA67" s="279">
        <f t="shared" si="13"/>
        <v>-26667.5</v>
      </c>
      <c r="AB67" s="279">
        <f t="shared" si="13"/>
        <v>-26667.5</v>
      </c>
      <c r="AC67" s="279">
        <f t="shared" si="13"/>
        <v>-26667.5</v>
      </c>
      <c r="AD67" s="279">
        <f t="shared" si="13"/>
        <v>-26667.5</v>
      </c>
      <c r="AE67" s="279">
        <f t="shared" si="13"/>
        <v>-26667.5</v>
      </c>
      <c r="AF67" s="279">
        <f t="shared" si="13"/>
        <v>-26667.5</v>
      </c>
      <c r="AG67" s="279">
        <f t="shared" si="13"/>
        <v>-26667.5</v>
      </c>
      <c r="AH67" s="279">
        <f t="shared" si="13"/>
        <v>-26667.5</v>
      </c>
      <c r="AI67" s="279">
        <f t="shared" si="13"/>
        <v>-26667.5</v>
      </c>
      <c r="AJ67" s="279">
        <f t="shared" si="13"/>
        <v>-26667.5</v>
      </c>
      <c r="AK67" s="279">
        <f t="shared" si="13"/>
        <v>-26667.5</v>
      </c>
      <c r="AL67" s="279">
        <f t="shared" si="13"/>
        <v>-26667.5</v>
      </c>
      <c r="AM67" s="279">
        <f t="shared" si="13"/>
        <v>-26667.5</v>
      </c>
      <c r="AN67" s="279">
        <f t="shared" si="13"/>
        <v>-26667.5</v>
      </c>
      <c r="AO67" s="279">
        <f t="shared" si="13"/>
        <v>-26667.5</v>
      </c>
      <c r="AP67" s="279">
        <f t="shared" si="13"/>
        <v>-26667.5</v>
      </c>
      <c r="AQ67" s="290">
        <f>SUM(B67:AA67)/1.18</f>
        <v>-564989.40677966108</v>
      </c>
      <c r="AR67" s="291">
        <f>SUM(B67:AF67)/1.18</f>
        <v>-677987.28813559329</v>
      </c>
      <c r="AS67" s="291">
        <f>SUM(B67:AP67)/1.18</f>
        <v>-903983.05084745772</v>
      </c>
    </row>
    <row r="68" spans="1:45" ht="28.5" x14ac:dyDescent="0.2">
      <c r="A68" s="288" t="s">
        <v>313</v>
      </c>
      <c r="B68" s="286">
        <f t="shared" ref="B68:J68" si="14">B66+B67</f>
        <v>0</v>
      </c>
      <c r="C68" s="286">
        <f>C66+C67</f>
        <v>-38316.120007999998</v>
      </c>
      <c r="D68" s="286">
        <f>D66+D67</f>
        <v>-38805.362048335999</v>
      </c>
      <c r="E68" s="286">
        <f t="shared" si="14"/>
        <v>-39315.152254366112</v>
      </c>
      <c r="F68" s="286">
        <f>F66+C67</f>
        <v>-39846.353649049488</v>
      </c>
      <c r="G68" s="286">
        <f t="shared" si="14"/>
        <v>-40399.865502309571</v>
      </c>
      <c r="H68" s="286">
        <f t="shared" si="14"/>
        <v>-40976.624853406567</v>
      </c>
      <c r="I68" s="286">
        <f t="shared" si="14"/>
        <v>-41577.608097249649</v>
      </c>
      <c r="J68" s="286">
        <f t="shared" si="14"/>
        <v>-42203.832637334133</v>
      </c>
      <c r="K68" s="286">
        <f>K66+K67</f>
        <v>-42856.358608102171</v>
      </c>
      <c r="L68" s="286">
        <f>L66+L67</f>
        <v>-43536.290669642462</v>
      </c>
      <c r="M68" s="286">
        <f t="shared" ref="M68:AO68" si="15">M66+M67</f>
        <v>-44244.779877767447</v>
      </c>
      <c r="N68" s="286">
        <f t="shared" si="15"/>
        <v>-44983.025632633682</v>
      </c>
      <c r="O68" s="286">
        <f t="shared" si="15"/>
        <v>-45752.277709204296</v>
      </c>
      <c r="P68" s="286">
        <f t="shared" si="15"/>
        <v>-46553.838372990882</v>
      </c>
      <c r="Q68" s="286">
        <f t="shared" si="15"/>
        <v>-47389.064584656495</v>
      </c>
      <c r="R68" s="286">
        <f t="shared" si="15"/>
        <v>-48259.370297212066</v>
      </c>
      <c r="S68" s="286">
        <f t="shared" si="15"/>
        <v>-49166.228849694977</v>
      </c>
      <c r="T68" s="286">
        <f t="shared" si="15"/>
        <v>-50111.175461382161</v>
      </c>
      <c r="U68" s="286">
        <f t="shared" si="15"/>
        <v>-51095.809830760219</v>
      </c>
      <c r="V68" s="286">
        <f t="shared" si="15"/>
        <v>-52121.798843652141</v>
      </c>
      <c r="W68" s="286">
        <f t="shared" si="15"/>
        <v>-53190.879395085532</v>
      </c>
      <c r="X68" s="286">
        <f t="shared" si="15"/>
        <v>-54304.86132967913</v>
      </c>
      <c r="Y68" s="286">
        <f t="shared" si="15"/>
        <v>-55465.630505525653</v>
      </c>
      <c r="Z68" s="286">
        <f t="shared" si="15"/>
        <v>-56675.15198675773</v>
      </c>
      <c r="AA68" s="286">
        <f t="shared" si="15"/>
        <v>-57935.473370201551</v>
      </c>
      <c r="AB68" s="286">
        <f t="shared" si="15"/>
        <v>-59248.728251750028</v>
      </c>
      <c r="AC68" s="286">
        <f t="shared" si="15"/>
        <v>-60617.139838323528</v>
      </c>
      <c r="AD68" s="286">
        <f t="shared" si="15"/>
        <v>-62043.024711533122</v>
      </c>
      <c r="AE68" s="286">
        <f t="shared" si="15"/>
        <v>-63528.79674941751</v>
      </c>
      <c r="AF68" s="286">
        <f t="shared" si="15"/>
        <v>-65076.971212893055</v>
      </c>
      <c r="AG68" s="286">
        <f t="shared" si="15"/>
        <v>-66690.16900383457</v>
      </c>
      <c r="AH68" s="286">
        <f t="shared" si="15"/>
        <v>-68371.12110199561</v>
      </c>
      <c r="AI68" s="286">
        <f t="shared" si="15"/>
        <v>-70122.673188279441</v>
      </c>
      <c r="AJ68" s="286">
        <f t="shared" si="15"/>
        <v>-71947.790462187171</v>
      </c>
      <c r="AK68" s="286">
        <f t="shared" si="15"/>
        <v>-73849.562661599019</v>
      </c>
      <c r="AL68" s="286">
        <f t="shared" si="15"/>
        <v>-75831.209293386186</v>
      </c>
      <c r="AM68" s="286">
        <f t="shared" si="15"/>
        <v>-77896.0850837084</v>
      </c>
      <c r="AN68" s="286">
        <f t="shared" si="15"/>
        <v>-80047.685657224152</v>
      </c>
      <c r="AO68" s="286">
        <f t="shared" si="15"/>
        <v>-82289.653454827581</v>
      </c>
      <c r="AP68" s="286">
        <f>AP66+AP67</f>
        <v>-84625.783899930349</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0</v>
      </c>
      <c r="C70" s="286">
        <f t="shared" si="17"/>
        <v>-38316.120007999998</v>
      </c>
      <c r="D70" s="286">
        <f t="shared" si="17"/>
        <v>-38805.362048335999</v>
      </c>
      <c r="E70" s="286">
        <f t="shared" si="17"/>
        <v>-39315.152254366112</v>
      </c>
      <c r="F70" s="286">
        <f t="shared" si="17"/>
        <v>-39846.353649049488</v>
      </c>
      <c r="G70" s="286">
        <f t="shared" si="17"/>
        <v>-40399.865502309571</v>
      </c>
      <c r="H70" s="286">
        <f t="shared" si="17"/>
        <v>-40976.624853406567</v>
      </c>
      <c r="I70" s="286">
        <f t="shared" si="17"/>
        <v>-41577.608097249649</v>
      </c>
      <c r="J70" s="286">
        <f t="shared" si="17"/>
        <v>-42203.832637334133</v>
      </c>
      <c r="K70" s="286">
        <f t="shared" si="17"/>
        <v>-42856.358608102171</v>
      </c>
      <c r="L70" s="286">
        <f t="shared" si="17"/>
        <v>-43536.290669642462</v>
      </c>
      <c r="M70" s="286">
        <f t="shared" si="17"/>
        <v>-44244.779877767447</v>
      </c>
      <c r="N70" s="286">
        <f t="shared" si="17"/>
        <v>-44983.025632633682</v>
      </c>
      <c r="O70" s="286">
        <f t="shared" si="17"/>
        <v>-45752.277709204296</v>
      </c>
      <c r="P70" s="286">
        <f t="shared" si="17"/>
        <v>-46553.838372990882</v>
      </c>
      <c r="Q70" s="286">
        <f t="shared" si="17"/>
        <v>-47389.064584656495</v>
      </c>
      <c r="R70" s="286">
        <f t="shared" si="17"/>
        <v>-48259.370297212066</v>
      </c>
      <c r="S70" s="286">
        <f t="shared" si="17"/>
        <v>-49166.228849694977</v>
      </c>
      <c r="T70" s="286">
        <f t="shared" si="17"/>
        <v>-50111.175461382161</v>
      </c>
      <c r="U70" s="286">
        <f t="shared" si="17"/>
        <v>-51095.809830760219</v>
      </c>
      <c r="V70" s="286">
        <f t="shared" si="17"/>
        <v>-52121.798843652141</v>
      </c>
      <c r="W70" s="286">
        <f t="shared" si="17"/>
        <v>-53190.879395085532</v>
      </c>
      <c r="X70" s="286">
        <f t="shared" si="17"/>
        <v>-54304.86132967913</v>
      </c>
      <c r="Y70" s="286">
        <f t="shared" si="17"/>
        <v>-55465.630505525653</v>
      </c>
      <c r="Z70" s="286">
        <f t="shared" si="17"/>
        <v>-56675.15198675773</v>
      </c>
      <c r="AA70" s="286">
        <f t="shared" si="17"/>
        <v>-57935.473370201551</v>
      </c>
      <c r="AB70" s="286">
        <f t="shared" si="17"/>
        <v>-59248.728251750028</v>
      </c>
      <c r="AC70" s="286">
        <f t="shared" si="17"/>
        <v>-60617.139838323528</v>
      </c>
      <c r="AD70" s="286">
        <f t="shared" si="17"/>
        <v>-62043.024711533122</v>
      </c>
      <c r="AE70" s="286">
        <f t="shared" si="17"/>
        <v>-63528.79674941751</v>
      </c>
      <c r="AF70" s="286">
        <f t="shared" si="17"/>
        <v>-65076.971212893055</v>
      </c>
      <c r="AG70" s="286">
        <f t="shared" si="17"/>
        <v>-66690.16900383457</v>
      </c>
      <c r="AH70" s="286">
        <f t="shared" si="17"/>
        <v>-68371.12110199561</v>
      </c>
      <c r="AI70" s="286">
        <f t="shared" si="17"/>
        <v>-70122.673188279441</v>
      </c>
      <c r="AJ70" s="286">
        <f t="shared" si="17"/>
        <v>-71947.790462187171</v>
      </c>
      <c r="AK70" s="286">
        <f t="shared" si="17"/>
        <v>-73849.562661599019</v>
      </c>
      <c r="AL70" s="286">
        <f t="shared" si="17"/>
        <v>-75831.209293386186</v>
      </c>
      <c r="AM70" s="286">
        <f t="shared" si="17"/>
        <v>-77896.0850837084</v>
      </c>
      <c r="AN70" s="286">
        <f t="shared" si="17"/>
        <v>-80047.685657224152</v>
      </c>
      <c r="AO70" s="286">
        <f t="shared" si="17"/>
        <v>-82289.653454827581</v>
      </c>
      <c r="AP70" s="286">
        <f>AP68+AP69</f>
        <v>-84625.783899930349</v>
      </c>
    </row>
    <row r="71" spans="1:45" x14ac:dyDescent="0.2">
      <c r="A71" s="287" t="s">
        <v>310</v>
      </c>
      <c r="B71" s="279">
        <f t="shared" ref="B71:AP71" si="18">-B70*$B$36</f>
        <v>0</v>
      </c>
      <c r="C71" s="279">
        <f t="shared" si="18"/>
        <v>7663.2240015999996</v>
      </c>
      <c r="D71" s="279">
        <f t="shared" si="18"/>
        <v>7761.0724096672002</v>
      </c>
      <c r="E71" s="279">
        <f t="shared" si="18"/>
        <v>7863.0304508732224</v>
      </c>
      <c r="F71" s="279">
        <f t="shared" si="18"/>
        <v>7969.2707298098976</v>
      </c>
      <c r="G71" s="279">
        <f t="shared" si="18"/>
        <v>8079.9731004619143</v>
      </c>
      <c r="H71" s="279">
        <f t="shared" si="18"/>
        <v>8195.3249706813131</v>
      </c>
      <c r="I71" s="279">
        <f t="shared" si="18"/>
        <v>8315.5216194499299</v>
      </c>
      <c r="J71" s="279">
        <f t="shared" si="18"/>
        <v>8440.766527466827</v>
      </c>
      <c r="K71" s="279">
        <f t="shared" si="18"/>
        <v>8571.2717216204346</v>
      </c>
      <c r="L71" s="279">
        <f t="shared" si="18"/>
        <v>8707.2581339284934</v>
      </c>
      <c r="M71" s="279">
        <f t="shared" si="18"/>
        <v>8848.9559755534901</v>
      </c>
      <c r="N71" s="279">
        <f t="shared" si="18"/>
        <v>8996.6051265267361</v>
      </c>
      <c r="O71" s="279">
        <f t="shared" si="18"/>
        <v>9150.45554184086</v>
      </c>
      <c r="P71" s="279">
        <f t="shared" si="18"/>
        <v>9310.7676745981771</v>
      </c>
      <c r="Q71" s="279">
        <f t="shared" si="18"/>
        <v>9477.8129169312997</v>
      </c>
      <c r="R71" s="279">
        <f t="shared" si="18"/>
        <v>9651.8740594424144</v>
      </c>
      <c r="S71" s="279">
        <f t="shared" si="18"/>
        <v>9833.2457699389961</v>
      </c>
      <c r="T71" s="279">
        <f t="shared" si="18"/>
        <v>10022.235092276433</v>
      </c>
      <c r="U71" s="279">
        <f t="shared" si="18"/>
        <v>10219.161966152045</v>
      </c>
      <c r="V71" s="279">
        <f t="shared" si="18"/>
        <v>10424.359768730428</v>
      </c>
      <c r="W71" s="279">
        <f t="shared" si="18"/>
        <v>10638.175879017108</v>
      </c>
      <c r="X71" s="279">
        <f t="shared" si="18"/>
        <v>10860.972265935827</v>
      </c>
      <c r="Y71" s="279">
        <f t="shared" si="18"/>
        <v>11093.126101105132</v>
      </c>
      <c r="Z71" s="279">
        <f t="shared" si="18"/>
        <v>11335.030397351547</v>
      </c>
      <c r="AA71" s="279">
        <f t="shared" si="18"/>
        <v>11587.094674040311</v>
      </c>
      <c r="AB71" s="279">
        <f t="shared" si="18"/>
        <v>11849.745650350007</v>
      </c>
      <c r="AC71" s="279">
        <f t="shared" si="18"/>
        <v>12123.427967664706</v>
      </c>
      <c r="AD71" s="279">
        <f t="shared" si="18"/>
        <v>12408.604942306625</v>
      </c>
      <c r="AE71" s="279">
        <f t="shared" si="18"/>
        <v>12705.759349883503</v>
      </c>
      <c r="AF71" s="279">
        <f t="shared" si="18"/>
        <v>13015.394242578612</v>
      </c>
      <c r="AG71" s="279">
        <f t="shared" si="18"/>
        <v>13338.033800766914</v>
      </c>
      <c r="AH71" s="279">
        <f t="shared" si="18"/>
        <v>13674.224220399123</v>
      </c>
      <c r="AI71" s="279">
        <f t="shared" si="18"/>
        <v>14024.534637655888</v>
      </c>
      <c r="AJ71" s="279">
        <f t="shared" si="18"/>
        <v>14389.558092437435</v>
      </c>
      <c r="AK71" s="279">
        <f t="shared" si="18"/>
        <v>14769.912532319804</v>
      </c>
      <c r="AL71" s="279">
        <f t="shared" si="18"/>
        <v>15166.241858677238</v>
      </c>
      <c r="AM71" s="279">
        <f t="shared" si="18"/>
        <v>15579.217016741681</v>
      </c>
      <c r="AN71" s="279">
        <f t="shared" si="18"/>
        <v>16009.537131444831</v>
      </c>
      <c r="AO71" s="279">
        <f t="shared" si="18"/>
        <v>16457.930690965517</v>
      </c>
      <c r="AP71" s="279">
        <f t="shared" si="18"/>
        <v>16925.156779986071</v>
      </c>
    </row>
    <row r="72" spans="1:45" ht="15" thickBot="1" x14ac:dyDescent="0.25">
      <c r="A72" s="292" t="s">
        <v>315</v>
      </c>
      <c r="B72" s="293">
        <f t="shared" ref="B72:AO72" si="19">B70+B71</f>
        <v>0</v>
      </c>
      <c r="C72" s="293">
        <f t="shared" si="19"/>
        <v>-30652.896006399998</v>
      </c>
      <c r="D72" s="293">
        <f t="shared" si="19"/>
        <v>-31044.289638668801</v>
      </c>
      <c r="E72" s="293">
        <f t="shared" si="19"/>
        <v>-31452.12180349289</v>
      </c>
      <c r="F72" s="293">
        <f t="shared" si="19"/>
        <v>-31877.08291923959</v>
      </c>
      <c r="G72" s="293">
        <f t="shared" si="19"/>
        <v>-32319.892401847657</v>
      </c>
      <c r="H72" s="293">
        <f t="shared" si="19"/>
        <v>-32781.299882725252</v>
      </c>
      <c r="I72" s="293">
        <f t="shared" si="19"/>
        <v>-33262.086477799719</v>
      </c>
      <c r="J72" s="293">
        <f t="shared" si="19"/>
        <v>-33763.066109867308</v>
      </c>
      <c r="K72" s="293">
        <f t="shared" si="19"/>
        <v>-34285.086886481738</v>
      </c>
      <c r="L72" s="293">
        <f t="shared" si="19"/>
        <v>-34829.032535713966</v>
      </c>
      <c r="M72" s="293">
        <f t="shared" si="19"/>
        <v>-35395.823902213961</v>
      </c>
      <c r="N72" s="293">
        <f t="shared" si="19"/>
        <v>-35986.420506106944</v>
      </c>
      <c r="O72" s="293">
        <f t="shared" si="19"/>
        <v>-36601.82216736344</v>
      </c>
      <c r="P72" s="293">
        <f t="shared" si="19"/>
        <v>-37243.070698392708</v>
      </c>
      <c r="Q72" s="293">
        <f t="shared" si="19"/>
        <v>-37911.251667725199</v>
      </c>
      <c r="R72" s="293">
        <f t="shared" si="19"/>
        <v>-38607.49623776965</v>
      </c>
      <c r="S72" s="293">
        <f t="shared" si="19"/>
        <v>-39332.983079755984</v>
      </c>
      <c r="T72" s="293">
        <f t="shared" si="19"/>
        <v>-40088.94036910573</v>
      </c>
      <c r="U72" s="293">
        <f t="shared" si="19"/>
        <v>-40876.647864608174</v>
      </c>
      <c r="V72" s="293">
        <f t="shared" si="19"/>
        <v>-41697.439074921713</v>
      </c>
      <c r="W72" s="293">
        <f t="shared" si="19"/>
        <v>-42552.703516068425</v>
      </c>
      <c r="X72" s="293">
        <f t="shared" si="19"/>
        <v>-43443.889063743307</v>
      </c>
      <c r="Y72" s="293">
        <f t="shared" si="19"/>
        <v>-44372.504404420521</v>
      </c>
      <c r="Z72" s="293">
        <f t="shared" si="19"/>
        <v>-45340.121589406182</v>
      </c>
      <c r="AA72" s="293">
        <f t="shared" si="19"/>
        <v>-46348.378696161242</v>
      </c>
      <c r="AB72" s="293">
        <f t="shared" si="19"/>
        <v>-47398.982601400021</v>
      </c>
      <c r="AC72" s="293">
        <f t="shared" si="19"/>
        <v>-48493.711870658823</v>
      </c>
      <c r="AD72" s="293">
        <f t="shared" si="19"/>
        <v>-49634.419769226501</v>
      </c>
      <c r="AE72" s="293">
        <f t="shared" si="19"/>
        <v>-50823.037399534005</v>
      </c>
      <c r="AF72" s="293">
        <f t="shared" si="19"/>
        <v>-52061.576970314447</v>
      </c>
      <c r="AG72" s="293">
        <f t="shared" si="19"/>
        <v>-53352.135203067657</v>
      </c>
      <c r="AH72" s="293">
        <f t="shared" si="19"/>
        <v>-54696.896881596491</v>
      </c>
      <c r="AI72" s="293">
        <f t="shared" si="19"/>
        <v>-56098.138550623553</v>
      </c>
      <c r="AJ72" s="293">
        <f t="shared" si="19"/>
        <v>-57558.232369749734</v>
      </c>
      <c r="AK72" s="293">
        <f t="shared" si="19"/>
        <v>-59079.650129279216</v>
      </c>
      <c r="AL72" s="293">
        <f t="shared" si="19"/>
        <v>-60664.967434708946</v>
      </c>
      <c r="AM72" s="293">
        <f t="shared" si="19"/>
        <v>-62316.868066966723</v>
      </c>
      <c r="AN72" s="293">
        <f t="shared" si="19"/>
        <v>-64038.148525779325</v>
      </c>
      <c r="AO72" s="293">
        <f t="shared" si="19"/>
        <v>-65831.722763862068</v>
      </c>
      <c r="AP72" s="293">
        <f>AP70+AP71</f>
        <v>-67700.627119944285</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0</v>
      </c>
      <c r="C75" s="286">
        <f t="shared" si="22"/>
        <v>-38316.120007999998</v>
      </c>
      <c r="D75" s="286">
        <f>D68</f>
        <v>-38805.362048335999</v>
      </c>
      <c r="E75" s="286">
        <f t="shared" si="22"/>
        <v>-39315.152254366112</v>
      </c>
      <c r="F75" s="286">
        <f t="shared" si="22"/>
        <v>-39846.353649049488</v>
      </c>
      <c r="G75" s="286">
        <f t="shared" si="22"/>
        <v>-40399.865502309571</v>
      </c>
      <c r="H75" s="286">
        <f t="shared" si="22"/>
        <v>-40976.624853406567</v>
      </c>
      <c r="I75" s="286">
        <f t="shared" si="22"/>
        <v>-41577.608097249649</v>
      </c>
      <c r="J75" s="286">
        <f t="shared" si="22"/>
        <v>-42203.832637334133</v>
      </c>
      <c r="K75" s="286">
        <f t="shared" si="22"/>
        <v>-42856.358608102171</v>
      </c>
      <c r="L75" s="286">
        <f t="shared" si="22"/>
        <v>-43536.290669642462</v>
      </c>
      <c r="M75" s="286">
        <f t="shared" si="22"/>
        <v>-44244.779877767447</v>
      </c>
      <c r="N75" s="286">
        <f t="shared" si="22"/>
        <v>-44983.025632633682</v>
      </c>
      <c r="O75" s="286">
        <f t="shared" si="22"/>
        <v>-45752.277709204296</v>
      </c>
      <c r="P75" s="286">
        <f t="shared" si="22"/>
        <v>-46553.838372990882</v>
      </c>
      <c r="Q75" s="286">
        <f t="shared" si="22"/>
        <v>-47389.064584656495</v>
      </c>
      <c r="R75" s="286">
        <f t="shared" si="22"/>
        <v>-48259.370297212066</v>
      </c>
      <c r="S75" s="286">
        <f t="shared" si="22"/>
        <v>-49166.228849694977</v>
      </c>
      <c r="T75" s="286">
        <f t="shared" si="22"/>
        <v>-50111.175461382161</v>
      </c>
      <c r="U75" s="286">
        <f t="shared" si="22"/>
        <v>-51095.809830760219</v>
      </c>
      <c r="V75" s="286">
        <f t="shared" si="22"/>
        <v>-52121.798843652141</v>
      </c>
      <c r="W75" s="286">
        <f t="shared" si="22"/>
        <v>-53190.879395085532</v>
      </c>
      <c r="X75" s="286">
        <f t="shared" si="22"/>
        <v>-54304.86132967913</v>
      </c>
      <c r="Y75" s="286">
        <f t="shared" si="22"/>
        <v>-55465.630505525653</v>
      </c>
      <c r="Z75" s="286">
        <f t="shared" si="22"/>
        <v>-56675.15198675773</v>
      </c>
      <c r="AA75" s="286">
        <f t="shared" si="22"/>
        <v>-57935.473370201551</v>
      </c>
      <c r="AB75" s="286">
        <f t="shared" si="22"/>
        <v>-59248.728251750028</v>
      </c>
      <c r="AC75" s="286">
        <f t="shared" si="22"/>
        <v>-60617.139838323528</v>
      </c>
      <c r="AD75" s="286">
        <f t="shared" si="22"/>
        <v>-62043.024711533122</v>
      </c>
      <c r="AE75" s="286">
        <f t="shared" si="22"/>
        <v>-63528.79674941751</v>
      </c>
      <c r="AF75" s="286">
        <f t="shared" si="22"/>
        <v>-65076.971212893055</v>
      </c>
      <c r="AG75" s="286">
        <f t="shared" si="22"/>
        <v>-66690.16900383457</v>
      </c>
      <c r="AH75" s="286">
        <f t="shared" si="22"/>
        <v>-68371.12110199561</v>
      </c>
      <c r="AI75" s="286">
        <f t="shared" si="22"/>
        <v>-70122.673188279441</v>
      </c>
      <c r="AJ75" s="286">
        <f t="shared" si="22"/>
        <v>-71947.790462187171</v>
      </c>
      <c r="AK75" s="286">
        <f t="shared" si="22"/>
        <v>-73849.562661599019</v>
      </c>
      <c r="AL75" s="286">
        <f t="shared" si="22"/>
        <v>-75831.209293386186</v>
      </c>
      <c r="AM75" s="286">
        <f t="shared" si="22"/>
        <v>-77896.0850837084</v>
      </c>
      <c r="AN75" s="286">
        <f t="shared" si="22"/>
        <v>-80047.685657224152</v>
      </c>
      <c r="AO75" s="286">
        <f t="shared" si="22"/>
        <v>-82289.653454827581</v>
      </c>
      <c r="AP75" s="286">
        <f>AP68</f>
        <v>-84625.783899930349</v>
      </c>
    </row>
    <row r="76" spans="1:45" x14ac:dyDescent="0.2">
      <c r="A76" s="287" t="s">
        <v>312</v>
      </c>
      <c r="B76" s="279">
        <f t="shared" ref="B76:AO76" si="23">-B67</f>
        <v>0</v>
      </c>
      <c r="C76" s="279">
        <f>-C67</f>
        <v>26667.5</v>
      </c>
      <c r="D76" s="279">
        <f t="shared" si="23"/>
        <v>26667.5</v>
      </c>
      <c r="E76" s="279">
        <f t="shared" si="23"/>
        <v>26667.5</v>
      </c>
      <c r="F76" s="279">
        <f>-C67</f>
        <v>26667.5</v>
      </c>
      <c r="G76" s="279">
        <f t="shared" si="23"/>
        <v>26667.5</v>
      </c>
      <c r="H76" s="279">
        <f t="shared" si="23"/>
        <v>26667.5</v>
      </c>
      <c r="I76" s="279">
        <f t="shared" si="23"/>
        <v>26667.5</v>
      </c>
      <c r="J76" s="279">
        <f t="shared" si="23"/>
        <v>26667.5</v>
      </c>
      <c r="K76" s="279">
        <f t="shared" si="23"/>
        <v>26667.5</v>
      </c>
      <c r="L76" s="279">
        <f>-L67</f>
        <v>26667.5</v>
      </c>
      <c r="M76" s="279">
        <f>-M67</f>
        <v>26667.5</v>
      </c>
      <c r="N76" s="279">
        <f t="shared" si="23"/>
        <v>26667.5</v>
      </c>
      <c r="O76" s="279">
        <f t="shared" si="23"/>
        <v>26667.5</v>
      </c>
      <c r="P76" s="279">
        <f t="shared" si="23"/>
        <v>26667.5</v>
      </c>
      <c r="Q76" s="279">
        <f t="shared" si="23"/>
        <v>26667.5</v>
      </c>
      <c r="R76" s="279">
        <f t="shared" si="23"/>
        <v>26667.5</v>
      </c>
      <c r="S76" s="279">
        <f t="shared" si="23"/>
        <v>26667.5</v>
      </c>
      <c r="T76" s="279">
        <f t="shared" si="23"/>
        <v>26667.5</v>
      </c>
      <c r="U76" s="279">
        <f t="shared" si="23"/>
        <v>26667.5</v>
      </c>
      <c r="V76" s="279">
        <f t="shared" si="23"/>
        <v>26667.5</v>
      </c>
      <c r="W76" s="279">
        <f t="shared" si="23"/>
        <v>26667.5</v>
      </c>
      <c r="X76" s="279">
        <f t="shared" si="23"/>
        <v>26667.5</v>
      </c>
      <c r="Y76" s="279">
        <f t="shared" si="23"/>
        <v>26667.5</v>
      </c>
      <c r="Z76" s="279">
        <f t="shared" si="23"/>
        <v>26667.5</v>
      </c>
      <c r="AA76" s="279">
        <f t="shared" si="23"/>
        <v>26667.5</v>
      </c>
      <c r="AB76" s="279">
        <f t="shared" si="23"/>
        <v>26667.5</v>
      </c>
      <c r="AC76" s="279">
        <f t="shared" si="23"/>
        <v>26667.5</v>
      </c>
      <c r="AD76" s="279">
        <f t="shared" si="23"/>
        <v>26667.5</v>
      </c>
      <c r="AE76" s="279">
        <f t="shared" si="23"/>
        <v>26667.5</v>
      </c>
      <c r="AF76" s="279">
        <f t="shared" si="23"/>
        <v>26667.5</v>
      </c>
      <c r="AG76" s="279">
        <f t="shared" si="23"/>
        <v>26667.5</v>
      </c>
      <c r="AH76" s="279">
        <f t="shared" si="23"/>
        <v>26667.5</v>
      </c>
      <c r="AI76" s="279">
        <f t="shared" si="23"/>
        <v>26667.5</v>
      </c>
      <c r="AJ76" s="279">
        <f t="shared" si="23"/>
        <v>26667.5</v>
      </c>
      <c r="AK76" s="279">
        <f t="shared" si="23"/>
        <v>26667.5</v>
      </c>
      <c r="AL76" s="279">
        <f t="shared" si="23"/>
        <v>26667.5</v>
      </c>
      <c r="AM76" s="279">
        <f t="shared" si="23"/>
        <v>26667.5</v>
      </c>
      <c r="AN76" s="279">
        <f t="shared" si="23"/>
        <v>26667.5</v>
      </c>
      <c r="AO76" s="279">
        <f t="shared" si="23"/>
        <v>26667.5</v>
      </c>
      <c r="AP76" s="279">
        <f>-AP67</f>
        <v>26667.5</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0</v>
      </c>
      <c r="C78" s="279">
        <f>IF(SUM($B$71:C71)+SUM($A$78:B78)&gt;0,0,SUM($B$71:C71)-SUM($A$78:B78))</f>
        <v>0</v>
      </c>
      <c r="D78" s="279">
        <f>IF(SUM($B$71:D71)+SUM($A$78:C78)&gt;0,0,SUM($B$71:D71)-SUM($A$78:C78))</f>
        <v>0</v>
      </c>
      <c r="E78" s="279">
        <f>IF(SUM($B$71:E71)+SUM($A$78:D78)&gt;0,0,SUM($B$71:E71)-SUM($A$78:D78))</f>
        <v>0</v>
      </c>
      <c r="F78" s="279">
        <f>IF(SUM($B$71:F71)+SUM($A$78:E78)&gt;0,0,SUM($B$71:F71)-SUM($A$78:E78))</f>
        <v>0</v>
      </c>
      <c r="G78" s="279">
        <f>IF(SUM($B$71:G71)+SUM($A$78:F78)&gt;0,0,SUM($B$71:G71)-SUM($A$78:F78))</f>
        <v>0</v>
      </c>
      <c r="H78" s="279">
        <f>IF(SUM($B$71:H71)+SUM($A$78:G78)&gt;0,0,SUM($B$71:H71)-SUM($A$78:G78))</f>
        <v>0</v>
      </c>
      <c r="I78" s="279">
        <f>IF(SUM($B$71:I71)+SUM($A$78:H78)&gt;0,0,SUM($B$71:I71)-SUM($A$78:H78))</f>
        <v>0</v>
      </c>
      <c r="J78" s="279">
        <f>IF(SUM($B$71:J71)+SUM($A$78:I78)&gt;0,0,SUM($B$71:J71)-SUM($A$78:I78))</f>
        <v>0</v>
      </c>
      <c r="K78" s="279">
        <f>IF(SUM($B$71:K71)+SUM($A$78:J78)&gt;0,0,SUM($B$71:K71)-SUM($A$78:J78))</f>
        <v>0</v>
      </c>
      <c r="L78" s="279">
        <f>IF(SUM($B$71:L71)+SUM($A$78:K78)&gt;0,0,SUM($B$71:L71)-SUM($A$78:K78))</f>
        <v>0</v>
      </c>
      <c r="M78" s="279">
        <f>IF(SUM($B$71:M71)+SUM($A$78:L78)&gt;0,0,SUM($B$71:M71)-SUM($A$78:L78))</f>
        <v>0</v>
      </c>
      <c r="N78" s="279">
        <f>IF(SUM($B$71:N71)+SUM($A$78:M78)&gt;0,0,SUM($B$71:N71)-SUM($A$78:M78))</f>
        <v>0</v>
      </c>
      <c r="O78" s="279">
        <f>IF(SUM($B$71:O71)+SUM($A$78:N78)&gt;0,0,SUM($B$71:O71)-SUM($A$78:N78))</f>
        <v>0</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-192006</v>
      </c>
      <c r="C79" s="279">
        <f>IF(((SUM($B$59:C59)+SUM($B$61:C64))+SUM($B$81:C81))&lt;0,((SUM($B$59:C59)+SUM($B$61:C64))+SUM($B$81:C81))*0.18-SUM($A$79:B79),IF(SUM($B$79:B79)&lt;0,0-SUM($B$79:B79),0))</f>
        <v>-2096.751601439988</v>
      </c>
      <c r="D79" s="279">
        <f>IF(((SUM($B$59:D59)+SUM($B$61:D64))+SUM($B$81:D81))&lt;0,((SUM($B$59:D59)+SUM($B$61:D64))+SUM($B$81:D81))*0.18-SUM($A$79:C79),IF(SUM($B$79:C79)&lt;0,0-SUM($B$79:C79),0))</f>
        <v>-2184.8151687005011</v>
      </c>
      <c r="E79" s="279">
        <f>IF(((SUM($B$59:E59)+SUM($B$61:E64))+SUM($B$81:E81))&lt;0,((SUM($B$59:E59)+SUM($B$61:E64))+SUM($B$81:E81))*0.18-SUM($A$79:D79),IF(SUM($B$79:D79)&lt;0,0-SUM($B$79:D79),0))</f>
        <v>-2276.5774057858798</v>
      </c>
      <c r="F79" s="279">
        <f>IF(((SUM($B$59:F59)+SUM($B$61:F64))+SUM($B$81:F81))&lt;0,((SUM($B$59:F59)+SUM($B$61:F64))+SUM($B$81:F81))*0.18-SUM($A$79:E79),IF(SUM($B$79:E79)&lt;0,0-SUM($B$79:E79),0))</f>
        <v>-2372.1936568289238</v>
      </c>
      <c r="G79" s="279">
        <f>IF(((SUM($B$59:G59)+SUM($B$61:G64))+SUM($B$81:G81))&lt;0,((SUM($B$59:G59)+SUM($B$61:G64))+SUM($B$81:G81))*0.18-SUM($A$79:F79),IF(SUM($B$79:F79)&lt;0,0-SUM($B$79:F79),0))</f>
        <v>-2471.8257904156926</v>
      </c>
      <c r="H79" s="279">
        <f>IF(((SUM($B$59:H59)+SUM($B$61:H64))+SUM($B$81:H81))&lt;0,((SUM($B$59:H59)+SUM($B$61:H64))+SUM($B$81:H81))*0.18-SUM($A$79:G79),IF(SUM($B$79:G79)&lt;0,0-SUM($B$79:G79),0))</f>
        <v>-2575.642473613203</v>
      </c>
      <c r="I79" s="279">
        <f>IF(((SUM($B$59:I59)+SUM($B$61:I64))+SUM($B$81:I81))&lt;0,((SUM($B$59:I59)+SUM($B$61:I64))+SUM($B$81:I81))*0.18-SUM($A$79:H79),IF(SUM($B$79:H79)&lt;0,0-SUM($B$79:H79),0))</f>
        <v>-2683.8194575049274</v>
      </c>
      <c r="J79" s="279">
        <f>IF(((SUM($B$59:J59)+SUM($B$61:J64))+SUM($B$81:J81))&lt;0,((SUM($B$59:J59)+SUM($B$61:J64))+SUM($B$81:J81))*0.18-SUM($A$79:I79),IF(SUM($B$79:I79)&lt;0,0-SUM($B$79:I79),0))</f>
        <v>-2796.5398747201543</v>
      </c>
      <c r="K79" s="279">
        <f>IF(((SUM($B$59:K59)+SUM($B$61:K64))+SUM($B$81:K81))&lt;0,((SUM($B$59:K59)+SUM($B$61:K64))+SUM($B$81:K81))*0.18-SUM($A$79:J79),IF(SUM($B$79:J79)&lt;0,0-SUM($B$79:J79),0))</f>
        <v>-2913.9945494584099</v>
      </c>
      <c r="L79" s="279">
        <f>IF(((SUM($B$59:L59)+SUM($B$61:L64))+SUM($B$81:L81))&lt;0,((SUM($B$59:L59)+SUM($B$61:L64))+SUM($B$81:L81))*0.18-SUM($A$79:K79),IF(SUM($B$79:K79)&lt;0,0-SUM($B$79:K79),0))</f>
        <v>-3036.3823205356312</v>
      </c>
      <c r="M79" s="279">
        <f>IF(((SUM($B$59:M59)+SUM($B$61:M64))+SUM($B$81:M81))&lt;0,((SUM($B$59:M59)+SUM($B$61:M64))+SUM($B$81:M81))*0.18-SUM($A$79:L79),IF(SUM($B$79:L79)&lt;0,0-SUM($B$79:L79),0))</f>
        <v>-3163.9103779981378</v>
      </c>
      <c r="N79" s="279">
        <f>IF(((SUM($B$59:N59)+SUM($B$61:N64))+SUM($B$81:N81))&lt;0,((SUM($B$59:N59)+SUM($B$61:N64))+SUM($B$81:N81))*0.18-SUM($A$79:M79),IF(SUM($B$79:M79)&lt;0,0-SUM($B$79:M79),0))</f>
        <v>-3296.7946138740517</v>
      </c>
      <c r="O79" s="279">
        <f>IF(((SUM($B$59:O59)+SUM($B$61:O64))+SUM($B$81:O81))&lt;0,((SUM($B$59:O59)+SUM($B$61:O64))+SUM($B$81:O81))*0.18-SUM($A$79:N79),IF(SUM($B$79:N79)&lt;0,0-SUM($B$79:N79),0))</f>
        <v>-3435.2599876567838</v>
      </c>
      <c r="P79" s="279">
        <f>IF(((SUM($B$59:P59)+SUM($B$61:P64))+SUM($B$81:P81))&lt;0,((SUM($B$59:P59)+SUM($B$61:P64))+SUM($B$81:P81))*0.18-SUM($A$79:O79),IF(SUM($B$79:O79)&lt;0,0-SUM($B$79:O79),0))</f>
        <v>-3579.5409071383474</v>
      </c>
      <c r="Q79" s="279">
        <f>IF(((SUM($B$59:Q59)+SUM($B$61:Q64))+SUM($B$81:Q81))&lt;0,((SUM($B$59:Q59)+SUM($B$61:Q64))+SUM($B$81:Q81))*0.18-SUM($A$79:P79),IF(SUM($B$79:P79)&lt;0,0-SUM($B$79:P79),0))</f>
        <v>-3729.8816252381948</v>
      </c>
      <c r="R79" s="279">
        <f>IF(((SUM($B$59:R59)+SUM($B$61:R64))+SUM($B$81:R81))&lt;0,((SUM($B$59:R59)+SUM($B$61:R64))+SUM($B$81:R81))*0.18-SUM($A$79:Q79),IF(SUM($B$79:Q79)&lt;0,0-SUM($B$79:Q79),0))</f>
        <v>-3886.5366534981295</v>
      </c>
      <c r="S79" s="279">
        <f>IF(((SUM($B$59:S59)+SUM($B$61:S64))+SUM($B$81:S81))&lt;0,((SUM($B$59:S59)+SUM($B$61:S64))+SUM($B$81:S81))*0.18-SUM($A$79:R79),IF(SUM($B$79:R79)&lt;0,0-SUM($B$79:R79),0))</f>
        <v>-4049.7711929451034</v>
      </c>
      <c r="T79" s="279">
        <f>IF(((SUM($B$59:T59)+SUM($B$61:T64))+SUM($B$81:T81))&lt;0,((SUM($B$59:T59)+SUM($B$61:T64))+SUM($B$81:T81))*0.18-SUM($A$79:S79),IF(SUM($B$79:S79)&lt;0,0-SUM($B$79:S79),0))</f>
        <v>-4219.8615830487979</v>
      </c>
      <c r="U79" s="279">
        <f>IF(((SUM($B$59:U59)+SUM($B$61:U64))+SUM($B$81:U81))&lt;0,((SUM($B$59:U59)+SUM($B$61:U64))+SUM($B$81:U81))*0.18-SUM($A$79:T79),IF(SUM($B$79:T79)&lt;0,0-SUM($B$79:T79),0))</f>
        <v>-4397.095769536827</v>
      </c>
      <c r="V79" s="279">
        <f>IF(((SUM($B$59:V59)+SUM($B$61:V64))+SUM($B$81:V81))&lt;0,((SUM($B$59:V59)+SUM($B$61:V64))+SUM($B$81:V81))*0.18-SUM($A$79:U79),IF(SUM($B$79:U79)&lt;0,0-SUM($B$79:U79),0))</f>
        <v>-4581.7737918573839</v>
      </c>
      <c r="W79" s="279">
        <f>IF(((SUM($B$59:W59)+SUM($B$61:W64))+SUM($B$81:W81))&lt;0,((SUM($B$59:W59)+SUM($B$61:W64))+SUM($B$81:W81))*0.18-SUM($A$79:V79),IF(SUM($B$79:V79)&lt;0,0-SUM($B$79:V79),0))</f>
        <v>-4774.2082911154139</v>
      </c>
      <c r="X79" s="279">
        <f>IF(((SUM($B$59:X59)+SUM($B$61:X64))+SUM($B$81:X81))&lt;0,((SUM($B$59:X59)+SUM($B$61:X64))+SUM($B$81:X81))*0.18-SUM($A$79:W79),IF(SUM($B$79:W79)&lt;0,0-SUM($B$79:W79),0))</f>
        <v>-4974.7250393422146</v>
      </c>
      <c r="Y79" s="279">
        <f>IF(((SUM($B$59:Y59)+SUM($B$61:Y64))+SUM($B$81:Y81))&lt;0,((SUM($B$59:Y59)+SUM($B$61:Y64))+SUM($B$81:Y81))*0.18-SUM($A$79:X79),IF(SUM($B$79:X79)&lt;0,0-SUM($B$79:X79),0))</f>
        <v>-5183.6634909946588</v>
      </c>
      <c r="Z79" s="279">
        <f>IF(((SUM($B$59:Z59)+SUM($B$61:Z64))+SUM($B$81:Z81))&lt;0,((SUM($B$59:Z59)+SUM($B$61:Z64))+SUM($B$81:Z81))*0.18-SUM($A$79:Y79),IF(SUM($B$79:Y79)&lt;0,0-SUM($B$79:Y79),0))</f>
        <v>-5401.3773576163803</v>
      </c>
      <c r="AA79" s="279">
        <f>IF(((SUM($B$59:AA59)+SUM($B$61:AA64))+SUM($B$81:AA81))&lt;0,((SUM($B$59:AA59)+SUM($B$61:AA64))+SUM($B$81:AA81))*0.18-SUM($A$79:Z79),IF(SUM($B$79:Z79)&lt;0,0-SUM($B$79:Z79),0))</f>
        <v>-5628.2352066363092</v>
      </c>
      <c r="AB79" s="279">
        <f>IF(((SUM($B$59:AB59)+SUM($B$61:AB64))+SUM($B$81:AB81))&lt;0,((SUM($B$59:AB59)+SUM($B$61:AB64))+SUM($B$81:AB81))*0.18-SUM($A$79:AA79),IF(SUM($B$79:AA79)&lt;0,0-SUM($B$79:AA79),0))</f>
        <v>-5864.6210853149532</v>
      </c>
      <c r="AC79" s="279">
        <f>IF(((SUM($B$59:AC59)+SUM($B$61:AC64))+SUM($B$81:AC81))&lt;0,((SUM($B$59:AC59)+SUM($B$61:AC64))+SUM($B$81:AC81))*0.18-SUM($A$79:AB79),IF(SUM($B$79:AB79)&lt;0,0-SUM($B$79:AB79),0))</f>
        <v>-6110.9351708982722</v>
      </c>
      <c r="AD79" s="279">
        <f>IF(((SUM($B$59:AD59)+SUM($B$61:AD64))+SUM($B$81:AD81))&lt;0,((SUM($B$59:AD59)+SUM($B$61:AD64))+SUM($B$81:AD81))*0.18-SUM($A$79:AC79),IF(SUM($B$79:AC79)&lt;0,0-SUM($B$79:AC79),0))</f>
        <v>-6367.5944480759208</v>
      </c>
      <c r="AE79" s="279">
        <f>IF(((SUM($B$59:AE59)+SUM($B$61:AE64))+SUM($B$81:AE81))&lt;0,((SUM($B$59:AE59)+SUM($B$61:AE64))+SUM($B$81:AE81))*0.18-SUM($A$79:AD79),IF(SUM($B$79:AD79)&lt;0,0-SUM($B$79:AD79),0))</f>
        <v>-6635.0334148951806</v>
      </c>
      <c r="AF79" s="279">
        <f>IF(((SUM($B$59:AF59)+SUM($B$61:AF64))+SUM($B$81:AF81))&lt;0,((SUM($B$59:AF59)+SUM($B$61:AF64))+SUM($B$81:AF81))*0.18-SUM($A$79:AE79),IF(SUM($B$79:AE79)&lt;0,0-SUM($B$79:AE79),0))</f>
        <v>-6913.7048183206934</v>
      </c>
      <c r="AG79" s="279">
        <f>IF(((SUM($B$59:AG59)+SUM($B$61:AG64))+SUM($B$81:AG81))&lt;0,((SUM($B$59:AG59)+SUM($B$61:AG64))+SUM($B$81:AG81))*0.18-SUM($A$79:AF79),IF(SUM($B$79:AF79)&lt;0,0-SUM($B$79:AF79),0))</f>
        <v>-7204.0804206902976</v>
      </c>
      <c r="AH79" s="279">
        <f>IF(((SUM($B$59:AH59)+SUM($B$61:AH64))+SUM($B$81:AH81))&lt;0,((SUM($B$59:AH59)+SUM($B$61:AH64))+SUM($B$81:AH81))*0.18-SUM($A$79:AG79),IF(SUM($B$79:AG79)&lt;0,0-SUM($B$79:AG79),0))</f>
        <v>-7506.6517983591766</v>
      </c>
      <c r="AI79" s="279">
        <f>IF(((SUM($B$59:AI59)+SUM($B$61:AI64))+SUM($B$81:AI81))&lt;0,((SUM($B$59:AI59)+SUM($B$61:AI64))+SUM($B$81:AI81))*0.18-SUM($A$79:AH79),IF(SUM($B$79:AH79)&lt;0,0-SUM($B$79:AH79),0))</f>
        <v>-7821.9311738903052</v>
      </c>
      <c r="AJ79" s="279">
        <f>IF(((SUM($B$59:AJ59)+SUM($B$61:AJ64))+SUM($B$81:AJ81))&lt;0,((SUM($B$59:AJ59)+SUM($B$61:AJ64))+SUM($B$81:AJ81))*0.18-SUM($A$79:AI79),IF(SUM($B$79:AI79)&lt;0,0-SUM($B$79:AI79),0))</f>
        <v>-8150.4522831936483</v>
      </c>
      <c r="AK79" s="279">
        <f>IF(((SUM($B$59:AK59)+SUM($B$61:AK64))+SUM($B$81:AK81))&lt;0,((SUM($B$59:AK59)+SUM($B$61:AK64))+SUM($B$81:AK81))*0.18-SUM($A$79:AJ79),IF(SUM($B$79:AJ79)&lt;0,0-SUM($B$79:AJ79),0))</f>
        <v>-8492.771279087814</v>
      </c>
      <c r="AL79" s="279">
        <f>IF(((SUM($B$59:AL59)+SUM($B$61:AL64))+SUM($B$81:AL81))&lt;0,((SUM($B$59:AL59)+SUM($B$61:AL64))+SUM($B$81:AL81))*0.18-SUM($A$79:AK79),IF(SUM($B$79:AK79)&lt;0,0-SUM($B$79:AK79),0))</f>
        <v>-8849.467672809551</v>
      </c>
      <c r="AM79" s="279">
        <f>IF(((SUM($B$59:AM59)+SUM($B$61:AM64))+SUM($B$81:AM81))&lt;0,((SUM($B$59:AM59)+SUM($B$61:AM64))+SUM($B$81:AM81))*0.18-SUM($A$79:AL79),IF(SUM($B$79:AL79)&lt;0,0-SUM($B$79:AL79),0))</f>
        <v>-9221.1453150674934</v>
      </c>
      <c r="AN79" s="279">
        <f>IF(((SUM($B$59:AN59)+SUM($B$61:AN64))+SUM($B$81:AN81))&lt;0,((SUM($B$59:AN59)+SUM($B$61:AN64))+SUM($B$81:AN81))*0.18-SUM($A$79:AM79),IF(SUM($B$79:AM79)&lt;0,0-SUM($B$79:AM79),0))</f>
        <v>-9608.4334183003521</v>
      </c>
      <c r="AO79" s="279">
        <f>IF(((SUM($B$59:AO59)+SUM($B$61:AO64))+SUM($B$81:AO81))&lt;0,((SUM($B$59:AO59)+SUM($B$61:AO64))+SUM($B$81:AO81))*0.18-SUM($A$79:AN79),IF(SUM($B$79:AN79)&lt;0,0-SUM($B$79:AN79),0))</f>
        <v>-10011.987621868961</v>
      </c>
      <c r="AP79" s="279">
        <f>IF(((SUM($B$59:AP59)+SUM($B$61:AP64))+SUM($B$81:AP81))&lt;0,((SUM($B$59:AP59)+SUM($B$61:AP64))+SUM($B$81:AP81))*0.18-SUM($A$79:AO79),IF(SUM($B$79:AO79)&lt;0,0-SUM($B$79:AO79),0))</f>
        <v>-10432.491101987427</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550</v>
      </c>
      <c r="B81" s="279">
        <f>-$B$126</f>
        <v>-1066700</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-1066700</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-1258706</v>
      </c>
      <c r="C83" s="286">
        <f t="shared" ref="C83:V83" si="27">SUM(C75:C82)</f>
        <v>-13745.371609439986</v>
      </c>
      <c r="D83" s="286">
        <f t="shared" si="27"/>
        <v>-14322.6772170365</v>
      </c>
      <c r="E83" s="286">
        <f t="shared" si="27"/>
        <v>-14924.229660151992</v>
      </c>
      <c r="F83" s="286">
        <f t="shared" si="27"/>
        <v>-15551.047305878412</v>
      </c>
      <c r="G83" s="286">
        <f t="shared" si="27"/>
        <v>-16204.191292725263</v>
      </c>
      <c r="H83" s="286">
        <f t="shared" si="27"/>
        <v>-16884.76732701977</v>
      </c>
      <c r="I83" s="286">
        <f t="shared" si="27"/>
        <v>-17593.927554754577</v>
      </c>
      <c r="J83" s="286">
        <f t="shared" si="27"/>
        <v>-18332.872512054288</v>
      </c>
      <c r="K83" s="286">
        <f t="shared" si="27"/>
        <v>-19102.853157560581</v>
      </c>
      <c r="L83" s="286">
        <f t="shared" si="27"/>
        <v>-19905.172990178093</v>
      </c>
      <c r="M83" s="286">
        <f t="shared" si="27"/>
        <v>-20741.190255765585</v>
      </c>
      <c r="N83" s="286">
        <f t="shared" si="27"/>
        <v>-21612.320246507734</v>
      </c>
      <c r="O83" s="286">
        <f t="shared" si="27"/>
        <v>-22520.03769686108</v>
      </c>
      <c r="P83" s="286">
        <f t="shared" si="27"/>
        <v>-23465.879280129229</v>
      </c>
      <c r="Q83" s="286">
        <f t="shared" si="27"/>
        <v>-24451.44620989469</v>
      </c>
      <c r="R83" s="286">
        <f t="shared" si="27"/>
        <v>-25478.406950710196</v>
      </c>
      <c r="S83" s="286">
        <f t="shared" si="27"/>
        <v>-26548.50004264008</v>
      </c>
      <c r="T83" s="286">
        <f t="shared" si="27"/>
        <v>-27663.537044430959</v>
      </c>
      <c r="U83" s="286">
        <f t="shared" si="27"/>
        <v>-28825.405600297046</v>
      </c>
      <c r="V83" s="286">
        <f t="shared" si="27"/>
        <v>-30036.072635509525</v>
      </c>
      <c r="W83" s="286">
        <f>SUM(W75:W82)</f>
        <v>-31297.587686200946</v>
      </c>
      <c r="X83" s="286">
        <f>SUM(X75:X82)</f>
        <v>-32612.086369021345</v>
      </c>
      <c r="Y83" s="286">
        <f>SUM(Y75:Y82)</f>
        <v>-33981.793996520311</v>
      </c>
      <c r="Z83" s="286">
        <f>SUM(Z75:Z82)</f>
        <v>-35409.02934437411</v>
      </c>
      <c r="AA83" s="286">
        <f t="shared" ref="AA83:AP83" si="28">SUM(AA75:AA82)</f>
        <v>-36896.20857683786</v>
      </c>
      <c r="AB83" s="286">
        <f t="shared" si="28"/>
        <v>-38445.849337064981</v>
      </c>
      <c r="AC83" s="286">
        <f t="shared" si="28"/>
        <v>-40060.5750092218</v>
      </c>
      <c r="AD83" s="286">
        <f t="shared" si="28"/>
        <v>-41743.119159609043</v>
      </c>
      <c r="AE83" s="286">
        <f t="shared" si="28"/>
        <v>-43496.330164312691</v>
      </c>
      <c r="AF83" s="286">
        <f t="shared" si="28"/>
        <v>-45323.176031213749</v>
      </c>
      <c r="AG83" s="286">
        <f t="shared" si="28"/>
        <v>-47226.749424524867</v>
      </c>
      <c r="AH83" s="286">
        <f t="shared" si="28"/>
        <v>-49210.272900354787</v>
      </c>
      <c r="AI83" s="286">
        <f t="shared" si="28"/>
        <v>-51277.104362169746</v>
      </c>
      <c r="AJ83" s="286">
        <f t="shared" si="28"/>
        <v>-53430.74274538082</v>
      </c>
      <c r="AK83" s="286">
        <f t="shared" si="28"/>
        <v>-55674.833940686833</v>
      </c>
      <c r="AL83" s="286">
        <f t="shared" si="28"/>
        <v>-58013.176966195737</v>
      </c>
      <c r="AM83" s="286">
        <f t="shared" si="28"/>
        <v>-60449.730398775893</v>
      </c>
      <c r="AN83" s="286">
        <f t="shared" si="28"/>
        <v>-62988.619075524504</v>
      </c>
      <c r="AO83" s="286">
        <f t="shared" si="28"/>
        <v>-65634.141076696542</v>
      </c>
      <c r="AP83" s="286">
        <f t="shared" si="28"/>
        <v>-68390.775001917777</v>
      </c>
    </row>
    <row r="84" spans="1:45" ht="14.25" x14ac:dyDescent="0.2">
      <c r="A84" s="288" t="s">
        <v>305</v>
      </c>
      <c r="B84" s="286">
        <f>SUM($B$83:B83)</f>
        <v>-1258706</v>
      </c>
      <c r="C84" s="286">
        <f>SUM($B$83:C83)</f>
        <v>-1272451.3716094401</v>
      </c>
      <c r="D84" s="286">
        <f>SUM($B$83:D83)</f>
        <v>-1286774.0488264766</v>
      </c>
      <c r="E84" s="286">
        <f>SUM($B$83:E83)</f>
        <v>-1301698.2784866286</v>
      </c>
      <c r="F84" s="286">
        <f>SUM($B$83:F83)</f>
        <v>-1317249.325792507</v>
      </c>
      <c r="G84" s="286">
        <f>SUM($B$83:G83)</f>
        <v>-1333453.5170852323</v>
      </c>
      <c r="H84" s="286">
        <f>SUM($B$83:H83)</f>
        <v>-1350338.284412252</v>
      </c>
      <c r="I84" s="286">
        <f>SUM($B$83:I83)</f>
        <v>-1367932.2119670066</v>
      </c>
      <c r="J84" s="286">
        <f>SUM($B$83:J83)</f>
        <v>-1386265.084479061</v>
      </c>
      <c r="K84" s="286">
        <f>SUM($B$83:K83)</f>
        <v>-1405367.9376366215</v>
      </c>
      <c r="L84" s="286">
        <f>SUM($B$83:L83)</f>
        <v>-1425273.1106267995</v>
      </c>
      <c r="M84" s="286">
        <f>SUM($B$83:M83)</f>
        <v>-1446014.3008825651</v>
      </c>
      <c r="N84" s="286">
        <f>SUM($B$83:N83)</f>
        <v>-1467626.6211290727</v>
      </c>
      <c r="O84" s="286">
        <f>SUM($B$83:O83)</f>
        <v>-1490146.6588259339</v>
      </c>
      <c r="P84" s="286">
        <f>SUM($B$83:P83)</f>
        <v>-1513612.5381060631</v>
      </c>
      <c r="Q84" s="286">
        <f>SUM($B$83:Q83)</f>
        <v>-1538063.9843159579</v>
      </c>
      <c r="R84" s="286">
        <f>SUM($B$83:R83)</f>
        <v>-1563542.391266668</v>
      </c>
      <c r="S84" s="286">
        <f>SUM($B$83:S83)</f>
        <v>-1590090.8913093081</v>
      </c>
      <c r="T84" s="286">
        <f>SUM($B$83:T83)</f>
        <v>-1617754.428353739</v>
      </c>
      <c r="U84" s="286">
        <f>SUM($B$83:U83)</f>
        <v>-1646579.833954036</v>
      </c>
      <c r="V84" s="286">
        <f>SUM($B$83:V83)</f>
        <v>-1676615.9065895455</v>
      </c>
      <c r="W84" s="286">
        <f>SUM($B$83:W83)</f>
        <v>-1707913.4942757464</v>
      </c>
      <c r="X84" s="286">
        <f>SUM($B$83:X83)</f>
        <v>-1740525.5806447677</v>
      </c>
      <c r="Y84" s="286">
        <f>SUM($B$83:Y83)</f>
        <v>-1774507.3746412881</v>
      </c>
      <c r="Z84" s="286">
        <f>SUM($B$83:Z83)</f>
        <v>-1809916.4039856622</v>
      </c>
      <c r="AA84" s="286">
        <f>SUM($B$83:AA83)</f>
        <v>-1846812.6125624999</v>
      </c>
      <c r="AB84" s="286">
        <f>SUM($B$83:AB83)</f>
        <v>-1885258.4618995648</v>
      </c>
      <c r="AC84" s="286">
        <f>SUM($B$83:AC83)</f>
        <v>-1925319.0369087867</v>
      </c>
      <c r="AD84" s="286">
        <f>SUM($B$83:AD83)</f>
        <v>-1967062.1560683958</v>
      </c>
      <c r="AE84" s="286">
        <f>SUM($B$83:AE83)</f>
        <v>-2010558.4862327084</v>
      </c>
      <c r="AF84" s="286">
        <f>SUM($B$83:AF83)</f>
        <v>-2055881.6622639222</v>
      </c>
      <c r="AG84" s="286">
        <f>SUM($B$83:AG83)</f>
        <v>-2103108.411688447</v>
      </c>
      <c r="AH84" s="286">
        <f>SUM($B$83:AH83)</f>
        <v>-2152318.6845888016</v>
      </c>
      <c r="AI84" s="286">
        <f>SUM($B$83:AI83)</f>
        <v>-2203595.7889509713</v>
      </c>
      <c r="AJ84" s="286">
        <f>SUM($B$83:AJ83)</f>
        <v>-2257026.5316963522</v>
      </c>
      <c r="AK84" s="286">
        <f>SUM($B$83:AK83)</f>
        <v>-2312701.3656370388</v>
      </c>
      <c r="AL84" s="286">
        <f>SUM($B$83:AL83)</f>
        <v>-2370714.5426032348</v>
      </c>
      <c r="AM84" s="286">
        <f>SUM($B$83:AM83)</f>
        <v>-2431164.2730020108</v>
      </c>
      <c r="AN84" s="286">
        <f>SUM($B$83:AN83)</f>
        <v>-2494152.8920775354</v>
      </c>
      <c r="AO84" s="286">
        <f>SUM($B$83:AO83)</f>
        <v>-2559787.033154232</v>
      </c>
      <c r="AP84" s="286">
        <f>SUM($B$83:AP83)</f>
        <v>-2628177.8081561499</v>
      </c>
    </row>
    <row r="85" spans="1:45" x14ac:dyDescent="0.2">
      <c r="A85" s="287" t="s">
        <v>551</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-1146649.745360849</v>
      </c>
      <c r="C86" s="286">
        <f>C83*C85</f>
        <v>-10391.444328032649</v>
      </c>
      <c r="D86" s="286">
        <f t="shared" ref="D86:AO86" si="30">D83*D85</f>
        <v>-8985.7966720415316</v>
      </c>
      <c r="E86" s="286">
        <f t="shared" si="30"/>
        <v>-7770.290566196888</v>
      </c>
      <c r="F86" s="286">
        <f t="shared" si="30"/>
        <v>-6719.2056182383194</v>
      </c>
      <c r="G86" s="286">
        <f t="shared" si="30"/>
        <v>-5810.300625895693</v>
      </c>
      <c r="H86" s="286">
        <f t="shared" si="30"/>
        <v>-5024.3429478699818</v>
      </c>
      <c r="I86" s="286">
        <f t="shared" si="30"/>
        <v>-4344.7015366643273</v>
      </c>
      <c r="J86" s="286">
        <f t="shared" si="30"/>
        <v>-3756.995021746251</v>
      </c>
      <c r="K86" s="286">
        <f t="shared" si="30"/>
        <v>-3248.787396398006</v>
      </c>
      <c r="L86" s="286">
        <f t="shared" si="30"/>
        <v>-2809.3248689184366</v>
      </c>
      <c r="M86" s="286">
        <f t="shared" si="30"/>
        <v>-2429.3083098863171</v>
      </c>
      <c r="N86" s="286">
        <f t="shared" si="30"/>
        <v>-2100.6964804162167</v>
      </c>
      <c r="O86" s="286">
        <f t="shared" si="30"/>
        <v>-1816.5358776711209</v>
      </c>
      <c r="P86" s="286">
        <f t="shared" si="30"/>
        <v>-1570.8135971230756</v>
      </c>
      <c r="Q86" s="286">
        <f t="shared" si="30"/>
        <v>-1358.330098093151</v>
      </c>
      <c r="R86" s="286">
        <f t="shared" si="30"/>
        <v>-1174.5891802598003</v>
      </c>
      <c r="S86" s="286">
        <f t="shared" si="30"/>
        <v>-1015.7028430130408</v>
      </c>
      <c r="T86" s="286">
        <f t="shared" si="30"/>
        <v>-878.30901445608981</v>
      </c>
      <c r="U86" s="286">
        <f t="shared" si="30"/>
        <v>-759.50040918111654</v>
      </c>
      <c r="V86" s="286">
        <f t="shared" si="30"/>
        <v>-656.76300943296542</v>
      </c>
      <c r="W86" s="286">
        <f t="shared" si="30"/>
        <v>-567.92286790800893</v>
      </c>
      <c r="X86" s="286">
        <f t="shared" si="30"/>
        <v>-491.10010652294142</v>
      </c>
      <c r="Y86" s="286">
        <f t="shared" si="30"/>
        <v>-424.66913775676841</v>
      </c>
      <c r="Z86" s="286">
        <f t="shared" si="30"/>
        <v>-367.22426684029205</v>
      </c>
      <c r="AA86" s="286">
        <f t="shared" si="30"/>
        <v>-317.54994692745612</v>
      </c>
      <c r="AB86" s="286">
        <f t="shared" si="30"/>
        <v>-274.59505784100304</v>
      </c>
      <c r="AC86" s="286">
        <f t="shared" si="30"/>
        <v>-237.45066412475171</v>
      </c>
      <c r="AD86" s="286">
        <f t="shared" si="30"/>
        <v>-205.33078175766869</v>
      </c>
      <c r="AE86" s="286">
        <f t="shared" si="30"/>
        <v>-177.55574654895528</v>
      </c>
      <c r="AF86" s="286">
        <f t="shared" si="30"/>
        <v>-153.53783228548636</v>
      </c>
      <c r="AG86" s="286">
        <f t="shared" si="30"/>
        <v>-132.76881430827984</v>
      </c>
      <c r="AH86" s="286">
        <f t="shared" si="30"/>
        <v>-114.80921536035464</v>
      </c>
      <c r="AI86" s="286">
        <f t="shared" si="30"/>
        <v>-99.279006145634568</v>
      </c>
      <c r="AJ86" s="286">
        <f t="shared" si="30"/>
        <v>-85.849563820540325</v>
      </c>
      <c r="AK86" s="286">
        <f t="shared" si="30"/>
        <v>-74.236718258093802</v>
      </c>
      <c r="AL86" s="286">
        <f t="shared" si="30"/>
        <v>-64.194738941853785</v>
      </c>
      <c r="AM86" s="286">
        <f t="shared" si="30"/>
        <v>-55.511135250963953</v>
      </c>
      <c r="AN86" s="286">
        <f t="shared" si="30"/>
        <v>-48.002160109132333</v>
      </c>
      <c r="AO86" s="286">
        <f t="shared" si="30"/>
        <v>-41.508921853706134</v>
      </c>
      <c r="AP86" s="286">
        <f>AP83*AP85</f>
        <v>-35.894022051088605</v>
      </c>
    </row>
    <row r="87" spans="1:45" ht="14.25" x14ac:dyDescent="0.2">
      <c r="A87" s="285" t="s">
        <v>303</v>
      </c>
      <c r="B87" s="286">
        <f>SUM($B$86:B86)</f>
        <v>-1146649.745360849</v>
      </c>
      <c r="C87" s="286">
        <f>SUM($B$86:C86)</f>
        <v>-1157041.1896888816</v>
      </c>
      <c r="D87" s="286">
        <f>SUM($B$86:D86)</f>
        <v>-1166026.9863609232</v>
      </c>
      <c r="E87" s="286">
        <f>SUM($B$86:E86)</f>
        <v>-1173797.2769271201</v>
      </c>
      <c r="F87" s="286">
        <f>SUM($B$86:F86)</f>
        <v>-1180516.4825453584</v>
      </c>
      <c r="G87" s="286">
        <f>SUM($B$86:G86)</f>
        <v>-1186326.783171254</v>
      </c>
      <c r="H87" s="286">
        <f>SUM($B$86:H86)</f>
        <v>-1191351.126119124</v>
      </c>
      <c r="I87" s="286">
        <f>SUM($B$86:I86)</f>
        <v>-1195695.8276557883</v>
      </c>
      <c r="J87" s="286">
        <f>SUM($B$86:J86)</f>
        <v>-1199452.8226775345</v>
      </c>
      <c r="K87" s="286">
        <f>SUM($B$86:K86)</f>
        <v>-1202701.6100739324</v>
      </c>
      <c r="L87" s="286">
        <f>SUM($B$86:L86)</f>
        <v>-1205510.9349428508</v>
      </c>
      <c r="M87" s="286">
        <f>SUM($B$86:M86)</f>
        <v>-1207940.2432527372</v>
      </c>
      <c r="N87" s="286">
        <f>SUM($B$86:N86)</f>
        <v>-1210040.9397331534</v>
      </c>
      <c r="O87" s="286">
        <f>SUM($B$86:O86)</f>
        <v>-1211857.4756108245</v>
      </c>
      <c r="P87" s="286">
        <f>SUM($B$86:P86)</f>
        <v>-1213428.2892079477</v>
      </c>
      <c r="Q87" s="286">
        <f>SUM($B$86:Q86)</f>
        <v>-1214786.6193060409</v>
      </c>
      <c r="R87" s="286">
        <f>SUM($B$86:R86)</f>
        <v>-1215961.2084863007</v>
      </c>
      <c r="S87" s="286">
        <f>SUM($B$86:S86)</f>
        <v>-1216976.9113293136</v>
      </c>
      <c r="T87" s="286">
        <f>SUM($B$86:T86)</f>
        <v>-1217855.2203437698</v>
      </c>
      <c r="U87" s="286">
        <f>SUM($B$86:U86)</f>
        <v>-1218614.720752951</v>
      </c>
      <c r="V87" s="286">
        <f>SUM($B$86:V86)</f>
        <v>-1219271.4837623839</v>
      </c>
      <c r="W87" s="286">
        <f>SUM($B$86:W86)</f>
        <v>-1219839.4066302918</v>
      </c>
      <c r="X87" s="286">
        <f>SUM($B$86:X86)</f>
        <v>-1220330.5067368147</v>
      </c>
      <c r="Y87" s="286">
        <f>SUM($B$86:Y86)</f>
        <v>-1220755.1758745715</v>
      </c>
      <c r="Z87" s="286">
        <f>SUM($B$86:Z86)</f>
        <v>-1221122.4001414119</v>
      </c>
      <c r="AA87" s="286">
        <f>SUM($B$86:AA86)</f>
        <v>-1221439.9500883394</v>
      </c>
      <c r="AB87" s="286">
        <f>SUM($B$86:AB86)</f>
        <v>-1221714.5451461803</v>
      </c>
      <c r="AC87" s="286">
        <f>SUM($B$86:AC86)</f>
        <v>-1221951.995810305</v>
      </c>
      <c r="AD87" s="286">
        <f>SUM($B$86:AD86)</f>
        <v>-1222157.3265920626</v>
      </c>
      <c r="AE87" s="286">
        <f>SUM($B$86:AE86)</f>
        <v>-1222334.8823386116</v>
      </c>
      <c r="AF87" s="286">
        <f>SUM($B$86:AF86)</f>
        <v>-1222488.4201708972</v>
      </c>
      <c r="AG87" s="286">
        <f>SUM($B$86:AG86)</f>
        <v>-1222621.1889852055</v>
      </c>
      <c r="AH87" s="286">
        <f>SUM($B$86:AH86)</f>
        <v>-1222735.9982005658</v>
      </c>
      <c r="AI87" s="286">
        <f>SUM($B$86:AI86)</f>
        <v>-1222835.2772067115</v>
      </c>
      <c r="AJ87" s="286">
        <f>SUM($B$86:AJ86)</f>
        <v>-1222921.126770532</v>
      </c>
      <c r="AK87" s="286">
        <f>SUM($B$86:AK86)</f>
        <v>-1222995.3634887901</v>
      </c>
      <c r="AL87" s="286">
        <f>SUM($B$86:AL86)</f>
        <v>-1223059.5582277321</v>
      </c>
      <c r="AM87" s="286">
        <f>SUM($B$86:AM86)</f>
        <v>-1223115.0693629831</v>
      </c>
      <c r="AN87" s="286">
        <f>SUM($B$86:AN86)</f>
        <v>-1223163.0715230922</v>
      </c>
      <c r="AO87" s="286">
        <f>SUM($B$86:AO86)</f>
        <v>-1223204.580444946</v>
      </c>
      <c r="AP87" s="286">
        <f>SUM($B$86:AP86)</f>
        <v>-1223240.474466997</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9" t="s">
        <v>552</v>
      </c>
      <c r="B97" s="469"/>
      <c r="C97" s="469"/>
      <c r="D97" s="469"/>
      <c r="E97" s="469"/>
      <c r="F97" s="469"/>
      <c r="G97" s="469"/>
      <c r="H97" s="469"/>
      <c r="I97" s="469"/>
      <c r="J97" s="469"/>
      <c r="K97" s="469"/>
      <c r="L97" s="469"/>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553</v>
      </c>
      <c r="B99" s="305">
        <f>B81*B85</f>
        <v>-971737.0723397024</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-971737.0723397024</v>
      </c>
      <c r="AR99" s="308"/>
      <c r="AS99" s="308"/>
    </row>
    <row r="100" spans="1:71" s="312" customFormat="1" x14ac:dyDescent="0.2">
      <c r="A100" s="310">
        <f>AQ99</f>
        <v>-971737.0723397024</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-1223240.474466997</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554</v>
      </c>
      <c r="B102" s="314">
        <f>(A101+-A100)/-A100</f>
        <v>-0.25881836690838256</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555</v>
      </c>
      <c r="B104" s="316" t="s">
        <v>556</v>
      </c>
      <c r="C104" s="316" t="s">
        <v>557</v>
      </c>
      <c r="D104" s="316" t="s">
        <v>558</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-1.2055109349428508</v>
      </c>
      <c r="B105" s="320">
        <f>L88</f>
        <v>0</v>
      </c>
      <c r="C105" s="321" t="str">
        <f>G28</f>
        <v>не окупается</v>
      </c>
      <c r="D105" s="321" t="str">
        <f>G29</f>
        <v>не окупается</v>
      </c>
      <c r="E105" s="322" t="s">
        <v>559</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560</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561</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562</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563</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564</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565</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70" t="s">
        <v>566</v>
      </c>
      <c r="C116" s="471"/>
      <c r="D116" s="470" t="s">
        <v>567</v>
      </c>
      <c r="E116" s="471"/>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568</v>
      </c>
      <c r="B117" s="333"/>
      <c r="C117" s="324" t="s">
        <v>569</v>
      </c>
      <c r="D117" s="333"/>
      <c r="E117" s="324" t="s">
        <v>569</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568</v>
      </c>
      <c r="B118" s="324">
        <f>$B$110*B117</f>
        <v>0</v>
      </c>
      <c r="C118" s="324" t="s">
        <v>130</v>
      </c>
      <c r="D118" s="324">
        <f>$B$110*D117</f>
        <v>0</v>
      </c>
      <c r="E118" s="324" t="s">
        <v>130</v>
      </c>
      <c r="F118" s="327" t="s">
        <v>570</v>
      </c>
      <c r="G118" s="324">
        <f>D117-B117</f>
        <v>0</v>
      </c>
      <c r="H118" s="324" t="s">
        <v>569</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571</v>
      </c>
      <c r="G119" s="324">
        <f>I119/$B$110</f>
        <v>0</v>
      </c>
      <c r="H119" s="324" t="s">
        <v>569</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572</v>
      </c>
      <c r="G120" s="334">
        <f>G118</f>
        <v>0</v>
      </c>
      <c r="H120" s="324" t="s">
        <v>569</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573</v>
      </c>
      <c r="B122" s="340">
        <v>1.0667</v>
      </c>
      <c r="C122" s="322"/>
      <c r="D122" s="462" t="s">
        <v>345</v>
      </c>
      <c r="E122" s="386" t="s">
        <v>607</v>
      </c>
      <c r="F122" s="387">
        <v>35</v>
      </c>
      <c r="G122" s="463" t="s">
        <v>608</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40</v>
      </c>
      <c r="C123" s="322"/>
      <c r="D123" s="462"/>
      <c r="E123" s="386" t="s">
        <v>609</v>
      </c>
      <c r="F123" s="387">
        <v>30</v>
      </c>
      <c r="G123" s="463"/>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574</v>
      </c>
      <c r="B124" s="341"/>
      <c r="C124" s="342" t="s">
        <v>575</v>
      </c>
      <c r="D124" s="462"/>
      <c r="E124" s="386" t="s">
        <v>610</v>
      </c>
      <c r="F124" s="387">
        <v>30</v>
      </c>
      <c r="G124" s="463"/>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62"/>
      <c r="E125" s="386" t="s">
        <v>611</v>
      </c>
      <c r="F125" s="387">
        <v>30</v>
      </c>
      <c r="G125" s="463"/>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576</v>
      </c>
      <c r="B126" s="347">
        <f>$B$122*1000*1000</f>
        <v>1066700</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577</v>
      </c>
      <c r="B127" s="348">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578</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612</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579</v>
      </c>
      <c r="C134" s="346" t="s">
        <v>613</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580</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581</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2" t="s">
        <v>9</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7" t="s">
        <v>8</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I_140-78</v>
      </c>
      <c r="B12" s="413"/>
      <c r="C12" s="413"/>
      <c r="D12" s="413"/>
      <c r="E12" s="413"/>
      <c r="F12" s="413"/>
      <c r="G12" s="413"/>
      <c r="H12" s="413"/>
      <c r="I12" s="413"/>
      <c r="J12" s="413"/>
      <c r="K12" s="413"/>
      <c r="L12" s="413"/>
    </row>
    <row r="13" spans="1:44" x14ac:dyDescent="0.25">
      <c r="A13" s="417" t="s">
        <v>7</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Приобретение земельного участка Гурьевский р-н Калининградская обл</v>
      </c>
      <c r="B15" s="413"/>
      <c r="C15" s="413"/>
      <c r="D15" s="413"/>
      <c r="E15" s="413"/>
      <c r="F15" s="413"/>
      <c r="G15" s="413"/>
      <c r="H15" s="413"/>
      <c r="I15" s="413"/>
      <c r="J15" s="413"/>
      <c r="K15" s="413"/>
      <c r="L15" s="413"/>
    </row>
    <row r="16" spans="1:44" x14ac:dyDescent="0.25">
      <c r="A16" s="417" t="s">
        <v>6</v>
      </c>
      <c r="B16" s="417"/>
      <c r="C16" s="417"/>
      <c r="D16" s="417"/>
      <c r="E16" s="417"/>
      <c r="F16" s="417"/>
      <c r="G16" s="417"/>
      <c r="H16" s="417"/>
      <c r="I16" s="417"/>
      <c r="J16" s="417"/>
      <c r="K16" s="417"/>
      <c r="L16" s="417"/>
    </row>
    <row r="17" spans="1:12" ht="15.75" customHeight="1" x14ac:dyDescent="0.25">
      <c r="L17" s="97"/>
    </row>
    <row r="18" spans="1:12" x14ac:dyDescent="0.25">
      <c r="K18" s="96"/>
    </row>
    <row r="19" spans="1:12" ht="15.75" customHeight="1" x14ac:dyDescent="0.25">
      <c r="A19" s="482" t="s">
        <v>502</v>
      </c>
      <c r="B19" s="482"/>
      <c r="C19" s="482"/>
      <c r="D19" s="482"/>
      <c r="E19" s="482"/>
      <c r="F19" s="482"/>
      <c r="G19" s="482"/>
      <c r="H19" s="482"/>
      <c r="I19" s="482"/>
      <c r="J19" s="482"/>
      <c r="K19" s="482"/>
      <c r="L19" s="482"/>
    </row>
    <row r="20" spans="1:12" x14ac:dyDescent="0.25">
      <c r="A20" s="69"/>
      <c r="B20" s="69"/>
      <c r="C20" s="95"/>
      <c r="D20" s="95"/>
      <c r="E20" s="95"/>
      <c r="F20" s="95"/>
      <c r="G20" s="95"/>
      <c r="H20" s="95"/>
      <c r="I20" s="95"/>
      <c r="J20" s="95"/>
      <c r="K20" s="95"/>
      <c r="L20" s="95"/>
    </row>
    <row r="21" spans="1:12" ht="28.5" customHeight="1" x14ac:dyDescent="0.25">
      <c r="A21" s="472" t="s">
        <v>222</v>
      </c>
      <c r="B21" s="472" t="s">
        <v>221</v>
      </c>
      <c r="C21" s="478" t="s">
        <v>434</v>
      </c>
      <c r="D21" s="478"/>
      <c r="E21" s="478"/>
      <c r="F21" s="478"/>
      <c r="G21" s="478"/>
      <c r="H21" s="478"/>
      <c r="I21" s="473" t="s">
        <v>220</v>
      </c>
      <c r="J21" s="475" t="s">
        <v>436</v>
      </c>
      <c r="K21" s="472" t="s">
        <v>219</v>
      </c>
      <c r="L21" s="474" t="s">
        <v>435</v>
      </c>
    </row>
    <row r="22" spans="1:12" ht="58.5" customHeight="1" x14ac:dyDescent="0.25">
      <c r="A22" s="472"/>
      <c r="B22" s="472"/>
      <c r="C22" s="479" t="s">
        <v>2</v>
      </c>
      <c r="D22" s="479"/>
      <c r="E22" s="480" t="s">
        <v>592</v>
      </c>
      <c r="F22" s="481"/>
      <c r="G22" s="480" t="s">
        <v>598</v>
      </c>
      <c r="H22" s="481"/>
      <c r="I22" s="473"/>
      <c r="J22" s="476"/>
      <c r="K22" s="472"/>
      <c r="L22" s="474"/>
    </row>
    <row r="23" spans="1:12" ht="31.5" x14ac:dyDescent="0.25">
      <c r="A23" s="472"/>
      <c r="B23" s="472"/>
      <c r="C23" s="94" t="s">
        <v>218</v>
      </c>
      <c r="D23" s="94" t="s">
        <v>217</v>
      </c>
      <c r="E23" s="94" t="s">
        <v>218</v>
      </c>
      <c r="F23" s="94" t="s">
        <v>217</v>
      </c>
      <c r="G23" s="94" t="s">
        <v>218</v>
      </c>
      <c r="H23" s="94" t="s">
        <v>217</v>
      </c>
      <c r="I23" s="473"/>
      <c r="J23" s="477"/>
      <c r="K23" s="472"/>
      <c r="L23" s="474"/>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441</v>
      </c>
      <c r="C26" s="359">
        <v>0</v>
      </c>
      <c r="D26" s="360">
        <v>0</v>
      </c>
      <c r="E26" s="361" t="s">
        <v>538</v>
      </c>
      <c r="F26" s="361" t="s">
        <v>538</v>
      </c>
      <c r="G26" s="361" t="s">
        <v>538</v>
      </c>
      <c r="H26" s="361" t="s">
        <v>538</v>
      </c>
      <c r="I26" s="361"/>
      <c r="J26" s="361"/>
      <c r="K26" s="87"/>
      <c r="L26" s="87"/>
    </row>
    <row r="27" spans="1:12" s="72" customFormat="1" ht="39" customHeight="1" x14ac:dyDescent="0.25">
      <c r="A27" s="89" t="s">
        <v>214</v>
      </c>
      <c r="B27" s="93" t="s">
        <v>443</v>
      </c>
      <c r="C27" s="359">
        <v>0</v>
      </c>
      <c r="D27" s="360">
        <v>0</v>
      </c>
      <c r="E27" s="361" t="s">
        <v>538</v>
      </c>
      <c r="F27" s="361" t="s">
        <v>538</v>
      </c>
      <c r="G27" s="361" t="s">
        <v>538</v>
      </c>
      <c r="H27" s="361" t="s">
        <v>538</v>
      </c>
      <c r="I27" s="361"/>
      <c r="J27" s="361"/>
      <c r="K27" s="87"/>
      <c r="L27" s="87"/>
    </row>
    <row r="28" spans="1:12" s="72" customFormat="1" ht="70.5" customHeight="1" x14ac:dyDescent="0.25">
      <c r="A28" s="89" t="s">
        <v>442</v>
      </c>
      <c r="B28" s="93" t="s">
        <v>447</v>
      </c>
      <c r="C28" s="359">
        <v>0</v>
      </c>
      <c r="D28" s="360">
        <v>0</v>
      </c>
      <c r="E28" s="361" t="s">
        <v>538</v>
      </c>
      <c r="F28" s="361" t="s">
        <v>538</v>
      </c>
      <c r="G28" s="361" t="s">
        <v>538</v>
      </c>
      <c r="H28" s="361" t="s">
        <v>538</v>
      </c>
      <c r="I28" s="361"/>
      <c r="J28" s="361"/>
      <c r="K28" s="87"/>
      <c r="L28" s="87"/>
    </row>
    <row r="29" spans="1:12" s="72" customFormat="1" ht="54" customHeight="1" x14ac:dyDescent="0.25">
      <c r="A29" s="89" t="s">
        <v>213</v>
      </c>
      <c r="B29" s="93" t="s">
        <v>446</v>
      </c>
      <c r="C29" s="359">
        <v>0</v>
      </c>
      <c r="D29" s="360">
        <v>0</v>
      </c>
      <c r="E29" s="361" t="s">
        <v>538</v>
      </c>
      <c r="F29" s="361" t="s">
        <v>538</v>
      </c>
      <c r="G29" s="361" t="s">
        <v>538</v>
      </c>
      <c r="H29" s="361" t="s">
        <v>538</v>
      </c>
      <c r="I29" s="361"/>
      <c r="J29" s="361"/>
      <c r="K29" s="87"/>
      <c r="L29" s="87"/>
    </row>
    <row r="30" spans="1:12" s="72" customFormat="1" ht="42" customHeight="1" x14ac:dyDescent="0.25">
      <c r="A30" s="89" t="s">
        <v>212</v>
      </c>
      <c r="B30" s="93" t="s">
        <v>448</v>
      </c>
      <c r="C30" s="359">
        <v>0</v>
      </c>
      <c r="D30" s="360">
        <v>0</v>
      </c>
      <c r="E30" s="361" t="s">
        <v>538</v>
      </c>
      <c r="F30" s="361" t="s">
        <v>538</v>
      </c>
      <c r="G30" s="361" t="s">
        <v>538</v>
      </c>
      <c r="H30" s="361" t="s">
        <v>538</v>
      </c>
      <c r="I30" s="361"/>
      <c r="J30" s="361"/>
      <c r="K30" s="87"/>
      <c r="L30" s="87"/>
    </row>
    <row r="31" spans="1:12" s="72" customFormat="1" ht="37.5" customHeight="1" x14ac:dyDescent="0.25">
      <c r="A31" s="89" t="s">
        <v>211</v>
      </c>
      <c r="B31" s="88" t="s">
        <v>444</v>
      </c>
      <c r="C31" s="359">
        <v>0</v>
      </c>
      <c r="D31" s="360">
        <v>0</v>
      </c>
      <c r="E31" s="361" t="s">
        <v>538</v>
      </c>
      <c r="F31" s="361" t="s">
        <v>538</v>
      </c>
      <c r="G31" s="361" t="s">
        <v>538</v>
      </c>
      <c r="H31" s="361" t="s">
        <v>538</v>
      </c>
      <c r="I31" s="361"/>
      <c r="J31" s="361"/>
      <c r="K31" s="87"/>
      <c r="L31" s="87"/>
    </row>
    <row r="32" spans="1:12" s="72" customFormat="1" ht="31.5" x14ac:dyDescent="0.25">
      <c r="A32" s="89" t="s">
        <v>209</v>
      </c>
      <c r="B32" s="88" t="s">
        <v>449</v>
      </c>
      <c r="C32" s="359">
        <v>0</v>
      </c>
      <c r="D32" s="360">
        <v>0</v>
      </c>
      <c r="E32" s="361" t="s">
        <v>538</v>
      </c>
      <c r="F32" s="361" t="s">
        <v>538</v>
      </c>
      <c r="G32" s="361" t="s">
        <v>538</v>
      </c>
      <c r="H32" s="361" t="s">
        <v>538</v>
      </c>
      <c r="I32" s="361"/>
      <c r="J32" s="361"/>
      <c r="K32" s="87"/>
      <c r="L32" s="87"/>
    </row>
    <row r="33" spans="1:12" s="72" customFormat="1" ht="37.5" customHeight="1" x14ac:dyDescent="0.25">
      <c r="A33" s="89" t="s">
        <v>460</v>
      </c>
      <c r="B33" s="88" t="s">
        <v>374</v>
      </c>
      <c r="C33" s="359">
        <v>0</v>
      </c>
      <c r="D33" s="360">
        <v>0</v>
      </c>
      <c r="E33" s="361" t="s">
        <v>538</v>
      </c>
      <c r="F33" s="361" t="s">
        <v>538</v>
      </c>
      <c r="G33" s="361" t="s">
        <v>538</v>
      </c>
      <c r="H33" s="361" t="s">
        <v>538</v>
      </c>
      <c r="I33" s="361"/>
      <c r="J33" s="361"/>
      <c r="K33" s="87"/>
      <c r="L33" s="87"/>
    </row>
    <row r="34" spans="1:12" s="72" customFormat="1" ht="47.25" customHeight="1" x14ac:dyDescent="0.25">
      <c r="A34" s="89" t="s">
        <v>461</v>
      </c>
      <c r="B34" s="88" t="s">
        <v>453</v>
      </c>
      <c r="C34" s="359">
        <v>0</v>
      </c>
      <c r="D34" s="360">
        <v>0</v>
      </c>
      <c r="E34" s="361" t="s">
        <v>538</v>
      </c>
      <c r="F34" s="361" t="s">
        <v>538</v>
      </c>
      <c r="G34" s="361" t="s">
        <v>538</v>
      </c>
      <c r="H34" s="361" t="s">
        <v>538</v>
      </c>
      <c r="I34" s="361"/>
      <c r="J34" s="361"/>
      <c r="K34" s="91"/>
      <c r="L34" s="87"/>
    </row>
    <row r="35" spans="1:12" s="72" customFormat="1" ht="49.5" customHeight="1" x14ac:dyDescent="0.25">
      <c r="A35" s="89" t="s">
        <v>462</v>
      </c>
      <c r="B35" s="88" t="s">
        <v>210</v>
      </c>
      <c r="C35" s="359">
        <v>0</v>
      </c>
      <c r="D35" s="360">
        <v>0</v>
      </c>
      <c r="E35" s="361" t="s">
        <v>538</v>
      </c>
      <c r="F35" s="361" t="s">
        <v>538</v>
      </c>
      <c r="G35" s="361" t="s">
        <v>538</v>
      </c>
      <c r="H35" s="361" t="s">
        <v>538</v>
      </c>
      <c r="I35" s="361"/>
      <c r="J35" s="361"/>
      <c r="K35" s="91"/>
      <c r="L35" s="87"/>
    </row>
    <row r="36" spans="1:12" ht="37.5" customHeight="1" x14ac:dyDescent="0.25">
      <c r="A36" s="89" t="s">
        <v>463</v>
      </c>
      <c r="B36" s="88" t="s">
        <v>445</v>
      </c>
      <c r="C36" s="359">
        <v>0</v>
      </c>
      <c r="D36" s="363">
        <v>0</v>
      </c>
      <c r="E36" s="361" t="s">
        <v>538</v>
      </c>
      <c r="F36" s="361" t="s">
        <v>538</v>
      </c>
      <c r="G36" s="361" t="s">
        <v>538</v>
      </c>
      <c r="H36" s="361" t="s">
        <v>538</v>
      </c>
      <c r="I36" s="361"/>
      <c r="J36" s="361"/>
      <c r="K36" s="87"/>
      <c r="L36" s="87"/>
    </row>
    <row r="37" spans="1:12" x14ac:dyDescent="0.25">
      <c r="A37" s="89" t="s">
        <v>464</v>
      </c>
      <c r="B37" s="88" t="s">
        <v>208</v>
      </c>
      <c r="C37" s="359">
        <v>0</v>
      </c>
      <c r="D37" s="363">
        <v>0</v>
      </c>
      <c r="E37" s="361" t="s">
        <v>538</v>
      </c>
      <c r="F37" s="361" t="s">
        <v>538</v>
      </c>
      <c r="G37" s="361" t="s">
        <v>538</v>
      </c>
      <c r="H37" s="361" t="s">
        <v>538</v>
      </c>
      <c r="I37" s="361"/>
      <c r="J37" s="361"/>
      <c r="K37" s="87"/>
      <c r="L37" s="87"/>
    </row>
    <row r="38" spans="1:12" x14ac:dyDescent="0.25">
      <c r="A38" s="89" t="s">
        <v>465</v>
      </c>
      <c r="B38" s="90" t="s">
        <v>207</v>
      </c>
      <c r="C38" s="359"/>
      <c r="D38" s="363"/>
      <c r="E38" s="361"/>
      <c r="F38" s="365"/>
      <c r="G38" s="361"/>
      <c r="H38" s="365"/>
      <c r="I38" s="364"/>
      <c r="J38" s="364"/>
      <c r="K38" s="87"/>
      <c r="L38" s="87"/>
    </row>
    <row r="39" spans="1:12" ht="63" x14ac:dyDescent="0.25">
      <c r="A39" s="89">
        <v>2</v>
      </c>
      <c r="B39" s="88" t="s">
        <v>450</v>
      </c>
      <c r="C39" s="366">
        <v>0</v>
      </c>
      <c r="D39" s="363">
        <v>0</v>
      </c>
      <c r="E39" s="361" t="s">
        <v>538</v>
      </c>
      <c r="F39" s="361" t="s">
        <v>538</v>
      </c>
      <c r="G39" s="361" t="s">
        <v>538</v>
      </c>
      <c r="H39" s="361" t="s">
        <v>538</v>
      </c>
      <c r="I39" s="361"/>
      <c r="J39" s="361"/>
      <c r="K39" s="87"/>
      <c r="L39" s="87"/>
    </row>
    <row r="40" spans="1:12" ht="33.75" customHeight="1" x14ac:dyDescent="0.25">
      <c r="A40" s="89" t="s">
        <v>206</v>
      </c>
      <c r="B40" s="88" t="s">
        <v>452</v>
      </c>
      <c r="C40" s="359">
        <v>0</v>
      </c>
      <c r="D40" s="363">
        <v>0</v>
      </c>
      <c r="E40" s="362" t="s">
        <v>538</v>
      </c>
      <c r="F40" s="362" t="s">
        <v>538</v>
      </c>
      <c r="G40" s="362" t="s">
        <v>538</v>
      </c>
      <c r="H40" s="362" t="s">
        <v>538</v>
      </c>
      <c r="I40" s="361"/>
      <c r="J40" s="361"/>
      <c r="K40" s="87"/>
      <c r="L40" s="87"/>
    </row>
    <row r="41" spans="1:12" ht="63" customHeight="1" x14ac:dyDescent="0.25">
      <c r="A41" s="89" t="s">
        <v>205</v>
      </c>
      <c r="B41" s="90" t="s">
        <v>533</v>
      </c>
      <c r="C41" s="359"/>
      <c r="D41" s="363"/>
      <c r="E41" s="362"/>
      <c r="F41" s="362"/>
      <c r="G41" s="362"/>
      <c r="H41" s="362"/>
      <c r="I41" s="220"/>
      <c r="J41" s="220"/>
      <c r="K41" s="87"/>
      <c r="L41" s="87"/>
    </row>
    <row r="42" spans="1:12" ht="58.5" customHeight="1" x14ac:dyDescent="0.25">
      <c r="A42" s="89">
        <v>3</v>
      </c>
      <c r="B42" s="88" t="s">
        <v>451</v>
      </c>
      <c r="C42" s="366">
        <v>0</v>
      </c>
      <c r="D42" s="363">
        <v>0</v>
      </c>
      <c r="E42" s="361" t="s">
        <v>538</v>
      </c>
      <c r="F42" s="361" t="s">
        <v>538</v>
      </c>
      <c r="G42" s="361" t="s">
        <v>538</v>
      </c>
      <c r="H42" s="361" t="s">
        <v>538</v>
      </c>
      <c r="I42" s="361"/>
      <c r="J42" s="361"/>
      <c r="K42" s="87"/>
      <c r="L42" s="87"/>
    </row>
    <row r="43" spans="1:12" ht="34.5" customHeight="1" x14ac:dyDescent="0.25">
      <c r="A43" s="89" t="s">
        <v>204</v>
      </c>
      <c r="B43" s="88" t="s">
        <v>202</v>
      </c>
      <c r="C43" s="359">
        <v>0</v>
      </c>
      <c r="D43" s="363">
        <v>0</v>
      </c>
      <c r="E43" s="361" t="s">
        <v>538</v>
      </c>
      <c r="F43" s="361" t="s">
        <v>538</v>
      </c>
      <c r="G43" s="361" t="s">
        <v>538</v>
      </c>
      <c r="H43" s="361" t="s">
        <v>538</v>
      </c>
      <c r="I43" s="361"/>
      <c r="J43" s="361"/>
      <c r="K43" s="87"/>
      <c r="L43" s="87"/>
    </row>
    <row r="44" spans="1:12" ht="24.75" customHeight="1" x14ac:dyDescent="0.25">
      <c r="A44" s="89" t="s">
        <v>203</v>
      </c>
      <c r="B44" s="88" t="s">
        <v>200</v>
      </c>
      <c r="C44" s="359">
        <v>0</v>
      </c>
      <c r="D44" s="363">
        <v>0</v>
      </c>
      <c r="E44" s="361" t="s">
        <v>538</v>
      </c>
      <c r="F44" s="361" t="s">
        <v>538</v>
      </c>
      <c r="G44" s="361" t="s">
        <v>538</v>
      </c>
      <c r="H44" s="361" t="s">
        <v>538</v>
      </c>
      <c r="I44" s="361"/>
      <c r="J44" s="361"/>
      <c r="K44" s="87"/>
      <c r="L44" s="87"/>
    </row>
    <row r="45" spans="1:12" ht="90.75" customHeight="1" x14ac:dyDescent="0.25">
      <c r="A45" s="89" t="s">
        <v>201</v>
      </c>
      <c r="B45" s="88" t="s">
        <v>456</v>
      </c>
      <c r="C45" s="359">
        <v>0</v>
      </c>
      <c r="D45" s="363">
        <v>0</v>
      </c>
      <c r="E45" s="362" t="s">
        <v>538</v>
      </c>
      <c r="F45" s="362" t="s">
        <v>538</v>
      </c>
      <c r="G45" s="362" t="s">
        <v>538</v>
      </c>
      <c r="H45" s="362" t="s">
        <v>538</v>
      </c>
      <c r="I45" s="361"/>
      <c r="J45" s="361"/>
      <c r="K45" s="87"/>
      <c r="L45" s="87"/>
    </row>
    <row r="46" spans="1:12" ht="167.25" customHeight="1" x14ac:dyDescent="0.25">
      <c r="A46" s="89" t="s">
        <v>199</v>
      </c>
      <c r="B46" s="88" t="s">
        <v>454</v>
      </c>
      <c r="C46" s="359">
        <v>0</v>
      </c>
      <c r="D46" s="363">
        <v>0</v>
      </c>
      <c r="E46" s="362" t="s">
        <v>538</v>
      </c>
      <c r="F46" s="362" t="s">
        <v>538</v>
      </c>
      <c r="G46" s="362" t="s">
        <v>538</v>
      </c>
      <c r="H46" s="362" t="s">
        <v>538</v>
      </c>
      <c r="I46" s="361"/>
      <c r="J46" s="361"/>
      <c r="K46" s="87"/>
      <c r="L46" s="87"/>
    </row>
    <row r="47" spans="1:12" ht="30.75" customHeight="1" x14ac:dyDescent="0.25">
      <c r="A47" s="89" t="s">
        <v>197</v>
      </c>
      <c r="B47" s="88" t="s">
        <v>198</v>
      </c>
      <c r="C47" s="359">
        <v>0</v>
      </c>
      <c r="D47" s="363">
        <v>0</v>
      </c>
      <c r="E47" s="361" t="s">
        <v>538</v>
      </c>
      <c r="F47" s="361" t="s">
        <v>538</v>
      </c>
      <c r="G47" s="361" t="s">
        <v>538</v>
      </c>
      <c r="H47" s="361" t="s">
        <v>538</v>
      </c>
      <c r="I47" s="361"/>
      <c r="J47" s="361"/>
      <c r="K47" s="87"/>
      <c r="L47" s="87"/>
    </row>
    <row r="48" spans="1:12" ht="37.5" customHeight="1" x14ac:dyDescent="0.25">
      <c r="A48" s="89" t="s">
        <v>466</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538</v>
      </c>
      <c r="F49" s="361" t="s">
        <v>538</v>
      </c>
      <c r="G49" s="361" t="s">
        <v>538</v>
      </c>
      <c r="H49" s="361" t="s">
        <v>538</v>
      </c>
      <c r="I49" s="361"/>
      <c r="J49" s="361"/>
      <c r="K49" s="87"/>
      <c r="L49" s="87"/>
    </row>
    <row r="50" spans="1:12" ht="86.25" customHeight="1" x14ac:dyDescent="0.25">
      <c r="A50" s="89" t="s">
        <v>195</v>
      </c>
      <c r="B50" s="88" t="s">
        <v>455</v>
      </c>
      <c r="C50" s="366">
        <v>0</v>
      </c>
      <c r="D50" s="363">
        <v>0</v>
      </c>
      <c r="E50" s="361" t="s">
        <v>538</v>
      </c>
      <c r="F50" s="361" t="s">
        <v>538</v>
      </c>
      <c r="G50" s="361" t="s">
        <v>538</v>
      </c>
      <c r="H50" s="361" t="s">
        <v>538</v>
      </c>
      <c r="I50" s="361"/>
      <c r="J50" s="361"/>
      <c r="K50" s="87"/>
      <c r="L50" s="87"/>
    </row>
    <row r="51" spans="1:12" ht="77.25" customHeight="1" x14ac:dyDescent="0.25">
      <c r="A51" s="89" t="s">
        <v>193</v>
      </c>
      <c r="B51" s="88" t="s">
        <v>457</v>
      </c>
      <c r="C51" s="359">
        <v>0</v>
      </c>
      <c r="D51" s="363">
        <v>0</v>
      </c>
      <c r="E51" s="361" t="s">
        <v>538</v>
      </c>
      <c r="F51" s="361" t="s">
        <v>538</v>
      </c>
      <c r="G51" s="361" t="s">
        <v>538</v>
      </c>
      <c r="H51" s="361" t="s">
        <v>538</v>
      </c>
      <c r="I51" s="361"/>
      <c r="J51" s="361"/>
      <c r="K51" s="87"/>
      <c r="L51" s="87"/>
    </row>
    <row r="52" spans="1:12" ht="71.25" customHeight="1" x14ac:dyDescent="0.25">
      <c r="A52" s="89" t="s">
        <v>191</v>
      </c>
      <c r="B52" s="88" t="s">
        <v>192</v>
      </c>
      <c r="C52" s="359">
        <v>0</v>
      </c>
      <c r="D52" s="363">
        <v>0</v>
      </c>
      <c r="E52" s="361" t="s">
        <v>538</v>
      </c>
      <c r="F52" s="361" t="s">
        <v>538</v>
      </c>
      <c r="G52" s="361" t="s">
        <v>538</v>
      </c>
      <c r="H52" s="361" t="s">
        <v>538</v>
      </c>
      <c r="I52" s="361"/>
      <c r="J52" s="361"/>
      <c r="K52" s="87"/>
      <c r="L52" s="87"/>
    </row>
    <row r="53" spans="1:12" ht="48" customHeight="1" x14ac:dyDescent="0.25">
      <c r="A53" s="89" t="s">
        <v>189</v>
      </c>
      <c r="B53" s="149" t="s">
        <v>458</v>
      </c>
      <c r="C53" s="359">
        <v>0</v>
      </c>
      <c r="D53" s="363">
        <v>0</v>
      </c>
      <c r="E53" s="362">
        <v>43190</v>
      </c>
      <c r="F53" s="362">
        <v>43190</v>
      </c>
      <c r="G53" s="362"/>
      <c r="H53" s="362"/>
      <c r="I53" s="363">
        <v>100</v>
      </c>
      <c r="J53" s="363">
        <v>100</v>
      </c>
      <c r="K53" s="87"/>
      <c r="L53" s="87"/>
    </row>
    <row r="54" spans="1:12" ht="46.5" customHeight="1" x14ac:dyDescent="0.25">
      <c r="A54" s="89" t="s">
        <v>459</v>
      </c>
      <c r="B54" s="88" t="s">
        <v>190</v>
      </c>
      <c r="C54" s="359">
        <v>0</v>
      </c>
      <c r="D54" s="363">
        <v>0</v>
      </c>
      <c r="E54" s="361" t="s">
        <v>538</v>
      </c>
      <c r="F54" s="361" t="s">
        <v>538</v>
      </c>
      <c r="G54" s="361" t="s">
        <v>538</v>
      </c>
      <c r="H54" s="361" t="s">
        <v>538</v>
      </c>
      <c r="I54" s="361"/>
      <c r="J54" s="361"/>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2018-04-27T08:32:03Z</dcterms:modified>
</cp:coreProperties>
</file>