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761" firstSheet="7"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факт" sheetId="15" r:id="rId10"/>
    <sheet name="6.2. Паспорт фин осв ввод" sheetId="25" state="hidden" r:id="rId11"/>
    <sheet name="7. Паспорт отчет о закупке" sheetId="5" r:id="rId12"/>
    <sheet name="8. Общие сведения" sheetId="22"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ТП'!$A$1:$S$22</definedName>
    <definedName name="_xlnm.Print_Area" localSheetId="2">'3.1. паспорт Техсостояние ПС'!$A$1:$T$41</definedName>
    <definedName name="_xlnm.Print_Area" localSheetId="3">'3.2 паспорт Техсостояние ЛЭП'!$A$1:$AA$36</definedName>
    <definedName name="_xlnm.Print_Area" localSheetId="4">'3.3 паспорт описание'!$A$1:$C$30</definedName>
    <definedName name="_xlnm.Print_Area" localSheetId="5">'3.4. Паспорт надежность'!$A$1:$Z$53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график'!$A$1:$K$56</definedName>
    <definedName name="_xlnm.Print_Area" localSheetId="10">'6.2. Паспорт фин осв ввод'!$A$1:$AG$64</definedName>
    <definedName name="_xlnm.Print_Area" localSheetId="9">'6.2. Паспорт фин осв ввод факт'!$A$1:$AG$64</definedName>
    <definedName name="_xlnm.Print_Area" localSheetId="11">'7. Паспорт отчет о закупке'!$A$1:$AV$26</definedName>
    <definedName name="_xlnm.Print_Area" localSheetId="12">'8. Общие сведения'!$A$1:$C$90</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B27" i="22" l="1"/>
  <c r="R63" i="25"/>
  <c r="N63" i="25"/>
  <c r="R50" i="25"/>
  <c r="P49" i="25"/>
  <c r="P50" i="25"/>
  <c r="T56" i="25"/>
  <c r="R56" i="25"/>
  <c r="P57" i="25"/>
  <c r="P56" i="25"/>
  <c r="N56" i="25"/>
  <c r="T49" i="25"/>
  <c r="R49" i="25"/>
  <c r="N49" i="25"/>
  <c r="D63" i="25"/>
  <c r="D56" i="25"/>
  <c r="D52" i="25"/>
  <c r="D49" i="25"/>
  <c r="D30" i="25"/>
  <c r="L27" i="25"/>
  <c r="U24" i="25"/>
  <c r="T24" i="25"/>
  <c r="S24" i="25"/>
  <c r="R24" i="25"/>
  <c r="Q24" i="25"/>
  <c r="P24" i="25"/>
  <c r="N24" i="25"/>
  <c r="AG24" i="25"/>
  <c r="M24" i="25"/>
  <c r="L24" i="25"/>
  <c r="K24" i="25"/>
  <c r="J24" i="25"/>
  <c r="I24" i="25"/>
  <c r="H24" i="25"/>
  <c r="G24" i="25"/>
  <c r="D24" i="25"/>
  <c r="AG25" i="25"/>
  <c r="AG26" i="25"/>
  <c r="AG27" i="25"/>
  <c r="AG28" i="25"/>
  <c r="AG29" i="25"/>
  <c r="AG30" i="25"/>
  <c r="AG31" i="25"/>
  <c r="AG32" i="25"/>
  <c r="AG33" i="25"/>
  <c r="AG34" i="25"/>
  <c r="AG35" i="25"/>
  <c r="AG36" i="25"/>
  <c r="AG37" i="25"/>
  <c r="AG38" i="25"/>
  <c r="AG39" i="25"/>
  <c r="AG40" i="25"/>
  <c r="AG41" i="25"/>
  <c r="AG42" i="25"/>
  <c r="AG43" i="25"/>
  <c r="AG44" i="25"/>
  <c r="AG45" i="25"/>
  <c r="AG46" i="25"/>
  <c r="AG47" i="25"/>
  <c r="AG48" i="25"/>
  <c r="AG49" i="25"/>
  <c r="AG51" i="25"/>
  <c r="AG52" i="25"/>
  <c r="AG53" i="25"/>
  <c r="AG54" i="25"/>
  <c r="AG55" i="25"/>
  <c r="AG58" i="25"/>
  <c r="AG59" i="25"/>
  <c r="AG60" i="25"/>
  <c r="AG61" i="25"/>
  <c r="AG62" i="25"/>
  <c r="AG63" i="25"/>
  <c r="AG64" i="25"/>
  <c r="C51" i="7"/>
  <c r="C50" i="7"/>
  <c r="R64" i="25"/>
  <c r="R62" i="25"/>
  <c r="R61" i="25"/>
  <c r="R60" i="25"/>
  <c r="R59" i="25"/>
  <c r="R58" i="25"/>
  <c r="AG56" i="25"/>
  <c r="R55" i="25"/>
  <c r="R54" i="25"/>
  <c r="R53" i="25"/>
  <c r="R51" i="25"/>
  <c r="R48" i="25"/>
  <c r="R47" i="25"/>
  <c r="R46" i="25"/>
  <c r="R45" i="25"/>
  <c r="R44" i="25"/>
  <c r="R43" i="25"/>
  <c r="R42" i="25"/>
  <c r="R40" i="25"/>
  <c r="R39" i="25"/>
  <c r="R38" i="25"/>
  <c r="R37" i="25"/>
  <c r="R36" i="25"/>
  <c r="R35" i="25"/>
  <c r="R34" i="25"/>
  <c r="R33" i="25"/>
  <c r="R32" i="25"/>
  <c r="R31" i="25"/>
  <c r="R28" i="25"/>
  <c r="R26" i="25"/>
  <c r="R25" i="25"/>
  <c r="N64" i="25"/>
  <c r="N62" i="25"/>
  <c r="N61" i="25"/>
  <c r="N60" i="25"/>
  <c r="N59" i="25"/>
  <c r="N58" i="25"/>
  <c r="N57" i="25"/>
  <c r="N55" i="25"/>
  <c r="N54" i="25"/>
  <c r="N53" i="25"/>
  <c r="N51" i="25"/>
  <c r="N50" i="25"/>
  <c r="N48" i="25"/>
  <c r="N47" i="25"/>
  <c r="N46" i="25"/>
  <c r="N45" i="25"/>
  <c r="N44" i="25"/>
  <c r="N43" i="25"/>
  <c r="N42" i="25"/>
  <c r="N40" i="25"/>
  <c r="N39" i="25"/>
  <c r="N38" i="25"/>
  <c r="N37" i="25"/>
  <c r="N36" i="25"/>
  <c r="N35" i="25"/>
  <c r="N34" i="25"/>
  <c r="N33" i="25"/>
  <c r="N32" i="25"/>
  <c r="N31" i="25"/>
  <c r="N28" i="25"/>
  <c r="N26" i="25"/>
  <c r="N25" i="25"/>
  <c r="R57" i="25"/>
  <c r="AG57" i="25"/>
  <c r="AG50" i="25"/>
  <c r="T64" i="25"/>
  <c r="T63" i="25"/>
  <c r="T62" i="25"/>
  <c r="T61" i="25"/>
  <c r="T60" i="25"/>
  <c r="T59" i="25"/>
  <c r="T58" i="25"/>
  <c r="T57" i="25"/>
  <c r="T55" i="25"/>
  <c r="T54" i="25"/>
  <c r="T53" i="25"/>
  <c r="T51" i="25"/>
  <c r="T50" i="25"/>
  <c r="T48" i="25"/>
  <c r="T47" i="25"/>
  <c r="T46" i="25"/>
  <c r="T45" i="25"/>
  <c r="T44" i="25"/>
  <c r="T43" i="25"/>
  <c r="T42" i="25"/>
  <c r="T40" i="25"/>
  <c r="T39" i="25"/>
  <c r="T38" i="25"/>
  <c r="T37" i="25"/>
  <c r="T36" i="25"/>
  <c r="T35" i="25"/>
  <c r="T34" i="25"/>
  <c r="T33" i="25"/>
  <c r="T32" i="25"/>
  <c r="T31" i="25"/>
  <c r="T28" i="25"/>
  <c r="T26" i="25"/>
  <c r="T25" i="25"/>
  <c r="AD24" i="15"/>
  <c r="AB49" i="15"/>
  <c r="AB56" i="15"/>
  <c r="AB24" i="15"/>
  <c r="P64" i="25"/>
  <c r="L64" i="25"/>
  <c r="J64" i="25"/>
  <c r="I64" i="25"/>
  <c r="H64" i="25"/>
  <c r="G64" i="25"/>
  <c r="C64" i="25"/>
  <c r="D64" i="25"/>
  <c r="E64" i="25"/>
  <c r="F64" i="25"/>
  <c r="P63" i="25"/>
  <c r="AF63" i="25"/>
  <c r="L63" i="25"/>
  <c r="J63" i="25"/>
  <c r="I63" i="25"/>
  <c r="H63" i="25"/>
  <c r="G63" i="25"/>
  <c r="C63" i="25"/>
  <c r="P62" i="25"/>
  <c r="L62" i="25"/>
  <c r="AF62" i="25"/>
  <c r="J62" i="25"/>
  <c r="I62" i="25"/>
  <c r="H62" i="25"/>
  <c r="G62" i="25"/>
  <c r="C62" i="25"/>
  <c r="P61" i="25"/>
  <c r="L61" i="25"/>
  <c r="J61" i="25"/>
  <c r="K61" i="25"/>
  <c r="I61" i="25"/>
  <c r="H61" i="25"/>
  <c r="G61" i="25"/>
  <c r="C61" i="25"/>
  <c r="D61" i="25"/>
  <c r="E61" i="25"/>
  <c r="F61" i="25"/>
  <c r="P60" i="25"/>
  <c r="L60" i="25"/>
  <c r="J60" i="25"/>
  <c r="I60" i="25"/>
  <c r="H60" i="25"/>
  <c r="G60" i="25"/>
  <c r="C60" i="25"/>
  <c r="D60" i="25"/>
  <c r="E60" i="25"/>
  <c r="F60" i="25"/>
  <c r="P59" i="25"/>
  <c r="AF59" i="25"/>
  <c r="L59" i="25"/>
  <c r="J59" i="25"/>
  <c r="I59" i="25"/>
  <c r="H59" i="25"/>
  <c r="G59" i="25"/>
  <c r="C59" i="25"/>
  <c r="P58" i="25"/>
  <c r="L58" i="25"/>
  <c r="AF58" i="25"/>
  <c r="J58" i="25"/>
  <c r="I58" i="25"/>
  <c r="H58" i="25"/>
  <c r="G58" i="25"/>
  <c r="C58" i="25"/>
  <c r="L57" i="25"/>
  <c r="J57" i="25"/>
  <c r="K57" i="25"/>
  <c r="I57" i="25"/>
  <c r="H57" i="25"/>
  <c r="G57" i="25"/>
  <c r="C57" i="25"/>
  <c r="D57" i="25"/>
  <c r="E57" i="25"/>
  <c r="F57" i="25"/>
  <c r="L56" i="25"/>
  <c r="J56" i="25"/>
  <c r="I56" i="25"/>
  <c r="H56" i="25"/>
  <c r="G56" i="25"/>
  <c r="C56" i="25"/>
  <c r="E56" i="25"/>
  <c r="F56" i="25"/>
  <c r="P55" i="25"/>
  <c r="AF55" i="25"/>
  <c r="L55" i="25"/>
  <c r="J55" i="25"/>
  <c r="I55" i="25"/>
  <c r="H55" i="25"/>
  <c r="G55" i="25"/>
  <c r="C55" i="25"/>
  <c r="P54" i="25"/>
  <c r="L54" i="25"/>
  <c r="AF54" i="25"/>
  <c r="J54" i="25"/>
  <c r="I54" i="25"/>
  <c r="H54" i="25"/>
  <c r="G54" i="25"/>
  <c r="C54" i="25"/>
  <c r="P53" i="25"/>
  <c r="L53" i="25"/>
  <c r="J53" i="25"/>
  <c r="K53" i="25"/>
  <c r="I53" i="25"/>
  <c r="H53" i="25"/>
  <c r="G53" i="25"/>
  <c r="C53" i="25"/>
  <c r="D53" i="25"/>
  <c r="E53" i="25"/>
  <c r="F53" i="25"/>
  <c r="P52" i="25"/>
  <c r="L52" i="25"/>
  <c r="J52" i="25"/>
  <c r="I52" i="25"/>
  <c r="H52" i="25"/>
  <c r="G52" i="25"/>
  <c r="C52" i="25"/>
  <c r="E52" i="25"/>
  <c r="F52" i="25"/>
  <c r="P51" i="25"/>
  <c r="AF51" i="25"/>
  <c r="L51" i="25"/>
  <c r="J51" i="25"/>
  <c r="I51" i="25"/>
  <c r="H51" i="25"/>
  <c r="G51" i="25"/>
  <c r="C51" i="25"/>
  <c r="L50" i="25"/>
  <c r="AF50" i="25"/>
  <c r="J50" i="25"/>
  <c r="I50" i="25"/>
  <c r="H50" i="25"/>
  <c r="G50" i="25"/>
  <c r="C50" i="25"/>
  <c r="L49" i="25"/>
  <c r="J49" i="25"/>
  <c r="K49" i="25"/>
  <c r="I49" i="25"/>
  <c r="H49" i="25"/>
  <c r="G49" i="25"/>
  <c r="C49" i="25"/>
  <c r="E49" i="25"/>
  <c r="F49" i="25"/>
  <c r="P48" i="25"/>
  <c r="L48" i="25"/>
  <c r="J48" i="25"/>
  <c r="I48" i="25"/>
  <c r="H48" i="25"/>
  <c r="G48" i="25"/>
  <c r="C48" i="25"/>
  <c r="D48" i="25"/>
  <c r="E48" i="25"/>
  <c r="F48" i="25"/>
  <c r="P47" i="25"/>
  <c r="L47" i="25"/>
  <c r="J47" i="25"/>
  <c r="I47" i="25"/>
  <c r="H47" i="25"/>
  <c r="G47" i="25"/>
  <c r="C47" i="25"/>
  <c r="P46" i="25"/>
  <c r="L46" i="25"/>
  <c r="J46" i="25"/>
  <c r="I46" i="25"/>
  <c r="H46" i="25"/>
  <c r="G46" i="25"/>
  <c r="C46" i="25"/>
  <c r="P45" i="25"/>
  <c r="L45" i="25"/>
  <c r="J45" i="25"/>
  <c r="K45" i="25"/>
  <c r="I45" i="25"/>
  <c r="H45" i="25"/>
  <c r="G45" i="25"/>
  <c r="C45" i="25"/>
  <c r="D45" i="25"/>
  <c r="E45" i="25"/>
  <c r="F45" i="25"/>
  <c r="P44" i="25"/>
  <c r="L44" i="25"/>
  <c r="J44" i="25"/>
  <c r="K44" i="25"/>
  <c r="I44" i="25"/>
  <c r="H44" i="25"/>
  <c r="G44" i="25"/>
  <c r="C44" i="25"/>
  <c r="P43" i="25"/>
  <c r="L43" i="25"/>
  <c r="J43" i="25"/>
  <c r="I43" i="25"/>
  <c r="H43" i="25"/>
  <c r="G43" i="25"/>
  <c r="C43" i="25"/>
  <c r="D43" i="25"/>
  <c r="E43" i="25"/>
  <c r="F43" i="25"/>
  <c r="P42" i="25"/>
  <c r="L42" i="25"/>
  <c r="J42" i="25"/>
  <c r="I42" i="25"/>
  <c r="H42" i="25"/>
  <c r="G42" i="25"/>
  <c r="C42" i="25"/>
  <c r="P41" i="25"/>
  <c r="L41" i="25"/>
  <c r="J41" i="25"/>
  <c r="K41" i="25"/>
  <c r="I41" i="25"/>
  <c r="H41" i="25"/>
  <c r="G41" i="25"/>
  <c r="C41" i="25"/>
  <c r="E41" i="25"/>
  <c r="F41" i="25"/>
  <c r="P40" i="25"/>
  <c r="L40" i="25"/>
  <c r="J40" i="25"/>
  <c r="I40" i="25"/>
  <c r="H40" i="25"/>
  <c r="G40" i="25"/>
  <c r="C40" i="25"/>
  <c r="D40" i="25"/>
  <c r="E40" i="25"/>
  <c r="F40" i="25"/>
  <c r="P39" i="25"/>
  <c r="L39" i="25"/>
  <c r="J39" i="25"/>
  <c r="I39" i="25"/>
  <c r="H39" i="25"/>
  <c r="G39" i="25"/>
  <c r="C39" i="25"/>
  <c r="P38" i="25"/>
  <c r="L38" i="25"/>
  <c r="J38" i="25"/>
  <c r="I38" i="25"/>
  <c r="H38" i="25"/>
  <c r="G38" i="25"/>
  <c r="C38" i="25"/>
  <c r="P37" i="25"/>
  <c r="L37" i="25"/>
  <c r="J37" i="25"/>
  <c r="K37" i="25"/>
  <c r="I37" i="25"/>
  <c r="H37" i="25"/>
  <c r="G37" i="25"/>
  <c r="C37" i="25"/>
  <c r="D37" i="25"/>
  <c r="E37" i="25"/>
  <c r="F37" i="25"/>
  <c r="P36" i="25"/>
  <c r="L36" i="25"/>
  <c r="J36" i="25"/>
  <c r="K36" i="25"/>
  <c r="I36" i="25"/>
  <c r="H36" i="25"/>
  <c r="G36" i="25"/>
  <c r="C36" i="25"/>
  <c r="P35" i="25"/>
  <c r="L35" i="25"/>
  <c r="J35" i="25"/>
  <c r="I35" i="25"/>
  <c r="H35" i="25"/>
  <c r="G35" i="25"/>
  <c r="C35" i="25"/>
  <c r="D35" i="25"/>
  <c r="E35" i="25"/>
  <c r="F35" i="25"/>
  <c r="P34" i="25"/>
  <c r="L34" i="25"/>
  <c r="J34" i="25"/>
  <c r="I34" i="25"/>
  <c r="H34" i="25"/>
  <c r="G34" i="25"/>
  <c r="C34" i="25"/>
  <c r="P33" i="25"/>
  <c r="L33" i="25"/>
  <c r="J33" i="25"/>
  <c r="K33" i="25"/>
  <c r="I33" i="25"/>
  <c r="H33" i="25"/>
  <c r="G33" i="25"/>
  <c r="C33" i="25"/>
  <c r="E33" i="25"/>
  <c r="F33" i="25"/>
  <c r="P32" i="25"/>
  <c r="L32" i="25"/>
  <c r="J32" i="25"/>
  <c r="I32" i="25"/>
  <c r="H32" i="25"/>
  <c r="G32" i="25"/>
  <c r="C32" i="25"/>
  <c r="E32" i="25"/>
  <c r="F32" i="25"/>
  <c r="P31" i="25"/>
  <c r="L31" i="25"/>
  <c r="J31" i="25"/>
  <c r="I31" i="25"/>
  <c r="H31" i="25"/>
  <c r="G31" i="25"/>
  <c r="C31" i="25"/>
  <c r="P30" i="25"/>
  <c r="L30" i="25"/>
  <c r="J30" i="25"/>
  <c r="I30" i="25"/>
  <c r="H30" i="25"/>
  <c r="G30" i="25"/>
  <c r="C30" i="25"/>
  <c r="P29" i="25"/>
  <c r="L29" i="25"/>
  <c r="J29" i="25"/>
  <c r="K29" i="25"/>
  <c r="I29" i="25"/>
  <c r="H29" i="25"/>
  <c r="G29" i="25"/>
  <c r="C29" i="25"/>
  <c r="E29" i="25"/>
  <c r="P28" i="25"/>
  <c r="L28" i="25"/>
  <c r="J28" i="25"/>
  <c r="K28" i="25"/>
  <c r="I28" i="25"/>
  <c r="H28" i="25"/>
  <c r="G28" i="25"/>
  <c r="C28" i="25"/>
  <c r="P27" i="25"/>
  <c r="J27" i="25"/>
  <c r="I27" i="25"/>
  <c r="H27" i="25"/>
  <c r="G27" i="25"/>
  <c r="C27" i="25"/>
  <c r="E27" i="25"/>
  <c r="F27" i="25"/>
  <c r="P26" i="25"/>
  <c r="L26" i="25"/>
  <c r="J26" i="25"/>
  <c r="I26" i="25"/>
  <c r="H26" i="25"/>
  <c r="G26" i="25"/>
  <c r="C26" i="25"/>
  <c r="P25" i="25"/>
  <c r="L25" i="25"/>
  <c r="J25" i="25"/>
  <c r="K25" i="25"/>
  <c r="I25" i="25"/>
  <c r="H25" i="25"/>
  <c r="G25" i="25"/>
  <c r="C25" i="25"/>
  <c r="D25" i="25"/>
  <c r="E25" i="25"/>
  <c r="F25" i="25"/>
  <c r="C24" i="25"/>
  <c r="K64" i="25"/>
  <c r="K63" i="25"/>
  <c r="E63" i="25"/>
  <c r="F63" i="25"/>
  <c r="K62" i="25"/>
  <c r="D62" i="25"/>
  <c r="K60" i="25"/>
  <c r="K59" i="25"/>
  <c r="D59" i="25"/>
  <c r="E59" i="25"/>
  <c r="F59" i="25"/>
  <c r="K58" i="25"/>
  <c r="D58" i="25"/>
  <c r="K56" i="25"/>
  <c r="K55" i="25"/>
  <c r="D55" i="25"/>
  <c r="E55" i="25"/>
  <c r="F55" i="25"/>
  <c r="K54" i="25"/>
  <c r="D54" i="25"/>
  <c r="K52" i="25"/>
  <c r="K51" i="25"/>
  <c r="D51" i="25"/>
  <c r="E51" i="25"/>
  <c r="F51" i="25"/>
  <c r="K50" i="25"/>
  <c r="D50" i="25"/>
  <c r="AF48" i="25"/>
  <c r="K48" i="25"/>
  <c r="K47" i="25"/>
  <c r="D47" i="25"/>
  <c r="K46" i="25"/>
  <c r="D46" i="25"/>
  <c r="AF44" i="25"/>
  <c r="D44" i="25"/>
  <c r="E44" i="25"/>
  <c r="F44" i="25"/>
  <c r="K43" i="25"/>
  <c r="K42" i="25"/>
  <c r="D42" i="25"/>
  <c r="AF40" i="25"/>
  <c r="K40" i="25"/>
  <c r="K39" i="25"/>
  <c r="D39" i="25"/>
  <c r="K38" i="25"/>
  <c r="D38" i="25"/>
  <c r="AF36" i="25"/>
  <c r="D36" i="25"/>
  <c r="E36" i="25"/>
  <c r="F36" i="25"/>
  <c r="K35" i="25"/>
  <c r="K34" i="25"/>
  <c r="AF32" i="25"/>
  <c r="K32" i="25"/>
  <c r="K31" i="25"/>
  <c r="K30" i="25"/>
  <c r="AF28" i="25"/>
  <c r="D28" i="25"/>
  <c r="E28" i="25"/>
  <c r="F28" i="25"/>
  <c r="K26" i="25"/>
  <c r="D26" i="25"/>
  <c r="AC24" i="25"/>
  <c r="AB24" i="25"/>
  <c r="Y24" i="25"/>
  <c r="X24" i="25"/>
  <c r="O24" i="25"/>
  <c r="AF24" i="25"/>
  <c r="F29" i="25"/>
  <c r="F24" i="25"/>
  <c r="E24" i="25"/>
  <c r="E26" i="25"/>
  <c r="F26" i="25"/>
  <c r="E31" i="25"/>
  <c r="F31" i="25"/>
  <c r="E34" i="25"/>
  <c r="F34" i="25"/>
  <c r="E39" i="25"/>
  <c r="F39" i="25"/>
  <c r="E42" i="25"/>
  <c r="F42" i="25"/>
  <c r="E47" i="25"/>
  <c r="F47" i="25"/>
  <c r="AF53" i="25"/>
  <c r="AF57" i="25"/>
  <c r="AF61" i="25"/>
  <c r="E30" i="25"/>
  <c r="F30" i="25"/>
  <c r="E38" i="25"/>
  <c r="F38" i="25"/>
  <c r="E46" i="25"/>
  <c r="F46" i="25"/>
  <c r="AF26" i="25"/>
  <c r="AF27" i="25"/>
  <c r="AF34" i="25"/>
  <c r="AF35" i="25"/>
  <c r="AF42" i="25"/>
  <c r="AF43" i="25"/>
  <c r="AF25" i="25"/>
  <c r="AF33" i="25"/>
  <c r="AF41" i="25"/>
  <c r="AF49" i="25"/>
  <c r="AF30" i="25"/>
  <c r="AF31" i="25"/>
  <c r="AF38" i="25"/>
  <c r="AF39" i="25"/>
  <c r="AF46" i="25"/>
  <c r="AF47" i="25"/>
  <c r="E50" i="25"/>
  <c r="F50" i="25"/>
  <c r="E54" i="25"/>
  <c r="F54" i="25"/>
  <c r="E58" i="25"/>
  <c r="F58" i="25"/>
  <c r="E62" i="25"/>
  <c r="F62" i="25"/>
  <c r="AF29" i="25"/>
  <c r="AF37" i="25"/>
  <c r="AF45" i="25"/>
  <c r="AF52" i="25"/>
  <c r="AF56" i="25"/>
  <c r="AF60" i="25"/>
  <c r="AF64" i="25"/>
  <c r="AG25" i="15"/>
  <c r="AG26" i="15"/>
  <c r="AG27" i="15"/>
  <c r="AG28" i="15"/>
  <c r="AG29" i="15"/>
  <c r="AG30" i="15"/>
  <c r="AG31"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AG24" i="15"/>
  <c r="AA24" i="15"/>
  <c r="Z24" i="15"/>
  <c r="AF64" i="15"/>
  <c r="Q37" i="14"/>
  <c r="AF25" i="15"/>
  <c r="AF26" i="15"/>
  <c r="AF27" i="15"/>
  <c r="AF28" i="15"/>
  <c r="AF29" i="15"/>
  <c r="AF30" i="15"/>
  <c r="AF31" i="15"/>
  <c r="AF32" i="15"/>
  <c r="AF33" i="15"/>
  <c r="AF34" i="15"/>
  <c r="AF35" i="15"/>
  <c r="AF36" i="15"/>
  <c r="AF37" i="15"/>
  <c r="AF38" i="15"/>
  <c r="AF39" i="15"/>
  <c r="AF40" i="15"/>
  <c r="AF41" i="15"/>
  <c r="AF42" i="15"/>
  <c r="AF43" i="15"/>
  <c r="AF44" i="15"/>
  <c r="AF45" i="15"/>
  <c r="AF46" i="15"/>
  <c r="AF47" i="15"/>
  <c r="AF48" i="15"/>
  <c r="AF50" i="15"/>
  <c r="AF51" i="15"/>
  <c r="AF52" i="15"/>
  <c r="AF53" i="15"/>
  <c r="AF54" i="15"/>
  <c r="AF55" i="15"/>
  <c r="AF57" i="15"/>
  <c r="AF58" i="15"/>
  <c r="AF59" i="15"/>
  <c r="AF60" i="15"/>
  <c r="AF61" i="15"/>
  <c r="AF62" i="15"/>
  <c r="B67" i="22"/>
  <c r="B65" i="22"/>
  <c r="B50" i="22"/>
  <c r="B41" i="22"/>
  <c r="B32" i="22"/>
  <c r="B30" i="22"/>
  <c r="AC24" i="15"/>
  <c r="AE24" i="15"/>
  <c r="C52" i="15"/>
  <c r="E52" i="15"/>
  <c r="F52" i="15"/>
  <c r="T49" i="15"/>
  <c r="F50" i="15"/>
  <c r="F53" i="15"/>
  <c r="F37" i="15"/>
  <c r="F36" i="15"/>
  <c r="F29" i="15"/>
  <c r="F28" i="15"/>
  <c r="F25" i="15"/>
  <c r="F30" i="15"/>
  <c r="E64" i="15"/>
  <c r="F64" i="15"/>
  <c r="E62" i="15"/>
  <c r="F62" i="15"/>
  <c r="E61" i="15"/>
  <c r="F61" i="15"/>
  <c r="E60" i="15"/>
  <c r="F60" i="15"/>
  <c r="E59" i="15"/>
  <c r="F59" i="15"/>
  <c r="E58" i="15"/>
  <c r="F58" i="15"/>
  <c r="F57" i="15"/>
  <c r="E55" i="15"/>
  <c r="F55" i="15"/>
  <c r="E54" i="15"/>
  <c r="F54" i="15"/>
  <c r="E53" i="15"/>
  <c r="E51" i="15"/>
  <c r="F51" i="15"/>
  <c r="E48" i="15"/>
  <c r="F48" i="15"/>
  <c r="E47" i="15"/>
  <c r="F47" i="15"/>
  <c r="E46" i="15"/>
  <c r="F46" i="15"/>
  <c r="E45" i="15"/>
  <c r="F45" i="15"/>
  <c r="E44" i="15"/>
  <c r="F44" i="15"/>
  <c r="E43" i="15"/>
  <c r="F43" i="15"/>
  <c r="E41" i="15"/>
  <c r="F41" i="15"/>
  <c r="E40" i="15"/>
  <c r="F40" i="15"/>
  <c r="E39" i="15"/>
  <c r="F39" i="15"/>
  <c r="E38" i="15"/>
  <c r="F38" i="15"/>
  <c r="E37" i="15"/>
  <c r="E36" i="15"/>
  <c r="E35" i="15"/>
  <c r="F35" i="15"/>
  <c r="E34" i="15"/>
  <c r="F34" i="15"/>
  <c r="E33" i="15"/>
  <c r="F33" i="15"/>
  <c r="E32" i="15"/>
  <c r="F32" i="15"/>
  <c r="E31" i="15"/>
  <c r="F31" i="15"/>
  <c r="E29" i="15"/>
  <c r="E28" i="15"/>
  <c r="E27" i="15"/>
  <c r="F27" i="15"/>
  <c r="E26" i="15"/>
  <c r="F26" i="15"/>
  <c r="E25" i="15"/>
  <c r="E30" i="15"/>
  <c r="R37" i="14"/>
  <c r="T56" i="15"/>
  <c r="C49" i="15"/>
  <c r="X49" i="15"/>
  <c r="AF49" i="15"/>
  <c r="C24" i="15"/>
  <c r="G24" i="15"/>
  <c r="H24" i="15"/>
  <c r="I24" i="15"/>
  <c r="J24" i="15"/>
  <c r="K24" i="15"/>
  <c r="L24" i="15"/>
  <c r="M24" i="15"/>
  <c r="N24" i="15"/>
  <c r="O24" i="15"/>
  <c r="P24" i="15"/>
  <c r="Q24" i="15"/>
  <c r="R24" i="15"/>
  <c r="S24" i="15"/>
  <c r="T24" i="15"/>
  <c r="U24" i="15"/>
  <c r="V24" i="15"/>
  <c r="W24" i="15"/>
  <c r="X24" i="15"/>
  <c r="Y24" i="15"/>
  <c r="C49" i="7"/>
  <c r="T63" i="15"/>
  <c r="AF63" i="15"/>
  <c r="AF24" i="15"/>
  <c r="E24" i="15"/>
  <c r="E49" i="15"/>
  <c r="F49" i="15"/>
  <c r="C56" i="15"/>
  <c r="F24" i="15"/>
  <c r="X56" i="15"/>
  <c r="X63" i="15"/>
  <c r="C48" i="7"/>
  <c r="AF56" i="15"/>
  <c r="E56" i="15"/>
  <c r="F56" i="15"/>
  <c r="C63" i="15"/>
  <c r="E63" i="15"/>
  <c r="F63" i="15"/>
  <c r="B52" i="22"/>
  <c r="B34" i="22"/>
  <c r="B47" i="22"/>
  <c r="B64" i="22"/>
  <c r="B43" i="22"/>
  <c r="B56" i="22"/>
  <c r="B38" i="22"/>
  <c r="B66" i="22"/>
  <c r="J53" i="17"/>
  <c r="I53" i="17"/>
  <c r="G53" i="17"/>
  <c r="F53" i="17"/>
  <c r="J52" i="17"/>
  <c r="I52" i="17"/>
  <c r="G52" i="17"/>
  <c r="F52" i="17"/>
  <c r="J51" i="17"/>
  <c r="I51" i="17"/>
  <c r="G51" i="17"/>
  <c r="F51" i="17"/>
  <c r="J50" i="17"/>
  <c r="I50" i="17"/>
  <c r="G50" i="17"/>
  <c r="F50" i="17"/>
  <c r="J49" i="17"/>
  <c r="I49" i="17"/>
  <c r="G49" i="17"/>
  <c r="F49" i="17"/>
  <c r="J48" i="17"/>
  <c r="I48" i="17"/>
  <c r="G48" i="17"/>
  <c r="F48" i="17"/>
  <c r="J47" i="17"/>
  <c r="I47" i="17"/>
  <c r="G47" i="17"/>
  <c r="F47" i="17"/>
  <c r="F46" i="17"/>
  <c r="J46" i="17"/>
  <c r="I46" i="17"/>
  <c r="G46" i="17"/>
  <c r="E46" i="17"/>
  <c r="D46" i="17"/>
  <c r="C46" i="17"/>
  <c r="J45" i="17"/>
  <c r="I45" i="17"/>
  <c r="G45" i="17"/>
  <c r="F45" i="17"/>
  <c r="J44" i="17"/>
  <c r="I44" i="17"/>
  <c r="G44" i="17"/>
  <c r="F44" i="17"/>
  <c r="J43" i="17"/>
  <c r="I43" i="17"/>
  <c r="G43" i="17"/>
  <c r="F43" i="17"/>
  <c r="J42" i="17"/>
  <c r="I42" i="17"/>
  <c r="G42" i="17"/>
  <c r="F42" i="17"/>
  <c r="J41" i="17"/>
  <c r="I41" i="17"/>
  <c r="G41" i="17"/>
  <c r="F41" i="17"/>
  <c r="J40" i="17"/>
  <c r="I40" i="17"/>
  <c r="G40" i="17"/>
  <c r="F40" i="17"/>
  <c r="J39" i="17"/>
  <c r="I39" i="17"/>
  <c r="G39" i="17"/>
  <c r="F39" i="17"/>
  <c r="J38" i="17"/>
  <c r="I38" i="17"/>
  <c r="G38" i="17"/>
  <c r="F38" i="17"/>
  <c r="J37" i="17"/>
  <c r="I37" i="17"/>
  <c r="G37" i="17"/>
  <c r="F37" i="17"/>
  <c r="J36" i="17"/>
  <c r="I36" i="17"/>
  <c r="G36" i="17"/>
  <c r="F36" i="17"/>
  <c r="J35" i="17"/>
  <c r="I35" i="17"/>
  <c r="G35" i="17"/>
  <c r="F35" i="17"/>
  <c r="J34" i="17"/>
  <c r="I34" i="17"/>
  <c r="G34" i="17"/>
  <c r="F34" i="17"/>
  <c r="J33" i="17"/>
  <c r="I33" i="17"/>
  <c r="G33" i="17"/>
  <c r="F33" i="17"/>
  <c r="J32" i="17"/>
  <c r="I32" i="17"/>
  <c r="G32" i="17"/>
  <c r="F32" i="17"/>
  <c r="J31" i="17"/>
  <c r="I31" i="17"/>
  <c r="G31" i="17"/>
  <c r="F31" i="17"/>
  <c r="J30" i="17"/>
  <c r="I30" i="17"/>
  <c r="G30" i="17"/>
  <c r="F30" i="17"/>
  <c r="J29" i="17"/>
  <c r="I29" i="17"/>
  <c r="G29" i="17"/>
  <c r="F29" i="17"/>
  <c r="J28" i="17"/>
  <c r="I28" i="17"/>
  <c r="G28" i="17"/>
  <c r="F28" i="17"/>
  <c r="J27" i="17"/>
  <c r="I27" i="17"/>
  <c r="I26" i="17"/>
  <c r="W26" i="17"/>
  <c r="G27" i="17"/>
  <c r="F27" i="17"/>
  <c r="G26" i="17"/>
  <c r="Y26" i="17"/>
  <c r="F26" i="17"/>
  <c r="E26" i="17"/>
  <c r="D26" i="17"/>
  <c r="C26" i="17"/>
  <c r="J26" i="17"/>
  <c r="X26" i="17"/>
  <c r="A14" i="12"/>
  <c r="A15" i="13"/>
  <c r="E15" i="14"/>
  <c r="A15" i="6"/>
  <c r="A14" i="17"/>
  <c r="A15" i="10"/>
  <c r="A15" i="23"/>
  <c r="A15" i="24"/>
  <c r="A14" i="15"/>
  <c r="A15" i="5"/>
  <c r="A15" i="22"/>
  <c r="B21" i="22"/>
  <c r="A14" i="25"/>
  <c r="A11" i="12"/>
  <c r="A12" i="13"/>
  <c r="A8" i="12"/>
  <c r="A9" i="13"/>
  <c r="E9" i="14"/>
  <c r="A9" i="6"/>
  <c r="A8" i="17"/>
  <c r="A9" i="10"/>
  <c r="A9" i="23"/>
  <c r="A9" i="24"/>
  <c r="A4" i="12"/>
  <c r="A5" i="13"/>
  <c r="A5" i="14"/>
  <c r="A5" i="6"/>
  <c r="A4" i="17"/>
  <c r="A5" i="10"/>
  <c r="A5" i="23"/>
  <c r="A5" i="24"/>
  <c r="A8" i="15"/>
  <c r="A9" i="5"/>
  <c r="A8" i="25"/>
  <c r="A4" i="15"/>
  <c r="A5" i="5"/>
  <c r="A5" i="22"/>
  <c r="A4" i="25"/>
  <c r="A9" i="22"/>
  <c r="B22" i="22"/>
  <c r="AI56" i="23"/>
  <c r="AI78" i="23"/>
  <c r="AJ56" i="23"/>
  <c r="AK56" i="23"/>
  <c r="AL56" i="23"/>
  <c r="AM56" i="23"/>
  <c r="AM78" i="23"/>
  <c r="AN56" i="23"/>
  <c r="AO56" i="23"/>
  <c r="AP56" i="23"/>
  <c r="AQ56" i="23"/>
  <c r="AR78" i="23"/>
  <c r="AR56" i="23"/>
  <c r="AI89" i="23"/>
  <c r="AJ89" i="23"/>
  <c r="AK89" i="23"/>
  <c r="AL89" i="23"/>
  <c r="AM89" i="23"/>
  <c r="AN89" i="23"/>
  <c r="AO89" i="23"/>
  <c r="AP89" i="23"/>
  <c r="AQ89" i="23"/>
  <c r="AR89" i="23"/>
  <c r="AS79" i="23"/>
  <c r="AT79" i="23"/>
  <c r="AP78" i="23"/>
  <c r="AI45" i="23"/>
  <c r="AJ45" i="23"/>
  <c r="AK45" i="23"/>
  <c r="AL45" i="23"/>
  <c r="AM45" i="23"/>
  <c r="AN45" i="23"/>
  <c r="AO45" i="23"/>
  <c r="AP45" i="23"/>
  <c r="AQ45" i="23"/>
  <c r="AR45" i="23"/>
  <c r="AJ78" i="23"/>
  <c r="AQ78" i="23"/>
  <c r="AN78" i="23"/>
  <c r="AL78" i="23"/>
  <c r="AI46" i="23"/>
  <c r="AK78" i="23"/>
  <c r="AO78" i="23"/>
  <c r="AJ46" i="23"/>
  <c r="AI62" i="23"/>
  <c r="AI61" i="23"/>
  <c r="AK46" i="23"/>
  <c r="AJ61" i="23"/>
  <c r="AJ62" i="23"/>
  <c r="AL46" i="23"/>
  <c r="AK62" i="23"/>
  <c r="AK61" i="23"/>
  <c r="E12" i="14"/>
  <c r="A12" i="6"/>
  <c r="A11" i="17"/>
  <c r="A12" i="10"/>
  <c r="A12" i="23"/>
  <c r="A12" i="24"/>
  <c r="A11" i="15"/>
  <c r="A12" i="5"/>
  <c r="A12" i="22"/>
  <c r="A11" i="25"/>
  <c r="AM46" i="23"/>
  <c r="AL61" i="23"/>
  <c r="AL62" i="23"/>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N46" i="23"/>
  <c r="AM62" i="23"/>
  <c r="AM61" i="23"/>
  <c r="AO46" i="23"/>
  <c r="AN61" i="23"/>
  <c r="AN62" i="23"/>
  <c r="AP46" i="23"/>
  <c r="AO62" i="23"/>
  <c r="AO61" i="23"/>
  <c r="AQ46" i="23"/>
  <c r="AP61" i="23"/>
  <c r="AP62" i="23"/>
  <c r="AR46" i="23"/>
  <c r="AQ62" i="23"/>
  <c r="AQ61" i="23"/>
  <c r="AR61" i="23"/>
  <c r="AR62" i="23"/>
  <c r="AI65" i="23"/>
  <c r="AI74" i="23"/>
  <c r="AJ65" i="23"/>
  <c r="AI55" i="23"/>
  <c r="AJ74" i="23"/>
  <c r="AK65" i="23"/>
  <c r="AK74" i="23"/>
  <c r="AL65" i="23"/>
  <c r="AI54" i="23"/>
  <c r="AJ55" i="23"/>
  <c r="AI49" i="23"/>
  <c r="AI72" i="23"/>
  <c r="AI44" i="23"/>
  <c r="AI59" i="23"/>
  <c r="AI57" i="23"/>
  <c r="AI64" i="23"/>
  <c r="AI66" i="23"/>
  <c r="AI73" i="23"/>
  <c r="AJ72" i="23"/>
  <c r="AJ44" i="23"/>
  <c r="AJ59" i="23"/>
  <c r="AJ57" i="23"/>
  <c r="AJ64" i="23"/>
  <c r="AJ66" i="23"/>
  <c r="AJ73" i="23"/>
  <c r="AK55" i="23"/>
  <c r="AJ49" i="23"/>
  <c r="AJ54" i="23"/>
  <c r="AJ71" i="23"/>
  <c r="AJ83" i="23"/>
  <c r="AI71" i="23"/>
  <c r="AI83" i="23"/>
  <c r="AL74" i="23"/>
  <c r="AM65" i="23"/>
  <c r="AK72" i="23"/>
  <c r="AL55" i="23"/>
  <c r="AK49" i="23"/>
  <c r="AK44" i="23"/>
  <c r="AM74" i="23"/>
  <c r="AN65" i="23"/>
  <c r="AK54" i="23"/>
  <c r="AK59" i="23"/>
  <c r="AK58" i="23"/>
  <c r="AL54" i="23"/>
  <c r="AK71" i="23"/>
  <c r="AK83" i="23"/>
  <c r="AN74" i="23"/>
  <c r="AO65" i="23"/>
  <c r="AL72" i="23"/>
  <c r="AL44" i="23"/>
  <c r="AL59" i="23"/>
  <c r="AL57" i="23"/>
  <c r="AL64" i="23"/>
  <c r="AL66" i="23"/>
  <c r="AL73" i="23"/>
  <c r="AM55" i="23"/>
  <c r="AL49" i="23"/>
  <c r="AK57" i="23"/>
  <c r="AK64" i="23"/>
  <c r="AK66" i="23"/>
  <c r="AK73" i="23"/>
  <c r="AN55" i="23"/>
  <c r="AM49" i="23"/>
  <c r="AM72" i="23"/>
  <c r="AM44" i="23"/>
  <c r="AM59" i="23"/>
  <c r="AM57" i="23"/>
  <c r="AM64" i="23"/>
  <c r="AM66" i="23"/>
  <c r="AM73" i="23"/>
  <c r="AO74" i="23"/>
  <c r="AP65" i="23"/>
  <c r="AM54" i="23"/>
  <c r="AL71" i="23"/>
  <c r="AL83" i="23"/>
  <c r="AN54" i="23"/>
  <c r="AP74" i="23"/>
  <c r="AQ65" i="23"/>
  <c r="AN72" i="23"/>
  <c r="AN44" i="23"/>
  <c r="AO55" i="23"/>
  <c r="AN49" i="23"/>
  <c r="AM71" i="23"/>
  <c r="AM83" i="23"/>
  <c r="AN58" i="23"/>
  <c r="AN59" i="23"/>
  <c r="AO54" i="23"/>
  <c r="AO71" i="23"/>
  <c r="AO83" i="23"/>
  <c r="AO72" i="23"/>
  <c r="AP55" i="23"/>
  <c r="AO49" i="23"/>
  <c r="AO44" i="23"/>
  <c r="AO59" i="23"/>
  <c r="AO57" i="23"/>
  <c r="AO64" i="23"/>
  <c r="AO66" i="23"/>
  <c r="AO73" i="23"/>
  <c r="AQ74" i="23"/>
  <c r="AR65" i="23"/>
  <c r="AN71" i="23"/>
  <c r="AN83" i="23"/>
  <c r="AN57" i="23"/>
  <c r="AN64" i="23"/>
  <c r="AN66" i="23"/>
  <c r="AN73" i="23"/>
  <c r="AP72" i="23"/>
  <c r="AP44" i="23"/>
  <c r="AP59" i="23"/>
  <c r="AP57" i="23"/>
  <c r="AP64" i="23"/>
  <c r="AP66" i="23"/>
  <c r="AP73" i="23"/>
  <c r="AQ55" i="23"/>
  <c r="AP49" i="23"/>
  <c r="AR74" i="23"/>
  <c r="AS65" i="23"/>
  <c r="AT65" i="23"/>
  <c r="AP71" i="23"/>
  <c r="AP83" i="23"/>
  <c r="AP54" i="23"/>
  <c r="AQ54" i="23"/>
  <c r="AR55" i="23"/>
  <c r="AQ49" i="23"/>
  <c r="AQ72" i="23"/>
  <c r="AQ44" i="23"/>
  <c r="AQ59" i="23"/>
  <c r="AQ58" i="23"/>
  <c r="AR54" i="23"/>
  <c r="AR71" i="23"/>
  <c r="AR83" i="23"/>
  <c r="AR72" i="23"/>
  <c r="AR44" i="23"/>
  <c r="AR59" i="23"/>
  <c r="AR57" i="23"/>
  <c r="AR64" i="23"/>
  <c r="AR66" i="23"/>
  <c r="AR73" i="23"/>
  <c r="AR49" i="23"/>
  <c r="AQ71" i="23"/>
  <c r="AQ83" i="23"/>
  <c r="AQ57" i="23"/>
  <c r="AQ64" i="23"/>
  <c r="AQ66" i="23"/>
  <c r="AQ73" i="23"/>
  <c r="A27" i="22"/>
  <c r="AI50" i="23"/>
  <c r="AI52" i="23"/>
  <c r="AI80" i="23"/>
  <c r="AI53" i="23"/>
  <c r="AJ50" i="23"/>
  <c r="AJ52" i="23"/>
  <c r="AK50" i="23"/>
  <c r="AI67" i="23"/>
  <c r="AK52" i="23"/>
  <c r="AI75" i="23"/>
  <c r="AI68" i="23"/>
  <c r="AI69" i="23"/>
  <c r="AI76" i="23"/>
  <c r="AJ80" i="23"/>
  <c r="AJ53" i="23"/>
  <c r="AK80" i="23"/>
  <c r="AK53" i="23"/>
  <c r="AJ67" i="23"/>
  <c r="AL50" i="23"/>
  <c r="AL52" i="23"/>
  <c r="AM50" i="23"/>
  <c r="AI70" i="23"/>
  <c r="AJ75" i="23"/>
  <c r="AJ68" i="23"/>
  <c r="AJ69" i="23"/>
  <c r="AJ76" i="23"/>
  <c r="AK67" i="23"/>
  <c r="AM52" i="23"/>
  <c r="AK75" i="23"/>
  <c r="AK68" i="23"/>
  <c r="AK69" i="23"/>
  <c r="AK76" i="23"/>
  <c r="AL53" i="23"/>
  <c r="AL80" i="23"/>
  <c r="AL67" i="23"/>
  <c r="AM80" i="23"/>
  <c r="AM53" i="23"/>
  <c r="AN50" i="23"/>
  <c r="AJ70" i="23"/>
  <c r="AK70" i="23"/>
  <c r="AN52" i="23"/>
  <c r="AO50" i="23"/>
  <c r="AL75" i="23"/>
  <c r="AL68" i="23"/>
  <c r="AL69" i="23"/>
  <c r="AL76" i="23"/>
  <c r="AM67" i="23"/>
  <c r="AM75" i="23"/>
  <c r="AM68" i="23"/>
  <c r="AM69" i="23"/>
  <c r="AM76" i="23"/>
  <c r="AO52" i="23"/>
  <c r="AN80" i="23"/>
  <c r="AN53" i="23"/>
  <c r="AL70" i="23"/>
  <c r="AN67" i="23"/>
  <c r="AO80" i="23"/>
  <c r="AO53" i="23"/>
  <c r="AP50" i="23"/>
  <c r="AP52" i="23"/>
  <c r="AQ50" i="23"/>
  <c r="AN75" i="23"/>
  <c r="AN68" i="23"/>
  <c r="AN69" i="23"/>
  <c r="AN76" i="23"/>
  <c r="AM70" i="23"/>
  <c r="AO67" i="23"/>
  <c r="AQ52" i="23"/>
  <c r="AO75" i="23"/>
  <c r="AO68" i="23"/>
  <c r="AO69" i="23"/>
  <c r="AO76" i="23"/>
  <c r="AP80" i="23"/>
  <c r="AP53" i="23"/>
  <c r="AQ80" i="23"/>
  <c r="AQ53" i="23"/>
  <c r="AP67" i="23"/>
  <c r="AN70" i="23"/>
  <c r="AR50" i="23"/>
  <c r="AR52" i="23"/>
  <c r="AP75" i="23"/>
  <c r="AP68" i="23"/>
  <c r="AP69" i="23"/>
  <c r="AP76" i="23"/>
  <c r="AR80" i="23"/>
  <c r="AR53" i="23"/>
  <c r="AO70" i="23"/>
  <c r="AQ67" i="23"/>
  <c r="AQ75" i="23"/>
  <c r="AQ68" i="23"/>
  <c r="AQ69" i="23"/>
  <c r="AQ76" i="23"/>
  <c r="AR67" i="23"/>
  <c r="AR75" i="23"/>
  <c r="AR68" i="23"/>
  <c r="AR69" i="23"/>
  <c r="AR76" i="23"/>
  <c r="AP70" i="23"/>
  <c r="AQ70" i="23"/>
  <c r="AR70" i="23"/>
  <c r="AI77" i="23"/>
  <c r="AI81" i="23"/>
  <c r="AJ77" i="23"/>
  <c r="AI84" i="23"/>
  <c r="AI85" i="23"/>
  <c r="AI88" i="23"/>
  <c r="AI86" i="23"/>
  <c r="AI82" i="23"/>
  <c r="AI87" i="23"/>
  <c r="AJ81" i="23"/>
  <c r="AK77" i="23"/>
  <c r="AJ84" i="23"/>
  <c r="AJ85" i="23"/>
  <c r="AJ88" i="23"/>
  <c r="AJ86" i="23"/>
  <c r="AJ82" i="23"/>
  <c r="AJ87" i="23"/>
  <c r="AK81" i="23"/>
  <c r="AL77" i="23"/>
  <c r="AL81" i="23"/>
  <c r="AM77" i="23"/>
  <c r="AK84" i="23"/>
  <c r="AK85" i="23"/>
  <c r="AK88" i="23"/>
  <c r="AK86" i="23"/>
  <c r="AK82" i="23"/>
  <c r="AK87" i="23"/>
  <c r="AM81" i="23"/>
  <c r="AN77" i="23"/>
  <c r="AL84" i="23"/>
  <c r="AL85" i="23"/>
  <c r="AL88" i="23"/>
  <c r="AL86" i="23"/>
  <c r="AL82" i="23"/>
  <c r="AL87" i="23"/>
  <c r="AN81" i="23"/>
  <c r="AO77" i="23"/>
  <c r="AM84" i="23"/>
  <c r="AM85" i="23"/>
  <c r="AM88" i="23"/>
  <c r="AM86" i="23"/>
  <c r="AM82" i="23"/>
  <c r="AM87" i="23"/>
  <c r="AO81" i="23"/>
  <c r="AP77" i="23"/>
  <c r="AN84" i="23"/>
  <c r="AN85" i="23"/>
  <c r="AN88" i="23"/>
  <c r="AN86" i="23"/>
  <c r="AN82" i="23"/>
  <c r="AN87" i="23"/>
  <c r="AP81" i="23"/>
  <c r="AQ77" i="23"/>
  <c r="AO84" i="23"/>
  <c r="AO85" i="23"/>
  <c r="AO88" i="23"/>
  <c r="AO86" i="23"/>
  <c r="AO82" i="23"/>
  <c r="AO87" i="23"/>
  <c r="AQ81" i="23"/>
  <c r="AR77" i="23"/>
  <c r="AR81" i="23"/>
  <c r="AP84" i="23"/>
  <c r="AP85" i="23"/>
  <c r="AP88" i="23"/>
  <c r="AP86" i="23"/>
  <c r="AP82" i="23"/>
  <c r="AP87" i="23"/>
  <c r="AR84" i="23"/>
  <c r="AR86" i="23"/>
  <c r="AR82" i="23"/>
  <c r="AQ84" i="23"/>
  <c r="AQ85" i="23"/>
  <c r="AQ88" i="23"/>
  <c r="AQ86" i="23"/>
  <c r="AQ82" i="23"/>
  <c r="AQ87" i="23"/>
  <c r="AR87" i="23"/>
  <c r="AR85" i="23"/>
  <c r="AR88" i="23"/>
</calcChain>
</file>

<file path=xl/sharedStrings.xml><?xml version="1.0" encoding="utf-8"?>
<sst xmlns="http://schemas.openxmlformats.org/spreadsheetml/2006/main" count="1621" uniqueCount="620">
  <si>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</si>
  <si>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</si>
  <si>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</si>
  <si>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</si>
  <si>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</si>
  <si>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</si>
  <si>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</si>
  <si>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</si>
  <si>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</si>
  <si>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</si>
  <si>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</si>
  <si>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</si>
  <si>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</si>
  <si>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</si>
  <si>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</si>
  <si>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</si>
  <si>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</si>
  <si>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</si>
  <si>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</si>
  <si>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</si>
  <si>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</si>
  <si>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</si>
  <si>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</si>
  <si>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</si>
  <si>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</si>
  <si>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</si>
  <si>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</si>
  <si>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</si>
  <si>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</si>
  <si>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</si>
  <si>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</si>
  <si>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</si>
  <si>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</si>
  <si>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</si>
  <si>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</si>
  <si>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</si>
  <si>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</si>
  <si>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</si>
  <si>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</si>
  <si>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</si>
  <si>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</si>
  <si>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</si>
  <si>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</si>
  <si>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</si>
  <si>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</si>
  <si>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</si>
  <si>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</si>
  <si>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</si>
  <si>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</si>
  <si>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</si>
  <si>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</si>
  <si>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</si>
  <si>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</si>
  <si>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</si>
  <si>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</si>
  <si>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</si>
  <si>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</si>
  <si>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</si>
  <si>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</si>
  <si>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</si>
  <si>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</si>
  <si>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</si>
  <si>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</si>
  <si>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</si>
  <si>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</si>
  <si>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</si>
  <si>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</si>
  <si>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</si>
  <si>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</si>
  <si>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</si>
  <si>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</si>
  <si>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</si>
  <si>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</si>
  <si>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</si>
  <si>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</si>
  <si>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</si>
  <si>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</si>
  <si>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</si>
  <si>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</si>
  <si>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</si>
  <si>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</si>
  <si>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</si>
  <si>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</si>
  <si>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</si>
  <si>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</si>
  <si>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</si>
  <si>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</si>
  <si>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</si>
  <si>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</si>
  <si>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</si>
  <si>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</si>
  <si>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</si>
  <si>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</si>
  <si>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</si>
  <si>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</si>
  <si>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</si>
  <si>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</si>
  <si>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</si>
  <si>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</si>
  <si>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</si>
  <si>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</si>
  <si>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</si>
  <si>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</si>
  <si>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</si>
  <si>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</si>
  <si>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</si>
  <si>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</si>
  <si>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</si>
  <si>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</si>
  <si>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</si>
  <si>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</si>
  <si>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</si>
  <si>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</si>
  <si>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</si>
  <si>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</si>
  <si>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</si>
  <si>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</si>
  <si>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</si>
  <si>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</si>
  <si>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</si>
  <si>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</si>
  <si>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</si>
  <si>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</si>
  <si>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</si>
  <si>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</si>
  <si>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</si>
  <si>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</si>
  <si>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</si>
  <si>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</si>
  <si>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</si>
  <si>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</si>
  <si>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</si>
  <si>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</si>
  <si>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</si>
  <si>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</si>
  <si>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</si>
  <si>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</si>
  <si>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</si>
  <si>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</si>
  <si>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</si>
  <si>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</si>
  <si>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</si>
  <si>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</si>
  <si>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</si>
  <si>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</si>
  <si>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</si>
  <si>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</si>
  <si>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</si>
  <si>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</si>
  <si>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</si>
  <si>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</si>
  <si>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</si>
  <si>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</si>
  <si>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</si>
  <si>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</si>
  <si>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</si>
  <si>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</si>
  <si>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</si>
  <si>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</si>
  <si>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</si>
  <si>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</si>
  <si>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</si>
  <si>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</si>
  <si>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</si>
  <si>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</si>
  <si>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</si>
  <si>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</si>
  <si>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</si>
  <si>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</si>
  <si>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</si>
  <si>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</si>
  <si>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</si>
  <si>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</si>
  <si>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</si>
  <si>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</si>
  <si>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</si>
  <si>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</si>
  <si>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</si>
  <si>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</si>
  <si>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</si>
  <si>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</si>
  <si>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</si>
  <si>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</si>
  <si>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</si>
  <si>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</si>
  <si>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</si>
  <si>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</si>
  <si>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</si>
  <si>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</si>
  <si>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</si>
  <si>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</si>
  <si>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</si>
  <si>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</si>
  <si>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</si>
  <si>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</si>
  <si>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</si>
  <si>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</si>
  <si>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</si>
  <si>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</si>
  <si>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</si>
  <si>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</si>
  <si>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</si>
  <si>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</si>
  <si>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</si>
  <si>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</si>
  <si>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</si>
  <si>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</si>
  <si>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</si>
  <si>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</si>
  <si>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</si>
  <si>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</si>
  <si>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</si>
  <si>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</si>
  <si>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</si>
  <si>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</si>
  <si>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</si>
  <si>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</si>
  <si>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</si>
  <si>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</si>
  <si>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</si>
  <si>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</si>
  <si>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</si>
  <si>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</si>
  <si>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</si>
  <si>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</si>
  <si>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</si>
  <si>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</si>
  <si>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</si>
  <si>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</si>
  <si>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</si>
  <si>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</si>
  <si>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</si>
  <si>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</si>
  <si>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</si>
  <si>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</si>
  <si>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</si>
  <si>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</si>
  <si>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</si>
  <si>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</si>
  <si>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</si>
  <si>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</si>
  <si>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</si>
  <si>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</si>
  <si>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</si>
  <si>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</si>
  <si>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</si>
  <si>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</si>
  <si>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</si>
  <si>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</si>
  <si>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</si>
  <si>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</si>
  <si>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</si>
  <si>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</si>
  <si>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</si>
  <si>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</si>
  <si>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</si>
  <si>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</si>
  <si>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</si>
  <si>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</si>
  <si>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</si>
  <si>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</si>
  <si>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</si>
  <si>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</si>
  <si>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</si>
  <si>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</si>
  <si>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</si>
  <si>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</si>
  <si>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</si>
  <si>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</si>
  <si>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</si>
  <si>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</si>
  <si>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</si>
  <si>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</si>
  <si>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</si>
  <si>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</si>
  <si>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</si>
  <si>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</si>
  <si>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</si>
  <si>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</si>
  <si>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</si>
  <si>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</si>
  <si>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</si>
  <si>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</si>
  <si>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</si>
  <si>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</si>
  <si>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</si>
  <si>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</si>
  <si>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</si>
  <si>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</si>
  <si>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</si>
  <si>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</si>
  <si>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</si>
  <si>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</si>
  <si>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</si>
  <si>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</si>
  <si>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</si>
  <si>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</si>
  <si>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</si>
  <si>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</si>
  <si>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</si>
  <si>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</si>
  <si>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</si>
  <si>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</si>
  <si>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</si>
  <si>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</si>
  <si>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</si>
  <si>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</si>
  <si>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</si>
  <si>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</si>
  <si>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</si>
  <si>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</si>
  <si>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</si>
  <si>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</si>
  <si>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</si>
  <si>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</si>
  <si>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</si>
  <si>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</si>
  <si>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</si>
  <si>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</si>
  <si>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</si>
  <si>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</si>
  <si>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</si>
  <si>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</si>
  <si>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</si>
  <si>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</si>
  <si>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</si>
  <si>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</si>
  <si>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</si>
  <si>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</si>
  <si>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</si>
  <si>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</si>
  <si>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</si>
  <si>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</si>
  <si>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</si>
  <si>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</si>
  <si>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</si>
  <si>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</si>
  <si>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</si>
  <si>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</si>
  <si>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</si>
  <si>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</si>
  <si>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</si>
  <si>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</si>
  <si>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</si>
  <si>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</si>
  <si>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</si>
  <si>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</si>
  <si>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</si>
  <si>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</si>
  <si>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</si>
  <si>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</si>
  <si>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</si>
  <si>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</si>
  <si>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</si>
  <si>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</si>
  <si>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</si>
  <si>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</si>
  <si>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</si>
  <si>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</si>
  <si>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</si>
  <si>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</si>
  <si>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</si>
  <si>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</si>
  <si>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</si>
  <si>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</si>
  <si>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</si>
  <si>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</si>
  <si>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</si>
  <si>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</si>
  <si>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</si>
  <si>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</si>
  <si>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</si>
  <si>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</si>
  <si>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</si>
  <si>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</si>
  <si>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</si>
  <si>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</si>
  <si>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</si>
  <si>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</si>
  <si>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</si>
  <si>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</si>
  <si>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</si>
  <si>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</si>
  <si>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</si>
  <si>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</si>
  <si>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</si>
  <si>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</si>
  <si>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</si>
  <si>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</si>
  <si>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</si>
  <si>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</si>
  <si>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</si>
  <si>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</si>
  <si>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</si>
  <si>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</si>
  <si>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</si>
  <si>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</si>
  <si>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</si>
  <si>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</si>
  <si>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</si>
  <si>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</si>
  <si>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</si>
  <si>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</si>
  <si>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</si>
  <si>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</si>
  <si>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</si>
  <si>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</si>
  <si>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</si>
  <si>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</si>
  <si>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</si>
  <si>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</si>
  <si>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</si>
  <si>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</si>
  <si>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</si>
  <si>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</si>
  <si>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</si>
  <si>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</si>
  <si>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</si>
  <si>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</si>
  <si>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</si>
  <si>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</si>
  <si>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</si>
  <si>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</si>
  <si>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</si>
  <si>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</si>
  <si>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</si>
  <si>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</si>
  <si>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</si>
  <si>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</si>
  <si>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</si>
  <si>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 xml:space="preserve">Год раскрытия информации: </t>
  </si>
  <si>
    <t>Реконструкция, модернизация, техническое перевооружение</t>
  </si>
  <si>
    <t>Сетевая организация</t>
  </si>
  <si>
    <t>Техническое перевооружение и реконструкция</t>
  </si>
  <si>
    <t>отсутствуют</t>
  </si>
  <si>
    <t xml:space="preserve"> по состоянию на 01.01.2015</t>
  </si>
  <si>
    <t>платы за технологическое присоединение</t>
  </si>
  <si>
    <t>Объект не относится к объектам ЕНЭС</t>
  </si>
  <si>
    <t>Сетевой объект</t>
  </si>
  <si>
    <t>Текущая стадия работ по титулу "П"</t>
  </si>
  <si>
    <t>г. Калининград</t>
  </si>
  <si>
    <t xml:space="preserve">Объект не предусмотрен в рамках Схемы и программы перспективного развития электроэнергетики Калининградской области на 2018-2022 гг. </t>
  </si>
  <si>
    <t>8,54 млн. рублей с НДС / км (по трассе) / 3,05 млн. рублей с НДС / 1 ячейку 10 кВ</t>
  </si>
  <si>
    <t>В настоящий момент распределительная сеть среднего напряжения г. Калининграда эксплуатируется на двух классах напряжения – 6 кВ и 10 кВ. Причём участки сети 6 кВ фактически изолированы друг от друга, либо имеют ограниченную возможность по взаимному резервированию (см. рисунок 1), что влияет на надежность электроснабжения потребителей.
Электроснабжение потребителей по сети 6 кВ осуществляется от трех центров питания – ПС О-2 Янтарь, ПС О-53 Правобережная, ПС О-44 Промышленная (находится в собственности ОАО «Региональная энергетическая компания»). В основном сеть 6 кВ выполнена в кабельном исполнении прокладки до 1945 года, проложена в Центральном и части Московского района г. Калининграда, что занимает примерно 25 % от общей территории города. Связь между сетью 6 кВ и 10 кВ осуществляется через ограниченное количество автотрансформаторов 10/6 кВ незаводского исполнения.
Стоит отметить, что распределительные сети г. Калининграда в последние десятилетия развивались в основном за счёт строительства электрических сетей, обеспечивающих присоединение новых объектов. Объём мероприятий, направленных на обновление и модернизацию существующих объектов, был недостаточен и носил больше точечный характер, чем комплексный.
Кроме того, на территории г. Калининград эксплуатируются ВЛ 6-10 кВ, которые находятся на болотистой (затопляемой) территории, в зонах промышленной застройки, интенсивного движения и в кварталах многоэтажной застройки, что затрудняет их обслуживание. Более того, существует сложность обеспечения безопасного производства эксплуатационных и ремонтных работ и создаются предпосылки к возможным механическим повреждениям.</t>
  </si>
  <si>
    <t>Основное оборудование будет определено после подготовки рабочей документации.</t>
  </si>
  <si>
    <t>Разработано ТЗ, ожидается решение об обеспечении источником финансирования.</t>
  </si>
  <si>
    <t>3х95</t>
  </si>
  <si>
    <t>3х240</t>
  </si>
  <si>
    <t>КЛ</t>
  </si>
  <si>
    <t>в земле</t>
  </si>
  <si>
    <t>Акт ТО б/н, 2016 г., филиал АО Янтарьэнерго ГЭС</t>
  </si>
  <si>
    <t>временно годен к эксплуатации</t>
  </si>
  <si>
    <t>Акт ТОб б/н, 2016 г., филиал АО "Янтарьэнерго" "ГЭС"</t>
  </si>
  <si>
    <t>требуется реконструкция</t>
  </si>
  <si>
    <t>3х120</t>
  </si>
  <si>
    <t>Акт ТО б/н, 2012 г., филиал АО Янтарьэнерго ГЭС</t>
  </si>
  <si>
    <t>КЛ 6 кВ 6-05</t>
  </si>
  <si>
    <t>3х70</t>
  </si>
  <si>
    <t>КЛ 6 кВ 22-615</t>
  </si>
  <si>
    <t>КЛ 6 кВ 23-618</t>
  </si>
  <si>
    <t>КЛ 6 кВ 24-107</t>
  </si>
  <si>
    <t>КЛ 6 кВ 40-120</t>
  </si>
  <si>
    <t>КЛ 6 кВ 41-104</t>
  </si>
  <si>
    <t>КЛ 6 кВ 41-99</t>
  </si>
  <si>
    <t>КЛ 6 кВ 42-52</t>
  </si>
  <si>
    <t>КЛ 6 кВ 427-448</t>
  </si>
  <si>
    <t>Акт ТО б/н, 2015 г., филиал АО Янтарьэнерго ГЭС</t>
  </si>
  <si>
    <t>КЛ 6 кВ III-114</t>
  </si>
  <si>
    <t>КЛ 6 кВ XXXV-603</t>
  </si>
  <si>
    <t>3х185</t>
  </si>
  <si>
    <t>КЛ 10 кВ 10-40</t>
  </si>
  <si>
    <t>КЛ 10 кВ 12-06</t>
  </si>
  <si>
    <t>КЛ 10 кВ 12-28</t>
  </si>
  <si>
    <t>КЛ 10 кВ 181-268</t>
  </si>
  <si>
    <t>КЛ 10 кВ 187-188</t>
  </si>
  <si>
    <t>КЛ 10 кВ 233-497</t>
  </si>
  <si>
    <t>КЛ 10 кВ 311-315</t>
  </si>
  <si>
    <t>КЛ 10 кВ 319-363</t>
  </si>
  <si>
    <t>КЛ 10 кВ 322-323</t>
  </si>
  <si>
    <t>КЛ 10 кВ 418-449</t>
  </si>
  <si>
    <t>КЛ 10 кВ 459-470</t>
  </si>
  <si>
    <t>КЛ 10 кВ XXIII-388</t>
  </si>
  <si>
    <t>КЛ 10 кВ 30-08</t>
  </si>
  <si>
    <t>КЛ 10 кВ 30-20</t>
  </si>
  <si>
    <t>КЛ 10 кВ XVI-817</t>
  </si>
  <si>
    <t>КЛ 10 кВ XVI-XXXIII</t>
  </si>
  <si>
    <t>ВЛ-6 кВ 2-32 (О-2 - РП-XXIV)</t>
  </si>
  <si>
    <t>ВЛ</t>
  </si>
  <si>
    <t>ж/б</t>
  </si>
  <si>
    <t>ВЛ-6 кВ 2-34 (О-2 - РП-XXIV)</t>
  </si>
  <si>
    <t>ВЛ-10 кВ 35-01 (О-35 - РП-XXXIV)</t>
  </si>
  <si>
    <t>ВЛ-10 кВ 35-27 (О-35 - РП-XXXIV)</t>
  </si>
  <si>
    <t>ВЛ-10 кВ 923-993</t>
  </si>
  <si>
    <t>ВЛ-10 кВ 803-923</t>
  </si>
  <si>
    <t>ВЛ-10 кВ ТП-403 - ЦРП РТЦ "Южная"</t>
  </si>
  <si>
    <t>ВЛ-10 кВ  864-204/801 «Ленинградская»</t>
  </si>
  <si>
    <t>Акт расследования 
345863 1401161040204</t>
  </si>
  <si>
    <t>Старение изоляции</t>
  </si>
  <si>
    <t>2018-2020</t>
  </si>
  <si>
    <t>Акт расследования
345863 2203161333215</t>
  </si>
  <si>
    <t>Механическое повреждение</t>
  </si>
  <si>
    <t>Акт расследования
345863 2606160850235</t>
  </si>
  <si>
    <t>Акт расследования
345863 2110160900255</t>
  </si>
  <si>
    <t>Акт расследования
345863 0511160605261</t>
  </si>
  <si>
    <t>Акт расследования
345863 1811160745265</t>
  </si>
  <si>
    <t>Акт расследования
345863 1605161310222</t>
  </si>
  <si>
    <t>Акт расследования
345863 2805160726225</t>
  </si>
  <si>
    <t>Акт расследования
345863 2002161035209</t>
  </si>
  <si>
    <t>Акт расследования
345863 2003161920214</t>
  </si>
  <si>
    <t>Акт расследования
345863 1303162346213</t>
  </si>
  <si>
    <t>Акт расследования
345863 1504161926218</t>
  </si>
  <si>
    <t>Акт расследования
345863 1305160640220</t>
  </si>
  <si>
    <t>Акт расследования
345863 3105162145227</t>
  </si>
  <si>
    <t>Акт расследования
345863 040816152524</t>
  </si>
  <si>
    <t>Акт расследования
345863 2608161315246</t>
  </si>
  <si>
    <t>Акт расследования
345863 3110161312257</t>
  </si>
  <si>
    <t>Акт расследования
345863 0811161850263</t>
  </si>
  <si>
    <t>Акт расследования
345863 3011161725271</t>
  </si>
  <si>
    <t>Акт расследования 
345863 0603151842217</t>
  </si>
  <si>
    <t>Акт расследования
3458630603151840000</t>
  </si>
  <si>
    <t>Акт расследования 345863 1603151010222</t>
  </si>
  <si>
    <t>Акт расследования 345863 2503151449223</t>
  </si>
  <si>
    <t>Акт расследования 345863 0704152310225</t>
  </si>
  <si>
    <t>Акт расследования 345863 2606151205241</t>
  </si>
  <si>
    <t>Акт расследования 345863 0107151126243</t>
  </si>
  <si>
    <t>Сроки выполнения</t>
  </si>
  <si>
    <t>Процент выполнения за отчетный период (%)</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</si>
  <si>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</si>
  <si>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</si>
  <si>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</si>
  <si>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</si>
  <si>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</si>
  <si>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</si>
  <si>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</si>
  <si>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</si>
  <si>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</si>
  <si>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</si>
  <si>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</si>
  <si>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</si>
  <si>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</si>
  <si>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</si>
  <si>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</si>
  <si>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</si>
  <si>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</si>
  <si>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</si>
  <si>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</si>
  <si>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</si>
  <si>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</si>
  <si>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</si>
  <si>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</si>
  <si>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</si>
  <si>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</si>
  <si>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</si>
  <si>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</si>
  <si>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</si>
  <si>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</si>
  <si>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</si>
  <si>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</si>
  <si>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</si>
  <si>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</si>
  <si>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</si>
  <si>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</si>
  <si>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</si>
  <si>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</si>
  <si>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</si>
  <si>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</si>
  <si>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</si>
  <si>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</si>
  <si>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</si>
  <si>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</si>
  <si>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</si>
  <si>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</si>
  <si>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</si>
  <si>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</si>
  <si>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</si>
  <si>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да</t>
  </si>
  <si>
    <t>2020 фин</t>
  </si>
  <si>
    <t>После проведения реконструкции КЛ 15 кВ количество отключений, вызванных старением изоляции и перегрузкой снизится до нуля. Прогнозировать количество механических повреждений не представляется возможным.</t>
  </si>
  <si>
    <t>H_2740</t>
  </si>
  <si>
    <t>Акционерное общество "Янтарьэнерго" ДЗО  ПАО "Россети"</t>
  </si>
  <si>
    <t>Факт 2015 года</t>
  </si>
  <si>
    <t>не требуется</t>
  </si>
  <si>
    <t>1 этап</t>
  </si>
  <si>
    <t>Приведение в соответствие текущим требованиям по пропускной способности распределительных сетей низкого и среднего напряжения, в том числе постройки до 1945 года</t>
  </si>
  <si>
    <t xml:space="preserve"> по состоянию на 01.01.2017</t>
  </si>
  <si>
    <t>проектирование</t>
  </si>
  <si>
    <t>DПsaidi=-0,0003, DПsaifi=-0,0003</t>
  </si>
  <si>
    <t>П</t>
  </si>
  <si>
    <t>нд</t>
  </si>
  <si>
    <t>3.6.</t>
  </si>
  <si>
    <t xml:space="preserve">4.1. </t>
  </si>
  <si>
    <t>4.6.</t>
  </si>
  <si>
    <t>3 ВВ 10 кВ</t>
  </si>
  <si>
    <t>декабрь, 2021</t>
  </si>
  <si>
    <t>РП 10 кВ новый</t>
  </si>
  <si>
    <t>2019-2020</t>
  </si>
  <si>
    <t>выключатель вакуумный 10 кВ - 3 шт.</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</si>
  <si>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</si>
  <si>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не относится</t>
  </si>
  <si>
    <t>нет</t>
  </si>
  <si>
    <t>Цели (указать укрупненные цели в соответствии с приложением 1)</t>
  </si>
  <si>
    <t>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</si>
  <si>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</si>
  <si>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</si>
  <si>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</si>
  <si>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</si>
  <si>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</si>
  <si>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</si>
  <si>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</si>
  <si>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</si>
  <si>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</si>
  <si>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</si>
  <si>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</si>
  <si>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</si>
  <si>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</si>
  <si>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Реконструкция 15,11 км КЛ 6-10 кВ. 
Выполнение требований технических регламентов по замене оборудования со сверхнорматинвым сроком службы: замена кабеля 10 кВ с фенольной коррозией, замена кабеля 6 кВ на кабель 10 кВ, перевод ВЛ 6-10 кВ в кабельное исполнение</t>
  </si>
  <si>
    <t xml:space="preserve"> Реконструкция КЛ 30-08, 30-20, XVI-817, XVI-XXXIII с фенольной коррозией (высокий риск повреждения), участвующих в схеме резервного электроснабжения стадиона ЧМФ-2018 и всей прилегающей инфраструктуры (7,30 км);
 Перевод ВЛ 6-10 кВ в кабельное исполнение в г. Калининград (7,81 км)
</t>
  </si>
  <si>
    <t>15,11 км (0)</t>
  </si>
  <si>
    <t>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t>
  </si>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</sst>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0000"/>
    <numFmt numFmtId="173" formatCode="0.00000000"/>
    <numFmt numFmtId="174" formatCode="######0.0#####"/>
    <numFmt numFmtId="175" formatCode="#,##0.00_ ;\-#,##0.00\ "/>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name val="Times New Roman"/>
      <family val="1"/>
      <charset val="204"/>
    </font>
    <font>
      <sz val="11"/>
      <color theme="0" tint="-0.249977111117893"/>
      <name val="Times New Roman"/>
      <family val="1"/>
      <charset val="204"/>
    </font>
    <font>
      <b/>
      <sz val="12"/>
      <color rgb="FF7030A0"/>
      <name val="Times New Roman"/>
      <family val="1"/>
      <charset val="204"/>
    </font>
    <font>
      <b/>
      <u/>
      <sz val="12"/>
      <color rgb="FF7030A0"/>
      <name val="Times New Roman"/>
      <family val="1"/>
      <charset val="204"/>
    </font>
    <font>
      <sz val="10"/>
      <name val="Arial Cyr"/>
      <family val="2"/>
      <charset val="204"/>
    </font>
    <font>
      <sz val="10"/>
      <color theme="0" tint="-4.9989318521683403E-2"/>
      <name val="Times New Roman"/>
      <family val="1"/>
      <charset val="204"/>
    </font>
    <font>
      <b/>
      <u/>
      <sz val="12"/>
      <name val="Times New Roman"/>
      <family val="1"/>
      <charset val="204"/>
    </font>
    <font>
      <sz val="11"/>
      <name val="Calibri"/>
      <family val="2"/>
      <charset val="204"/>
      <scheme val="minor"/>
    </font>
    <font>
      <b/>
      <sz val="12"/>
      <name val="Arial"/>
      <family val="2"/>
      <charset val="204"/>
    </font>
    <font>
      <b/>
      <u/>
      <sz val="14"/>
      <name val="Times New Roman"/>
      <family val="1"/>
      <charset val="204"/>
    </font>
    <font>
      <sz val="9"/>
      <name val="Times New Roman"/>
      <family val="1"/>
      <charset val="204"/>
    </font>
    <font>
      <vertAlign val="superscript"/>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4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1" fillId="0" borderId="0"/>
    <xf numFmtId="0" fontId="19" fillId="7" borderId="41" applyNumberFormat="0" applyAlignment="0" applyProtection="0"/>
    <xf numFmtId="0" fontId="20" fillId="20" borderId="42" applyNumberFormat="0" applyAlignment="0" applyProtection="0"/>
    <xf numFmtId="0" fontId="21" fillId="20" borderId="41" applyNumberFormat="0" applyAlignment="0" applyProtection="0"/>
    <xf numFmtId="0" fontId="25" fillId="0" borderId="43" applyNumberFormat="0" applyFill="0" applyAlignment="0" applyProtection="0"/>
    <xf numFmtId="0" fontId="16" fillId="23" borderId="44" applyNumberFormat="0" applyFont="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0" fontId="19" fillId="7" borderId="54" applyNumberFormat="0" applyAlignment="0" applyProtection="0"/>
    <xf numFmtId="0" fontId="20" fillId="20" borderId="55" applyNumberFormat="0" applyAlignment="0" applyProtection="0"/>
    <xf numFmtId="0" fontId="21" fillId="20" borderId="54" applyNumberFormat="0" applyAlignment="0" applyProtection="0"/>
    <xf numFmtId="0" fontId="25" fillId="0" borderId="56" applyNumberFormat="0" applyFill="0" applyAlignment="0" applyProtection="0"/>
    <xf numFmtId="0" fontId="16" fillId="23" borderId="57" applyNumberFormat="0" applyFont="0" applyAlignment="0" applyProtection="0"/>
    <xf numFmtId="0" fontId="11" fillId="0" borderId="0"/>
    <xf numFmtId="0" fontId="1" fillId="0" borderId="0"/>
    <xf numFmtId="0" fontId="19" fillId="7" borderId="54" applyNumberFormat="0" applyAlignment="0" applyProtection="0"/>
    <xf numFmtId="0" fontId="20" fillId="20" borderId="55" applyNumberFormat="0" applyAlignment="0" applyProtection="0"/>
    <xf numFmtId="0" fontId="21" fillId="20" borderId="54" applyNumberFormat="0" applyAlignment="0" applyProtection="0"/>
    <xf numFmtId="0" fontId="25" fillId="0" borderId="56" applyNumberFormat="0" applyFill="0" applyAlignment="0" applyProtection="0"/>
    <xf numFmtId="0" fontId="11" fillId="0" borderId="0"/>
    <xf numFmtId="0" fontId="16" fillId="23" borderId="57" applyNumberFormat="0" applyFont="0" applyAlignment="0" applyProtection="0"/>
    <xf numFmtId="9" fontId="44" fillId="0" borderId="0" applyFont="0" applyFill="0" applyBorder="0" applyAlignment="0" applyProtection="0"/>
    <xf numFmtId="164" fontId="1" fillId="0" borderId="0" applyFont="0" applyFill="0" applyBorder="0" applyAlignment="0" applyProtection="0"/>
    <xf numFmtId="0" fontId="67" fillId="0" borderId="0"/>
    <xf numFmtId="164" fontId="67" fillId="0" borderId="0" applyFont="0" applyFill="0" applyBorder="0" applyAlignment="0" applyProtection="0"/>
    <xf numFmtId="164" fontId="4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9" fillId="7" borderId="54" applyNumberFormat="0" applyAlignment="0" applyProtection="0"/>
    <xf numFmtId="0" fontId="20" fillId="20" borderId="55" applyNumberFormat="0" applyAlignment="0" applyProtection="0"/>
    <xf numFmtId="0" fontId="21" fillId="20" borderId="54" applyNumberFormat="0" applyAlignment="0" applyProtection="0"/>
    <xf numFmtId="0" fontId="25" fillId="0" borderId="56" applyNumberFormat="0" applyFill="0" applyAlignment="0" applyProtection="0"/>
    <xf numFmtId="0" fontId="16" fillId="23" borderId="57" applyNumberFormat="0" applyFont="0" applyAlignment="0" applyProtection="0"/>
    <xf numFmtId="0" fontId="25" fillId="0" borderId="56" applyNumberFormat="0" applyFill="0" applyAlignment="0" applyProtection="0"/>
    <xf numFmtId="0" fontId="21" fillId="20" borderId="54" applyNumberFormat="0" applyAlignment="0" applyProtection="0"/>
    <xf numFmtId="0" fontId="19" fillId="7" borderId="54" applyNumberFormat="0" applyAlignment="0" applyProtection="0"/>
    <xf numFmtId="0" fontId="19" fillId="7" borderId="54" applyNumberFormat="0" applyAlignment="0" applyProtection="0"/>
    <xf numFmtId="0" fontId="20" fillId="20" borderId="55" applyNumberFormat="0" applyAlignment="0" applyProtection="0"/>
    <xf numFmtId="0" fontId="21" fillId="20" borderId="54" applyNumberFormat="0" applyAlignment="0" applyProtection="0"/>
    <xf numFmtId="0" fontId="20" fillId="20" borderId="55" applyNumberFormat="0" applyAlignment="0" applyProtection="0"/>
    <xf numFmtId="0" fontId="21" fillId="20" borderId="54" applyNumberFormat="0" applyAlignment="0" applyProtection="0"/>
    <xf numFmtId="0" fontId="25" fillId="0" borderId="56" applyNumberFormat="0" applyFill="0" applyAlignment="0" applyProtection="0"/>
    <xf numFmtId="0" fontId="20" fillId="20" borderId="55" applyNumberFormat="0" applyAlignment="0" applyProtection="0"/>
    <xf numFmtId="0" fontId="19" fillId="7" borderId="54" applyNumberFormat="0" applyAlignment="0" applyProtection="0"/>
    <xf numFmtId="0" fontId="16" fillId="23" borderId="57" applyNumberFormat="0" applyFont="0" applyAlignment="0" applyProtection="0"/>
    <xf numFmtId="0" fontId="25" fillId="0" borderId="56" applyNumberFormat="0" applyFill="0" applyAlignment="0" applyProtection="0"/>
    <xf numFmtId="0" fontId="19" fillId="7" borderId="54" applyNumberFormat="0" applyAlignment="0" applyProtection="0"/>
    <xf numFmtId="0" fontId="20" fillId="20" borderId="55" applyNumberFormat="0" applyAlignment="0" applyProtection="0"/>
    <xf numFmtId="0" fontId="21" fillId="20" borderId="54" applyNumberFormat="0" applyAlignment="0" applyProtection="0"/>
    <xf numFmtId="0" fontId="25" fillId="0" borderId="56" applyNumberFormat="0" applyFill="0" applyAlignment="0" applyProtection="0"/>
    <xf numFmtId="0" fontId="16" fillId="23" borderId="57" applyNumberFormat="0" applyFont="0" applyAlignment="0" applyProtection="0"/>
    <xf numFmtId="166" fontId="1" fillId="0" borderId="0" applyFont="0" applyFill="0" applyBorder="0" applyAlignment="0" applyProtection="0"/>
    <xf numFmtId="9" fontId="1" fillId="0" borderId="0" applyFont="0" applyFill="0" applyBorder="0" applyAlignment="0" applyProtection="0"/>
  </cellStyleXfs>
  <cellXfs count="4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5" xfId="2" applyFont="1" applyFill="1" applyBorder="1" applyAlignment="1">
      <alignment horizontal="justify"/>
    </xf>
    <xf numFmtId="0" fontId="41" fillId="0" borderId="25" xfId="2" applyFont="1" applyFill="1" applyBorder="1" applyAlignment="1">
      <alignment vertical="top" wrapText="1"/>
    </xf>
    <xf numFmtId="0" fontId="41" fillId="0" borderId="27" xfId="2" applyFont="1" applyFill="1" applyBorder="1" applyAlignment="1">
      <alignment vertical="top" wrapText="1"/>
    </xf>
    <xf numFmtId="0" fontId="41" fillId="0" borderId="26"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6" xfId="2" applyFont="1" applyFill="1" applyBorder="1" applyAlignment="1">
      <alignment vertical="top" wrapText="1"/>
    </xf>
    <xf numFmtId="0" fontId="40" fillId="0" borderId="29" xfId="2" applyFont="1" applyFill="1" applyBorder="1" applyAlignment="1">
      <alignment vertical="top" wrapText="1"/>
    </xf>
    <xf numFmtId="0" fontId="40" fillId="0" borderId="27" xfId="2" applyFont="1" applyFill="1" applyBorder="1" applyAlignment="1">
      <alignment vertical="top" wrapText="1"/>
    </xf>
    <xf numFmtId="0" fontId="41" fillId="0" borderId="27" xfId="2" applyFont="1" applyFill="1" applyBorder="1" applyAlignment="1">
      <alignment horizontal="justify" vertical="top" wrapText="1"/>
    </xf>
    <xf numFmtId="0" fontId="41" fillId="0" borderId="25" xfId="2" applyFont="1" applyFill="1" applyBorder="1" applyAlignment="1">
      <alignment horizontal="justify" vertical="top" wrapText="1"/>
    </xf>
    <xf numFmtId="0" fontId="41" fillId="0" borderId="26" xfId="2" applyFont="1" applyFill="1" applyBorder="1" applyAlignment="1">
      <alignment horizontal="left" vertical="center" wrapText="1"/>
    </xf>
    <xf numFmtId="0" fontId="41" fillId="0" borderId="26" xfId="2" applyFont="1" applyFill="1" applyBorder="1" applyAlignment="1">
      <alignment horizontal="center" vertical="center" wrapText="1"/>
    </xf>
    <xf numFmtId="0" fontId="40" fillId="0" borderId="27"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3" fontId="36" fillId="0" borderId="33" xfId="67" applyNumberFormat="1" applyFont="1" applyFill="1" applyBorder="1" applyAlignment="1">
      <alignment vertical="center"/>
    </xf>
    <xf numFmtId="3" fontId="36" fillId="0" borderId="34" xfId="67" applyNumberFormat="1" applyFont="1" applyFill="1" applyBorder="1" applyAlignment="1">
      <alignment vertical="center"/>
    </xf>
    <xf numFmtId="10" fontId="36" fillId="0" borderId="34" xfId="67" applyNumberFormat="1" applyFont="1" applyFill="1" applyBorder="1" applyAlignment="1">
      <alignment vertical="center"/>
    </xf>
    <xf numFmtId="9" fontId="36" fillId="0" borderId="35" xfId="67" applyNumberFormat="1" applyFont="1" applyFill="1" applyBorder="1" applyAlignment="1">
      <alignment vertical="center"/>
    </xf>
    <xf numFmtId="3" fontId="36" fillId="0" borderId="30" xfId="67" applyNumberFormat="1" applyFont="1" applyFill="1" applyBorder="1" applyAlignment="1">
      <alignment vertical="center"/>
    </xf>
    <xf numFmtId="0" fontId="60" fillId="0" borderId="0" xfId="62" applyFont="1" applyFill="1" applyBorder="1"/>
    <xf numFmtId="10" fontId="36" fillId="0" borderId="36" xfId="67" applyNumberFormat="1" applyFont="1" applyFill="1" applyBorder="1" applyAlignment="1">
      <alignment vertical="center"/>
    </xf>
    <xf numFmtId="10" fontId="36" fillId="0" borderId="32" xfId="67" applyNumberFormat="1" applyFont="1" applyFill="1" applyBorder="1" applyAlignment="1">
      <alignment vertical="center"/>
    </xf>
    <xf numFmtId="1" fontId="7" fillId="0" borderId="24" xfId="67" applyNumberFormat="1" applyFont="1" applyFill="1" applyBorder="1" applyAlignment="1">
      <alignment horizontal="center" vertical="center"/>
    </xf>
    <xf numFmtId="10" fontId="36" fillId="0" borderId="1" xfId="67" applyNumberFormat="1" applyFont="1" applyFill="1" applyBorder="1" applyAlignment="1">
      <alignment vertical="center"/>
    </xf>
    <xf numFmtId="3" fontId="36" fillId="0" borderId="23" xfId="67" applyNumberFormat="1" applyFont="1" applyFill="1" applyBorder="1" applyAlignment="1">
      <alignment vertical="center"/>
    </xf>
    <xf numFmtId="3" fontId="38" fillId="0" borderId="23" xfId="67" applyNumberFormat="1" applyFont="1" applyFill="1" applyBorder="1" applyAlignment="1">
      <alignment vertical="center"/>
    </xf>
    <xf numFmtId="3" fontId="36" fillId="0" borderId="1" xfId="67" applyNumberFormat="1" applyFont="1" applyFill="1" applyBorder="1" applyAlignment="1">
      <alignment vertical="center"/>
    </xf>
    <xf numFmtId="0" fontId="62" fillId="0" borderId="0" xfId="62" applyFont="1" applyFill="1" applyBorder="1"/>
    <xf numFmtId="0" fontId="7" fillId="0" borderId="0" xfId="67" applyFont="1" applyFill="1" applyBorder="1" applyAlignment="1">
      <alignment vertical="center"/>
    </xf>
    <xf numFmtId="3" fontId="61" fillId="0" borderId="0" xfId="67" applyNumberFormat="1" applyFont="1" applyFill="1" applyBorder="1" applyAlignment="1">
      <alignment horizontal="center" vertical="center"/>
    </xf>
    <xf numFmtId="3" fontId="38" fillId="0" borderId="1" xfId="67" applyNumberFormat="1" applyFont="1" applyFill="1" applyBorder="1" applyAlignment="1">
      <alignment vertical="center"/>
    </xf>
    <xf numFmtId="3" fontId="63" fillId="0" borderId="5" xfId="67" applyNumberFormat="1" applyFont="1" applyFill="1" applyBorder="1" applyAlignment="1">
      <alignment vertical="center"/>
    </xf>
    <xf numFmtId="3" fontId="63" fillId="0" borderId="0" xfId="67" applyNumberFormat="1" applyFont="1" applyFill="1" applyBorder="1" applyAlignment="1">
      <alignment vertical="center"/>
    </xf>
    <xf numFmtId="167" fontId="64" fillId="0" borderId="0" xfId="67" applyNumberFormat="1" applyFont="1" applyFill="1" applyBorder="1" applyAlignment="1">
      <alignment horizontal="center" vertical="center"/>
    </xf>
    <xf numFmtId="168" fontId="36" fillId="0" borderId="1" xfId="67" applyNumberFormat="1" applyFont="1" applyFill="1" applyBorder="1" applyAlignment="1">
      <alignment horizontal="center" vertical="center"/>
    </xf>
    <xf numFmtId="169" fontId="38" fillId="0" borderId="1" xfId="67" applyNumberFormat="1" applyFont="1" applyFill="1" applyBorder="1" applyAlignment="1">
      <alignment vertical="center"/>
    </xf>
    <xf numFmtId="170" fontId="38" fillId="0" borderId="1" xfId="67" applyNumberFormat="1" applyFont="1" applyFill="1" applyBorder="1" applyAlignment="1">
      <alignment vertical="center"/>
    </xf>
    <xf numFmtId="170" fontId="38" fillId="0" borderId="23" xfId="67" applyNumberFormat="1" applyFont="1" applyFill="1" applyBorder="1" applyAlignment="1">
      <alignment vertical="center"/>
    </xf>
    <xf numFmtId="171" fontId="7" fillId="0" borderId="0" xfId="67" applyNumberFormat="1" applyFont="1" applyFill="1" applyAlignment="1">
      <alignment vertical="center"/>
    </xf>
    <xf numFmtId="0" fontId="56" fillId="0" borderId="0" xfId="1" applyFont="1" applyAlignment="1">
      <alignment vertical="center"/>
    </xf>
    <xf numFmtId="0" fontId="56" fillId="0" borderId="0" xfId="1" applyFont="1" applyAlignment="1">
      <alignment vertical="center" wrapText="1"/>
    </xf>
    <xf numFmtId="0" fontId="57"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0" borderId="0" xfId="2" applyFont="1" applyFill="1" applyAlignment="1">
      <alignment vertical="top" wrapText="1"/>
    </xf>
    <xf numFmtId="0" fontId="42" fillId="0" borderId="0" xfId="2" applyFont="1"/>
    <xf numFmtId="0" fontId="58" fillId="0" borderId="0" xfId="0" applyFont="1" applyFill="1"/>
    <xf numFmtId="0" fontId="60" fillId="0" borderId="0" xfId="0" applyFont="1" applyFill="1" applyBorder="1"/>
    <xf numFmtId="0" fontId="62" fillId="0" borderId="0" xfId="0" applyFont="1" applyFill="1" applyBorder="1"/>
    <xf numFmtId="3" fontId="36" fillId="0" borderId="31" xfId="67" applyNumberFormat="1" applyFont="1" applyFill="1" applyBorder="1" applyAlignment="1">
      <alignment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3" fillId="0" borderId="0" xfId="1" applyFont="1" applyAlignment="1">
      <alignment horizontal="center" vertical="center"/>
    </xf>
    <xf numFmtId="0" fontId="11" fillId="0" borderId="4" xfId="2" applyFont="1" applyFill="1" applyBorder="1" applyAlignment="1">
      <alignment horizontal="center" vertical="center" wrapText="1"/>
    </xf>
    <xf numFmtId="0" fontId="39" fillId="0" borderId="1" xfId="1" applyFont="1" applyBorder="1" applyAlignment="1">
      <alignment horizontal="center" vertical="center" wrapText="1"/>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0" fillId="0" borderId="0" xfId="0" applyAlignment="1">
      <alignment horizontal="center" vertical="center"/>
    </xf>
    <xf numFmtId="0" fontId="7" fillId="0" borderId="0" xfId="49" applyFont="1" applyAlignment="1">
      <alignment horizontal="center" vertical="center" wrapText="1"/>
    </xf>
    <xf numFmtId="0" fontId="11" fillId="0" borderId="0" xfId="0" applyFont="1" applyFill="1" applyAlignment="1">
      <alignment horizontal="center" vertical="center"/>
    </xf>
    <xf numFmtId="0" fontId="42" fillId="0" borderId="39" xfId="62" applyFont="1" applyBorder="1" applyAlignment="1">
      <alignment horizontal="center" vertical="top"/>
    </xf>
    <xf numFmtId="0" fontId="45" fillId="0" borderId="38" xfId="62" applyFont="1" applyBorder="1" applyAlignment="1">
      <alignment horizontal="left" vertical="center"/>
    </xf>
    <xf numFmtId="0" fontId="45" fillId="0" borderId="38" xfId="0" applyFont="1" applyBorder="1" applyAlignment="1">
      <alignment horizontal="left" vertical="center" wrapText="1"/>
    </xf>
    <xf numFmtId="0" fontId="45" fillId="0" borderId="38" xfId="0" applyFont="1" applyBorder="1" applyAlignment="1">
      <alignment horizontal="left" vertical="center"/>
    </xf>
    <xf numFmtId="0" fontId="2" fillId="0" borderId="38" xfId="0" applyFont="1" applyBorder="1" applyAlignment="1">
      <alignment horizontal="center" vertical="center"/>
    </xf>
    <xf numFmtId="0" fontId="2" fillId="0" borderId="38" xfId="0" applyFont="1" applyBorder="1" applyAlignment="1">
      <alignment horizontal="center" vertical="center" wrapText="1"/>
    </xf>
    <xf numFmtId="0" fontId="39" fillId="0" borderId="40" xfId="0" applyFont="1" applyBorder="1" applyAlignment="1">
      <alignment horizontal="center" vertical="center" wrapText="1"/>
    </xf>
    <xf numFmtId="0" fontId="39" fillId="0" borderId="38" xfId="0" applyFont="1" applyBorder="1" applyAlignment="1">
      <alignment horizontal="center" vertical="center" wrapText="1"/>
    </xf>
    <xf numFmtId="172" fontId="39" fillId="0" borderId="38" xfId="0" applyNumberFormat="1" applyFont="1" applyBorder="1" applyAlignment="1">
      <alignment horizontal="center" vertical="center"/>
    </xf>
    <xf numFmtId="173" fontId="39" fillId="0" borderId="38" xfId="0" applyNumberFormat="1" applyFont="1" applyBorder="1" applyAlignment="1">
      <alignment horizontal="center" vertical="center"/>
    </xf>
    <xf numFmtId="0" fontId="39" fillId="0" borderId="38" xfId="0" applyFont="1" applyBorder="1" applyAlignment="1">
      <alignment horizontal="center" vertical="center"/>
    </xf>
    <xf numFmtId="0" fontId="0" fillId="0" borderId="38" xfId="0" applyBorder="1" applyAlignment="1">
      <alignment horizontal="center" vertical="center" wrapText="1"/>
    </xf>
    <xf numFmtId="0" fontId="0" fillId="0" borderId="38" xfId="0" applyBorder="1"/>
    <xf numFmtId="0" fontId="7" fillId="0" borderId="38" xfId="0" applyFont="1" applyBorder="1" applyAlignment="1">
      <alignment vertical="center"/>
    </xf>
    <xf numFmtId="172" fontId="0" fillId="0" borderId="38" xfId="0" applyNumberFormat="1" applyBorder="1" applyAlignment="1">
      <alignment horizontal="center" vertical="center" wrapText="1"/>
    </xf>
    <xf numFmtId="173" fontId="0" fillId="0" borderId="38" xfId="0" applyNumberFormat="1" applyBorder="1" applyAlignment="1">
      <alignment horizontal="center" vertical="center" wrapText="1"/>
    </xf>
    <xf numFmtId="0" fontId="0" fillId="0" borderId="38" xfId="0" applyBorder="1" applyAlignment="1">
      <alignment horizontal="center" vertical="center"/>
    </xf>
    <xf numFmtId="0" fontId="0" fillId="0" borderId="38" xfId="0" applyFill="1" applyBorder="1" applyAlignment="1">
      <alignment horizontal="center" vertical="center"/>
    </xf>
    <xf numFmtId="0" fontId="7" fillId="0" borderId="38" xfId="0" applyFont="1" applyBorder="1" applyAlignment="1">
      <alignment vertical="center" wrapText="1"/>
    </xf>
    <xf numFmtId="0" fontId="2" fillId="0" borderId="38" xfId="0" applyFont="1" applyBorder="1"/>
    <xf numFmtId="0" fontId="7" fillId="0" borderId="38" xfId="0" applyFont="1" applyBorder="1"/>
    <xf numFmtId="0" fontId="39" fillId="0" borderId="38" xfId="0" applyFont="1" applyFill="1" applyBorder="1" applyAlignment="1">
      <alignment horizontal="center" vertical="center" wrapText="1"/>
    </xf>
    <xf numFmtId="0" fontId="11" fillId="0" borderId="0" xfId="2" applyFont="1" applyFill="1" applyAlignment="1">
      <alignment horizontal="center" vertical="center"/>
    </xf>
    <xf numFmtId="0" fontId="11" fillId="0" borderId="0" xfId="0" applyFont="1" applyFill="1" applyAlignment="1">
      <alignment horizontal="center" vertical="center"/>
    </xf>
    <xf numFmtId="0" fontId="11" fillId="0" borderId="38" xfId="2" applyNumberFormat="1" applyFont="1" applyFill="1" applyBorder="1" applyAlignment="1">
      <alignment horizontal="center" vertical="center" wrapText="1" shrinkToFit="1"/>
    </xf>
    <xf numFmtId="0" fontId="11" fillId="0" borderId="38" xfId="2" applyFont="1" applyFill="1" applyBorder="1" applyAlignment="1">
      <alignment vertical="center" wrapText="1" shrinkToFit="1"/>
    </xf>
    <xf numFmtId="0" fontId="11" fillId="0" borderId="38" xfId="2" applyNumberFormat="1" applyFont="1" applyFill="1" applyBorder="1" applyAlignment="1">
      <alignment horizontal="left" vertical="center" wrapText="1" shrinkToFit="1"/>
    </xf>
    <xf numFmtId="174" fontId="42" fillId="0" borderId="38" xfId="2" applyNumberFormat="1" applyFont="1" applyFill="1" applyBorder="1" applyAlignment="1">
      <alignment horizontal="right" vertical="center" wrapText="1" shrinkToFit="1"/>
    </xf>
    <xf numFmtId="0" fontId="38" fillId="0" borderId="0" xfId="67" applyFont="1" applyFill="1" applyBorder="1" applyAlignment="1">
      <alignment horizontal="center" vertical="center"/>
    </xf>
    <xf numFmtId="0" fontId="59" fillId="0" borderId="0" xfId="67" applyFont="1" applyFill="1" applyBorder="1" applyAlignment="1">
      <alignment horizontal="left" vertical="center"/>
    </xf>
    <xf numFmtId="0" fontId="57" fillId="0" borderId="0" xfId="67" applyFont="1" applyFill="1" applyBorder="1" applyAlignment="1">
      <alignment vertical="center"/>
    </xf>
    <xf numFmtId="0" fontId="58" fillId="0" borderId="0" xfId="0" applyFont="1" applyFill="1" applyBorder="1"/>
    <xf numFmtId="0" fontId="7" fillId="0" borderId="31" xfId="67" applyFont="1" applyFill="1" applyBorder="1" applyAlignment="1">
      <alignment vertical="center"/>
    </xf>
    <xf numFmtId="0" fontId="7" fillId="0" borderId="33" xfId="67" applyFont="1" applyFill="1" applyBorder="1" applyAlignment="1">
      <alignment vertical="center"/>
    </xf>
    <xf numFmtId="0" fontId="38" fillId="0" borderId="0" xfId="67" applyFont="1" applyFill="1" applyBorder="1" applyAlignment="1">
      <alignment vertical="center"/>
    </xf>
    <xf numFmtId="0" fontId="7" fillId="0" borderId="34" xfId="67" applyFont="1" applyFill="1" applyBorder="1" applyAlignment="1">
      <alignment vertical="center"/>
    </xf>
    <xf numFmtId="4" fontId="57" fillId="0" borderId="47" xfId="67" applyNumberFormat="1" applyFont="1" applyFill="1" applyBorder="1" applyAlignment="1">
      <alignment horizontal="center" vertical="center"/>
    </xf>
    <xf numFmtId="4" fontId="68" fillId="0" borderId="5" xfId="67" applyNumberFormat="1" applyFont="1" applyFill="1" applyBorder="1" applyAlignment="1">
      <alignment horizontal="center" vertical="center"/>
    </xf>
    <xf numFmtId="3" fontId="57" fillId="0" borderId="47" xfId="67" applyNumberFormat="1" applyFont="1" applyFill="1" applyBorder="1" applyAlignment="1">
      <alignment horizontal="center" vertical="center"/>
    </xf>
    <xf numFmtId="3" fontId="68" fillId="0" borderId="5" xfId="67" applyNumberFormat="1" applyFont="1" applyFill="1" applyBorder="1" applyAlignment="1">
      <alignment horizontal="center" vertical="center"/>
    </xf>
    <xf numFmtId="0" fontId="57" fillId="0" borderId="47" xfId="67" applyFont="1" applyFill="1" applyBorder="1" applyAlignment="1">
      <alignment horizontal="center" vertical="center"/>
    </xf>
    <xf numFmtId="0" fontId="68" fillId="0" borderId="5" xfId="67" applyFont="1" applyFill="1" applyBorder="1" applyAlignment="1">
      <alignment horizontal="center" vertical="center"/>
    </xf>
    <xf numFmtId="0" fontId="7" fillId="0" borderId="35" xfId="67" applyFont="1" applyFill="1" applyBorder="1" applyAlignment="1">
      <alignment vertical="center"/>
    </xf>
    <xf numFmtId="0" fontId="7" fillId="0" borderId="49" xfId="67" applyFont="1" applyFill="1" applyBorder="1" applyAlignment="1">
      <alignment vertical="center"/>
    </xf>
    <xf numFmtId="0" fontId="7" fillId="0" borderId="48" xfId="67" applyFont="1" applyFill="1" applyBorder="1" applyAlignment="1">
      <alignment vertical="center"/>
    </xf>
    <xf numFmtId="0" fontId="7" fillId="0" borderId="37" xfId="67" applyFont="1" applyFill="1" applyBorder="1" applyAlignment="1">
      <alignment vertical="center"/>
    </xf>
    <xf numFmtId="10" fontId="36" fillId="0" borderId="50" xfId="67" applyNumberFormat="1" applyFont="1" applyFill="1" applyBorder="1" applyAlignment="1">
      <alignment vertical="center"/>
    </xf>
    <xf numFmtId="0" fontId="61" fillId="0" borderId="0" xfId="67" applyFont="1" applyFill="1" applyBorder="1" applyAlignment="1">
      <alignment vertical="center"/>
    </xf>
    <xf numFmtId="0" fontId="7" fillId="0" borderId="51" xfId="67" applyFont="1" applyFill="1" applyBorder="1" applyAlignment="1">
      <alignment horizontal="left" vertical="center"/>
    </xf>
    <xf numFmtId="0" fontId="7" fillId="0" borderId="45" xfId="67" applyFont="1" applyFill="1" applyBorder="1" applyAlignment="1">
      <alignment vertical="center"/>
    </xf>
    <xf numFmtId="10" fontId="36" fillId="0" borderId="47" xfId="67" applyNumberFormat="1" applyFont="1" applyFill="1" applyBorder="1" applyAlignment="1">
      <alignment vertical="center"/>
    </xf>
    <xf numFmtId="0" fontId="7" fillId="0" borderId="52" xfId="67" applyFont="1" applyFill="1" applyBorder="1" applyAlignment="1">
      <alignment vertical="center"/>
    </xf>
    <xf numFmtId="0" fontId="38" fillId="0" borderId="51" xfId="67" applyFont="1" applyFill="1" applyBorder="1" applyAlignment="1">
      <alignment vertical="center"/>
    </xf>
    <xf numFmtId="3" fontId="36" fillId="0" borderId="47" xfId="67" applyNumberFormat="1" applyFont="1" applyFill="1" applyBorder="1" applyAlignment="1">
      <alignment vertical="center"/>
    </xf>
    <xf numFmtId="0" fontId="38" fillId="0" borderId="45" xfId="67" applyFont="1" applyFill="1" applyBorder="1" applyAlignment="1">
      <alignment vertical="center"/>
    </xf>
    <xf numFmtId="3" fontId="38" fillId="0" borderId="47" xfId="67" applyNumberFormat="1" applyFont="1" applyFill="1" applyBorder="1" applyAlignment="1">
      <alignment vertical="center"/>
    </xf>
    <xf numFmtId="0" fontId="7" fillId="0" borderId="45" xfId="67" applyFont="1" applyFill="1" applyBorder="1" applyAlignment="1">
      <alignment horizontal="left" vertical="center"/>
    </xf>
    <xf numFmtId="0" fontId="38" fillId="0" borderId="45" xfId="67" applyFont="1" applyFill="1" applyBorder="1" applyAlignment="1">
      <alignment horizontal="left" vertical="center"/>
    </xf>
    <xf numFmtId="0" fontId="38" fillId="0" borderId="52" xfId="67" applyFont="1" applyFill="1" applyBorder="1" applyAlignment="1">
      <alignment horizontal="left" vertical="center"/>
    </xf>
    <xf numFmtId="0" fontId="7" fillId="0" borderId="45" xfId="67" applyFont="1" applyFill="1" applyBorder="1" applyAlignment="1">
      <alignment horizontal="left" vertical="center" wrapText="1"/>
    </xf>
    <xf numFmtId="168" fontId="36" fillId="0" borderId="47" xfId="67" applyNumberFormat="1" applyFont="1" applyFill="1" applyBorder="1" applyAlignment="1">
      <alignment horizontal="center" vertical="center"/>
    </xf>
    <xf numFmtId="169" fontId="38" fillId="0" borderId="47" xfId="67" applyNumberFormat="1" applyFont="1" applyFill="1" applyBorder="1" applyAlignment="1">
      <alignment vertical="center"/>
    </xf>
    <xf numFmtId="170" fontId="38" fillId="0" borderId="47" xfId="67" applyNumberFormat="1" applyFont="1" applyFill="1" applyBorder="1" applyAlignment="1">
      <alignment vertical="center"/>
    </xf>
    <xf numFmtId="0" fontId="38" fillId="0" borderId="52" xfId="67" applyFont="1" applyFill="1" applyBorder="1" applyAlignment="1">
      <alignment vertical="center"/>
    </xf>
    <xf numFmtId="0" fontId="7" fillId="0" borderId="53" xfId="67" applyFont="1" applyFill="1" applyBorder="1" applyAlignment="1">
      <alignment vertical="center"/>
    </xf>
    <xf numFmtId="2" fontId="0" fillId="0" borderId="38" xfId="0" applyNumberFormat="1" applyBorder="1" applyAlignment="1">
      <alignment horizontal="center" vertical="center" wrapText="1"/>
    </xf>
    <xf numFmtId="0" fontId="49" fillId="0" borderId="0" xfId="1" applyFont="1" applyAlignment="1">
      <alignment vertical="center"/>
    </xf>
    <xf numFmtId="0" fontId="12" fillId="0" borderId="0" xfId="1" applyFont="1" applyFill="1" applyBorder="1" applyAlignment="1">
      <alignment vertical="center"/>
    </xf>
    <xf numFmtId="0" fontId="45" fillId="0" borderId="38" xfId="62" applyFont="1" applyBorder="1" applyAlignment="1">
      <alignment horizontal="left" vertical="center" wrapText="1"/>
    </xf>
    <xf numFmtId="1" fontId="7" fillId="0" borderId="47" xfId="49" applyNumberFormat="1" applyFont="1" applyBorder="1" applyAlignment="1">
      <alignment horizontal="center" vertical="center" wrapText="1"/>
    </xf>
    <xf numFmtId="0" fontId="36" fillId="0" borderId="47" xfId="49" applyFont="1" applyBorder="1" applyAlignment="1">
      <alignment horizontal="center" vertical="center" wrapText="1"/>
    </xf>
    <xf numFmtId="2" fontId="42" fillId="0" borderId="47" xfId="2" applyNumberFormat="1" applyFont="1" applyFill="1" applyBorder="1" applyAlignment="1">
      <alignment horizontal="center" vertical="center" wrapText="1"/>
    </xf>
    <xf numFmtId="0" fontId="12" fillId="0" borderId="0" xfId="2" applyFont="1" applyAlignment="1">
      <alignment horizontal="right"/>
    </xf>
    <xf numFmtId="0" fontId="15" fillId="0" borderId="0" xfId="1" applyFont="1"/>
    <xf numFmtId="0" fontId="11" fillId="0" borderId="0" xfId="62" applyFont="1" applyAlignment="1">
      <alignment horizontal="left"/>
    </xf>
    <xf numFmtId="0" fontId="11" fillId="0" borderId="0" xfId="2" applyFont="1"/>
    <xf numFmtId="0" fontId="11" fillId="0" borderId="0" xfId="2" applyFont="1" applyFill="1"/>
    <xf numFmtId="0" fontId="12" fillId="0" borderId="0" xfId="2"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11" fillId="0" borderId="0" xfId="2" applyFont="1" applyFill="1" applyAlignment="1">
      <alignment horizontal="center" vertical="center"/>
    </xf>
    <xf numFmtId="0" fontId="70" fillId="0" borderId="0" xfId="0" applyFont="1"/>
    <xf numFmtId="0" fontId="49" fillId="0" borderId="0" xfId="1" applyFont="1" applyAlignment="1">
      <alignment vertical="center"/>
    </xf>
    <xf numFmtId="0" fontId="69" fillId="0" borderId="0" xfId="1" applyFont="1" applyAlignment="1">
      <alignment vertical="center"/>
    </xf>
    <xf numFmtId="0" fontId="11" fillId="0" borderId="0" xfId="1" applyFont="1" applyAlignment="1">
      <alignment vertical="center"/>
    </xf>
    <xf numFmtId="0" fontId="69" fillId="0" borderId="0" xfId="1" applyFont="1" applyAlignment="1">
      <alignment vertical="center" wrapText="1"/>
    </xf>
    <xf numFmtId="0" fontId="15" fillId="0" borderId="0" xfId="1" applyFont="1" applyFill="1"/>
    <xf numFmtId="0" fontId="71" fillId="0" borderId="0" xfId="1" applyFont="1" applyAlignment="1">
      <alignment horizontal="left" vertical="center"/>
    </xf>
    <xf numFmtId="0" fontId="49" fillId="0" borderId="0" xfId="1" applyFont="1" applyAlignment="1">
      <alignment horizontal="center" vertical="center"/>
    </xf>
    <xf numFmtId="0" fontId="12" fillId="0" borderId="0" xfId="1" applyFont="1" applyFill="1" applyBorder="1" applyAlignment="1">
      <alignment horizontal="center" vertical="center"/>
    </xf>
    <xf numFmtId="0" fontId="15" fillId="0" borderId="0" xfId="1" applyFont="1" applyBorder="1"/>
    <xf numFmtId="0" fontId="73" fillId="0" borderId="0" xfId="1" applyFont="1"/>
    <xf numFmtId="0" fontId="12" fillId="0" borderId="0" xfId="1" applyFont="1" applyFill="1" applyBorder="1" applyAlignment="1">
      <alignment vertical="center"/>
    </xf>
    <xf numFmtId="0" fontId="72" fillId="0" borderId="0" xfId="2" applyFont="1" applyFill="1" applyAlignment="1">
      <alignment vertical="center"/>
    </xf>
    <xf numFmtId="4" fontId="42" fillId="0" borderId="47" xfId="2" applyNumberFormat="1" applyFont="1" applyFill="1" applyBorder="1" applyAlignment="1">
      <alignment horizontal="center" vertical="center" wrapText="1"/>
    </xf>
    <xf numFmtId="4" fontId="11" fillId="0" borderId="47" xfId="2" applyNumberFormat="1" applyFont="1" applyFill="1" applyBorder="1" applyAlignment="1">
      <alignment horizontal="center" vertical="center" wrapText="1"/>
    </xf>
    <xf numFmtId="4" fontId="47" fillId="0" borderId="47" xfId="45" applyNumberFormat="1" applyFont="1" applyFill="1" applyBorder="1" applyAlignment="1">
      <alignment horizontal="center" vertical="center" wrapText="1"/>
    </xf>
    <xf numFmtId="4" fontId="43" fillId="0" borderId="47" xfId="45"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2" fontId="45" fillId="0" borderId="58" xfId="0" applyNumberFormat="1" applyFont="1" applyBorder="1" applyAlignment="1">
      <alignment horizontal="left" vertical="center" wrapText="1"/>
    </xf>
    <xf numFmtId="2" fontId="45" fillId="0" borderId="38" xfId="0" applyNumberFormat="1" applyFont="1" applyFill="1" applyBorder="1" applyAlignment="1">
      <alignment horizontal="left" vertical="center" wrapText="1"/>
    </xf>
    <xf numFmtId="2" fontId="11" fillId="0" borderId="0" xfId="2" applyNumberFormat="1" applyFont="1"/>
    <xf numFmtId="4" fontId="42" fillId="0" borderId="58" xfId="2" applyNumberFormat="1" applyFont="1" applyFill="1" applyBorder="1" applyAlignment="1">
      <alignment horizontal="center" vertical="center" wrapText="1"/>
    </xf>
    <xf numFmtId="4" fontId="11" fillId="0" borderId="58" xfId="2" applyNumberFormat="1" applyFont="1" applyFill="1" applyBorder="1" applyAlignment="1">
      <alignment horizontal="center" vertical="center" wrapText="1"/>
    </xf>
    <xf numFmtId="4" fontId="47" fillId="0" borderId="58" xfId="45" applyNumberFormat="1" applyFont="1" applyFill="1" applyBorder="1" applyAlignment="1">
      <alignment horizontal="center" vertical="center" wrapText="1"/>
    </xf>
    <xf numFmtId="4" fontId="43" fillId="0" borderId="58" xfId="45" applyNumberFormat="1" applyFont="1" applyFill="1" applyBorder="1" applyAlignment="1">
      <alignment horizontal="center" vertical="center" wrapText="1"/>
    </xf>
    <xf numFmtId="4" fontId="36" fillId="0" borderId="47" xfId="49" applyNumberFormat="1" applyFont="1" applyBorder="1" applyAlignment="1">
      <alignment horizontal="center" vertical="center" wrapText="1"/>
    </xf>
    <xf numFmtId="0" fontId="40" fillId="0" borderId="25" xfId="2" applyFont="1" applyFill="1" applyBorder="1" applyAlignment="1">
      <alignment horizontal="left" vertical="center" wrapText="1"/>
    </xf>
    <xf numFmtId="0" fontId="40" fillId="0" borderId="25" xfId="2" applyFont="1" applyFill="1" applyBorder="1" applyAlignment="1">
      <alignment horizontal="left" vertical="center"/>
    </xf>
    <xf numFmtId="0" fontId="40" fillId="0" borderId="26" xfId="2" applyFont="1" applyFill="1" applyBorder="1" applyAlignment="1">
      <alignment horizontal="left" vertical="center"/>
    </xf>
    <xf numFmtId="0" fontId="40" fillId="0" borderId="26" xfId="2" applyFont="1" applyFill="1" applyBorder="1" applyAlignment="1">
      <alignment horizontal="left"/>
    </xf>
    <xf numFmtId="0" fontId="40" fillId="0" borderId="28" xfId="2" applyFont="1" applyFill="1" applyBorder="1" applyAlignment="1">
      <alignment horizontal="left" vertical="center" wrapText="1"/>
    </xf>
    <xf numFmtId="4" fontId="40" fillId="0" borderId="28" xfId="2" applyNumberFormat="1"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29" xfId="2" applyFont="1" applyFill="1" applyBorder="1" applyAlignment="1">
      <alignment horizontal="left" vertical="center" wrapText="1"/>
    </xf>
    <xf numFmtId="0" fontId="40" fillId="0" borderId="27" xfId="2" applyFont="1" applyFill="1" applyBorder="1" applyAlignment="1">
      <alignment horizontal="left" vertical="center" wrapText="1"/>
    </xf>
    <xf numFmtId="2" fontId="40" fillId="0" borderId="28" xfId="2" applyNumberFormat="1" applyFont="1" applyFill="1" applyBorder="1" applyAlignment="1">
      <alignment horizontal="left" vertical="center" wrapText="1"/>
    </xf>
    <xf numFmtId="10" fontId="40" fillId="0" borderId="28" xfId="145" applyNumberFormat="1" applyFont="1" applyFill="1" applyBorder="1" applyAlignment="1">
      <alignment horizontal="left" vertical="center" wrapText="1"/>
    </xf>
    <xf numFmtId="10" fontId="41" fillId="0" borderId="28" xfId="145" applyNumberFormat="1" applyFont="1" applyFill="1" applyBorder="1" applyAlignment="1">
      <alignment horizontal="left" vertical="center" wrapText="1"/>
    </xf>
    <xf numFmtId="2" fontId="41" fillId="0" borderId="28" xfId="2" applyNumberFormat="1" applyFont="1" applyFill="1" applyBorder="1" applyAlignment="1">
      <alignment horizontal="left" vertical="center" wrapText="1"/>
    </xf>
    <xf numFmtId="0" fontId="11" fillId="0" borderId="1" xfId="62" applyFont="1" applyBorder="1" applyAlignment="1">
      <alignment horizontal="center" vertical="center" wrapText="1"/>
    </xf>
    <xf numFmtId="0" fontId="42" fillId="0" borderId="59" xfId="2" applyNumberFormat="1" applyFont="1" applyBorder="1" applyAlignment="1">
      <alignment horizontal="center" vertical="top" wrapText="1" shrinkToFit="1"/>
    </xf>
    <xf numFmtId="0" fontId="42" fillId="0" borderId="59" xfId="2" applyFont="1" applyBorder="1" applyAlignment="1">
      <alignment horizontal="left" vertical="top" wrapText="1" shrinkToFit="1"/>
    </xf>
    <xf numFmtId="14" fontId="11" fillId="0" borderId="59" xfId="2" applyNumberFormat="1" applyFont="1" applyFill="1" applyBorder="1" applyAlignment="1">
      <alignment horizontal="center" vertical="center" wrapText="1" shrinkToFit="1"/>
    </xf>
    <xf numFmtId="0" fontId="11" fillId="0" borderId="59" xfId="2" applyFont="1" applyBorder="1" applyAlignment="1">
      <alignment horizontal="left" vertical="top" wrapText="1" shrinkToFit="1"/>
    </xf>
    <xf numFmtId="14" fontId="42" fillId="0" borderId="59" xfId="2" applyNumberFormat="1" applyFont="1" applyBorder="1" applyAlignment="1">
      <alignment horizontal="center" vertical="top" wrapText="1" shrinkToFit="1"/>
    </xf>
    <xf numFmtId="0" fontId="11" fillId="0" borderId="59" xfId="2" applyFont="1" applyFill="1" applyBorder="1" applyAlignment="1">
      <alignment horizontal="left" vertical="top" wrapText="1" shrinkToFit="1"/>
    </xf>
    <xf numFmtId="1" fontId="11" fillId="0" borderId="59" xfId="62" applyNumberFormat="1" applyFont="1" applyFill="1" applyBorder="1" applyAlignment="1">
      <alignment horizontal="center" vertical="center" wrapText="1"/>
    </xf>
    <xf numFmtId="0" fontId="7" fillId="0" borderId="59" xfId="1" applyFont="1" applyBorder="1" applyAlignment="1">
      <alignment horizontal="center" vertical="center" wrapText="1"/>
    </xf>
    <xf numFmtId="14" fontId="45" fillId="25" borderId="59" xfId="0"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1" xfId="2" applyFont="1" applyFill="1" applyBorder="1" applyAlignment="1">
      <alignment horizontal="center" vertical="center" wrapText="1"/>
    </xf>
    <xf numFmtId="0" fontId="11" fillId="0" borderId="61" xfId="2" applyFont="1" applyFill="1" applyBorder="1" applyAlignment="1">
      <alignment horizontal="center" vertical="center" wrapText="1"/>
    </xf>
    <xf numFmtId="0" fontId="42" fillId="0" borderId="60" xfId="2" applyFont="1" applyFill="1" applyBorder="1" applyAlignment="1">
      <alignment horizontal="center" vertical="center" textRotation="90" wrapText="1"/>
    </xf>
    <xf numFmtId="0" fontId="42" fillId="0" borderId="60" xfId="2" applyFont="1" applyFill="1" applyBorder="1" applyAlignment="1">
      <alignment horizontal="center" vertical="center" wrapText="1"/>
    </xf>
    <xf numFmtId="49" fontId="42" fillId="0" borderId="60" xfId="2" applyNumberFormat="1" applyFont="1" applyFill="1" applyBorder="1" applyAlignment="1">
      <alignment horizontal="center" vertical="center" wrapText="1"/>
    </xf>
    <xf numFmtId="0" fontId="42" fillId="0" borderId="60" xfId="2" applyFont="1" applyFill="1" applyBorder="1" applyAlignment="1">
      <alignment horizontal="left" vertical="center" wrapText="1"/>
    </xf>
    <xf numFmtId="175" fontId="42" fillId="0" borderId="60" xfId="2" applyNumberFormat="1" applyFont="1" applyFill="1" applyBorder="1" applyAlignment="1">
      <alignment horizontal="center" vertical="center" wrapText="1"/>
    </xf>
    <xf numFmtId="49" fontId="11" fillId="0" borderId="60" xfId="2" applyNumberFormat="1" applyFont="1" applyFill="1" applyBorder="1" applyAlignment="1">
      <alignment horizontal="center" vertical="center" wrapText="1"/>
    </xf>
    <xf numFmtId="0" fontId="11" fillId="0" borderId="60" xfId="2" applyFont="1" applyFill="1" applyBorder="1" applyAlignment="1">
      <alignment horizontal="left" vertical="center" wrapText="1"/>
    </xf>
    <xf numFmtId="175" fontId="11" fillId="0" borderId="60"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11" fillId="0" borderId="60" xfId="45" applyFont="1" applyFill="1" applyBorder="1" applyAlignment="1">
      <alignment horizontal="left" vertical="center" wrapText="1"/>
    </xf>
    <xf numFmtId="175" fontId="11" fillId="0" borderId="60" xfId="45" applyNumberFormat="1" applyFont="1" applyFill="1" applyBorder="1" applyAlignment="1">
      <alignment horizontal="center" vertical="center" wrapText="1"/>
    </xf>
    <xf numFmtId="0" fontId="42" fillId="0" borderId="60" xfId="45" applyFont="1" applyFill="1" applyBorder="1" applyAlignment="1">
      <alignment horizontal="left" vertical="center" wrapText="1"/>
    </xf>
    <xf numFmtId="175" fontId="42" fillId="0" borderId="60"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14" fontId="11" fillId="25" borderId="64" xfId="2" applyNumberFormat="1" applyFont="1" applyFill="1" applyBorder="1" applyAlignment="1">
      <alignment horizontal="center" vertical="center" wrapText="1" shrinkToFit="1"/>
    </xf>
    <xf numFmtId="14" fontId="45" fillId="25" borderId="64" xfId="3" applyNumberFormat="1" applyFont="1" applyFill="1" applyBorder="1" applyAlignment="1">
      <alignment horizontal="center" vertical="center" wrapText="1"/>
    </xf>
    <xf numFmtId="0" fontId="45" fillId="25" borderId="64" xfId="3" applyNumberFormat="1" applyFont="1" applyFill="1" applyBorder="1" applyAlignment="1">
      <alignment horizontal="center" vertical="center" wrapText="1"/>
    </xf>
    <xf numFmtId="0" fontId="42" fillId="0" borderId="38" xfId="2" applyNumberFormat="1" applyFont="1" applyFill="1" applyBorder="1" applyAlignment="1">
      <alignment horizontal="center" vertical="top" wrapText="1" shrinkToFit="1"/>
    </xf>
    <xf numFmtId="0" fontId="42" fillId="0" borderId="38" xfId="2" applyFont="1" applyFill="1" applyBorder="1" applyAlignment="1">
      <alignment horizontal="center" vertical="center" wrapText="1" shrinkToFit="1"/>
    </xf>
    <xf numFmtId="0" fontId="40" fillId="0" borderId="25"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11"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72" fillId="0" borderId="0" xfId="1" applyFont="1" applyAlignment="1">
      <alignment horizontal="center" vertical="center" wrapText="1"/>
    </xf>
    <xf numFmtId="0" fontId="42" fillId="0" borderId="0" xfId="0" applyFont="1" applyFill="1" applyAlignment="1">
      <alignment horizontal="right" vertical="center"/>
    </xf>
    <xf numFmtId="0" fontId="49" fillId="0" borderId="0" xfId="1" applyFont="1" applyAlignment="1">
      <alignment horizontal="center" vertical="center"/>
    </xf>
    <xf numFmtId="0" fontId="72" fillId="0" borderId="0" xfId="1" applyFont="1" applyAlignment="1">
      <alignment horizontal="center" vertical="center"/>
    </xf>
    <xf numFmtId="0" fontId="69" fillId="0" borderId="0" xfId="1" applyFont="1" applyAlignment="1">
      <alignment horizontal="center" vertical="center"/>
    </xf>
    <xf numFmtId="0" fontId="6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12" fillId="0" borderId="0" xfId="1" applyFont="1" applyFill="1" applyBorder="1" applyAlignment="1">
      <alignment horizontal="center" vertical="center"/>
    </xf>
    <xf numFmtId="0" fontId="42"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2"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0" borderId="0" xfId="0" applyFont="1" applyFill="1" applyBorder="1" applyAlignment="1">
      <alignment horizontal="left" vertical="center" wrapText="1"/>
    </xf>
    <xf numFmtId="0" fontId="7" fillId="0" borderId="0" xfId="67" applyFont="1" applyFill="1" applyAlignment="1">
      <alignment horizontal="left" vertical="center" wrapText="1"/>
    </xf>
    <xf numFmtId="0" fontId="57" fillId="0" borderId="40" xfId="67" applyFont="1" applyFill="1" applyBorder="1" applyAlignment="1">
      <alignment horizontal="center" vertical="center"/>
    </xf>
    <xf numFmtId="0" fontId="57" fillId="0" borderId="48" xfId="67" applyFont="1" applyFill="1" applyBorder="1" applyAlignment="1">
      <alignment horizontal="center" vertical="center"/>
    </xf>
    <xf numFmtId="0" fontId="57" fillId="0" borderId="45" xfId="67" applyFont="1" applyFill="1" applyBorder="1" applyAlignment="1">
      <alignment horizontal="center" vertical="center"/>
    </xf>
    <xf numFmtId="0" fontId="11" fillId="0" borderId="0" xfId="0" applyFont="1" applyFill="1" applyBorder="1" applyAlignment="1">
      <alignment horizontal="left" wrapText="1"/>
    </xf>
    <xf numFmtId="0" fontId="11" fillId="0" borderId="0" xfId="0" applyFont="1" applyBorder="1" applyAlignment="1"/>
    <xf numFmtId="0" fontId="42" fillId="0" borderId="38" xfId="2" applyNumberFormat="1" applyFont="1" applyFill="1" applyBorder="1" applyAlignment="1">
      <alignment horizontal="center" vertical="center" wrapText="1" shrinkToFit="1"/>
    </xf>
    <xf numFmtId="0" fontId="42" fillId="0" borderId="46" xfId="2" applyNumberFormat="1" applyFont="1" applyFill="1" applyBorder="1" applyAlignment="1">
      <alignment horizontal="center" vertical="center" wrapText="1" shrinkToFit="1"/>
    </xf>
    <xf numFmtId="0" fontId="42" fillId="0" borderId="6" xfId="2" applyNumberFormat="1" applyFont="1" applyFill="1" applyBorder="1" applyAlignment="1">
      <alignment horizontal="center" vertical="center" wrapText="1" shrinkToFit="1"/>
    </xf>
    <xf numFmtId="0" fontId="42" fillId="0" borderId="2" xfId="2" applyNumberFormat="1" applyFont="1" applyFill="1" applyBorder="1" applyAlignment="1">
      <alignment horizontal="center" vertical="center" wrapText="1" shrinkToFit="1"/>
    </xf>
    <xf numFmtId="0" fontId="42" fillId="0" borderId="38" xfId="2" applyFont="1" applyFill="1" applyBorder="1" applyAlignment="1">
      <alignment horizontal="center" vertical="center" wrapText="1" shrinkToFit="1"/>
    </xf>
    <xf numFmtId="0" fontId="42" fillId="0" borderId="0" xfId="2" applyFont="1" applyFill="1" applyAlignment="1">
      <alignment horizontal="center" vertical="top" wrapText="1"/>
    </xf>
    <xf numFmtId="0" fontId="42" fillId="0" borderId="65" xfId="2" applyFont="1" applyFill="1" applyBorder="1" applyAlignment="1">
      <alignment horizontal="center" vertical="center" wrapText="1"/>
    </xf>
    <xf numFmtId="0" fontId="42" fillId="0" borderId="59"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1" xfId="2" applyFont="1" applyFill="1" applyBorder="1" applyAlignment="1">
      <alignment horizontal="center" vertical="center" wrapText="1"/>
    </xf>
    <xf numFmtId="0" fontId="42" fillId="0" borderId="60" xfId="2" applyFont="1" applyFill="1" applyBorder="1" applyAlignment="1">
      <alignment horizontal="center" vertical="center" wrapText="1"/>
    </xf>
    <xf numFmtId="0" fontId="42" fillId="0" borderId="60" xfId="2" applyFont="1" applyBorder="1" applyAlignment="1">
      <alignment horizontal="center" vertical="center"/>
    </xf>
    <xf numFmtId="0" fontId="42" fillId="0" borderId="62" xfId="52" applyFont="1" applyFill="1" applyBorder="1" applyAlignment="1">
      <alignment horizontal="center" vertical="center"/>
    </xf>
    <xf numFmtId="0" fontId="42" fillId="0" borderId="63" xfId="52" applyFont="1" applyFill="1" applyBorder="1" applyAlignment="1">
      <alignment horizontal="center" vertical="center"/>
    </xf>
    <xf numFmtId="0" fontId="42" fillId="0" borderId="60" xfId="52" applyFont="1" applyFill="1" applyBorder="1" applyAlignment="1">
      <alignment horizontal="center" vertical="center" wrapText="1"/>
    </xf>
    <xf numFmtId="0" fontId="65" fillId="0" borderId="0" xfId="0" applyFont="1" applyFill="1" applyAlignment="1">
      <alignment horizontal="center" vertical="center"/>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66" fillId="0" borderId="0" xfId="1" applyFont="1" applyAlignment="1">
      <alignment horizontal="center" vertical="center" wrapText="1"/>
    </xf>
    <xf numFmtId="0" fontId="5"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26" xfId="2" applyFont="1" applyFill="1" applyBorder="1" applyAlignment="1">
      <alignment horizontal="left" vertical="center" wrapText="1"/>
    </xf>
    <xf numFmtId="0" fontId="40" fillId="0" borderId="29" xfId="2" applyFont="1" applyFill="1" applyBorder="1" applyAlignment="1">
      <alignment horizontal="left" vertical="center" wrapText="1"/>
    </xf>
    <xf numFmtId="0" fontId="40" fillId="0" borderId="27" xfId="2" applyFont="1" applyFill="1" applyBorder="1" applyAlignment="1">
      <alignment horizontal="left"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14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6"/>
    <cellStyle name="Ввод  2 2 2" xfId="129"/>
    <cellStyle name="Ввод  2 2 3" xfId="92"/>
    <cellStyle name="Ввод  2 3" xfId="136"/>
    <cellStyle name="Ввод  2 4" xfId="128"/>
    <cellStyle name="Ввод  2 5" xfId="139"/>
    <cellStyle name="Ввод  2 6" xfId="121"/>
    <cellStyle name="Ввод  2 7" xfId="85"/>
    <cellStyle name="Вывод 2" xfId="30"/>
    <cellStyle name="Вывод 2 2" xfId="77"/>
    <cellStyle name="Вывод 2 2 2" xfId="130"/>
    <cellStyle name="Вывод 2 2 3" xfId="93"/>
    <cellStyle name="Вывод 2 3" xfId="135"/>
    <cellStyle name="Вывод 2 4" xfId="132"/>
    <cellStyle name="Вывод 2 5" xfId="140"/>
    <cellStyle name="Вывод 2 6" xfId="122"/>
    <cellStyle name="Вывод 2 7" xfId="86"/>
    <cellStyle name="Вычисление 2" xfId="31"/>
    <cellStyle name="Вычисление 2 2" xfId="78"/>
    <cellStyle name="Вычисление 2 2 2" xfId="131"/>
    <cellStyle name="Вычисление 2 2 3" xfId="94"/>
    <cellStyle name="Вычисление 2 3" xfId="127"/>
    <cellStyle name="Вычисление 2 4" xfId="133"/>
    <cellStyle name="Вычисление 2 5" xfId="141"/>
    <cellStyle name="Вычисление 2 6" xfId="123"/>
    <cellStyle name="Вычисление 2 7" xfId="87"/>
    <cellStyle name="Заголовок 1 2" xfId="32"/>
    <cellStyle name="Заголовок 2 2" xfId="33"/>
    <cellStyle name="Заголовок 3 2" xfId="34"/>
    <cellStyle name="Заголовок 4 2" xfId="35"/>
    <cellStyle name="Итог 2" xfId="36"/>
    <cellStyle name="Итог 2 2" xfId="79"/>
    <cellStyle name="Итог 2 2 2" xfId="134"/>
    <cellStyle name="Итог 2 2 3" xfId="95"/>
    <cellStyle name="Итог 2 3" xfId="126"/>
    <cellStyle name="Итог 2 4" xfId="138"/>
    <cellStyle name="Итог 2 5" xfId="142"/>
    <cellStyle name="Итог 2 6" xfId="124"/>
    <cellStyle name="Итог 2 7" xfId="88"/>
    <cellStyle name="Контрольная ячейка 2" xfId="37"/>
    <cellStyle name="Название 2" xfId="38"/>
    <cellStyle name="Нейтральный 2" xfId="39"/>
    <cellStyle name="Обычный" xfId="0" builtinId="0"/>
    <cellStyle name="Обычный 12 2" xfId="40"/>
    <cellStyle name="Обычный 19" xfId="90"/>
    <cellStyle name="Обычный 2" xfId="3"/>
    <cellStyle name="Обычный 2 2" xfId="62"/>
    <cellStyle name="Обычный 2 2 2" xfId="71"/>
    <cellStyle name="Обычный 2 3" xfId="72"/>
    <cellStyle name="Обычный 2 3 2" xfId="83"/>
    <cellStyle name="Обычный 2 4" xfId="81"/>
    <cellStyle name="Обычный 2 5" xfId="75"/>
    <cellStyle name="Обычный 3" xfId="2"/>
    <cellStyle name="Обычный 3 2" xfId="41"/>
    <cellStyle name="Обычный 3 2 2 2" xfId="42"/>
    <cellStyle name="Обычный 3 21" xfId="63"/>
    <cellStyle name="Обычный 3 3" xfId="100"/>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8 2" xfId="96"/>
    <cellStyle name="Обычный 8 3" xfId="9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0"/>
    <cellStyle name="Примечание 2 2 2" xfId="137"/>
    <cellStyle name="Примечание 2 2 3" xfId="97"/>
    <cellStyle name="Примечание 2 3" xfId="143"/>
    <cellStyle name="Примечание 2 4" xfId="125"/>
    <cellStyle name="Примечание 2 5" xfId="89"/>
    <cellStyle name="Процентный" xfId="145" builtinId="5"/>
    <cellStyle name="Процентный 2" xfId="64"/>
    <cellStyle name="Процентный 2 2" xfId="73"/>
    <cellStyle name="Процентный 3" xfId="65"/>
    <cellStyle name="Процентный 4" xfId="68"/>
    <cellStyle name="Процентный 4 2" xfId="98"/>
    <cellStyle name="Связанная ячейка 2" xfId="56"/>
    <cellStyle name="Стиль 1" xfId="66"/>
    <cellStyle name="Текст предупреждения 2" xfId="57"/>
    <cellStyle name="Финансовый 2" xfId="58"/>
    <cellStyle name="Финансовый 2 2" xfId="84"/>
    <cellStyle name="Финансовый 2 2 2" xfId="99"/>
    <cellStyle name="Финансовый 2 2 2 2" xfId="120"/>
    <cellStyle name="Финансовый 2 2 2 2 2" xfId="59"/>
    <cellStyle name="Финансовый 2 2 2 3" xfId="118"/>
    <cellStyle name="Финансовый 2 2 2 4" xfId="113"/>
    <cellStyle name="Финансовый 2 2 3" xfId="110"/>
    <cellStyle name="Финансовый 2 2 4" xfId="116"/>
    <cellStyle name="Финансовый 2 2 5" xfId="114"/>
    <cellStyle name="Финансовый 2 2 6" xfId="102"/>
    <cellStyle name="Финансовый 2 3" xfId="82"/>
    <cellStyle name="Финансовый 2 3 2" xfId="108"/>
    <cellStyle name="Финансовый 2 3 3" xfId="117"/>
    <cellStyle name="Финансовый 2 4" xfId="74"/>
    <cellStyle name="Финансовый 2 4 2" xfId="105"/>
    <cellStyle name="Финансовый 2 4 2 2" xfId="119"/>
    <cellStyle name="Финансовый 2 4 3" xfId="112"/>
    <cellStyle name="Финансовый 2 5" xfId="103"/>
    <cellStyle name="Финансовый 2 5 2" xfId="115"/>
    <cellStyle name="Финансовый 2 6" xfId="106"/>
    <cellStyle name="Финансовый 3" xfId="60"/>
    <cellStyle name="Финансовый 3 2" xfId="70"/>
    <cellStyle name="Финансовый 3 2 2" xfId="101"/>
    <cellStyle name="Финансовый 3 2 2 2" xfId="144"/>
    <cellStyle name="Финансовый 3 2 3" xfId="104"/>
    <cellStyle name="Финансовый 4" xfId="111"/>
    <cellStyle name="Финансовый 5" xfId="109"/>
    <cellStyle name="Финансовый 6" xfId="107"/>
    <cellStyle name="Хороший 2" xfId="61"/>
  </cellStyles>
  <dxfs count="5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04361752"/>
        <c:axId val="725577776"/>
      </c:lineChart>
      <c:catAx>
        <c:axId val="6043617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5577776"/>
        <c:crosses val="autoZero"/>
        <c:auto val="1"/>
        <c:lblAlgn val="ctr"/>
        <c:lblOffset val="100"/>
        <c:noMultiLvlLbl val="0"/>
      </c:catAx>
      <c:valAx>
        <c:axId val="7255777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4361752"/>
        <c:crosses val="autoZero"/>
        <c:crossBetween val="between"/>
      </c:valAx>
    </c:plotArea>
    <c:legend>
      <c:legendPos val="r"/>
      <c:layout>
        <c:manualLayout>
          <c:xMode val="edge"/>
          <c:yMode val="edge"/>
          <c:x val="0.30255181984250401"/>
          <c:y val="0.90535343265107648"/>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28</xdr:row>
      <xdr:rowOff>152400</xdr:rowOff>
    </xdr:from>
    <xdr:to>
      <xdr:col>9</xdr:col>
      <xdr:colOff>1095375</xdr:colOff>
      <xdr:row>40</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4" zoomScale="90" zoomScaleSheetLayoutView="9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66</v>
      </c>
      <c r="F1" s="16"/>
      <c r="G1" s="16"/>
    </row>
    <row r="2" spans="1:22" s="12" customFormat="1" ht="18.75" customHeight="1" x14ac:dyDescent="0.3">
      <c r="A2" s="18"/>
      <c r="C2" s="15" t="s">
        <v>8</v>
      </c>
      <c r="F2" s="16"/>
      <c r="G2" s="16"/>
    </row>
    <row r="3" spans="1:22" s="12" customFormat="1" ht="18.75" x14ac:dyDescent="0.3">
      <c r="A3" s="17"/>
      <c r="C3" s="15" t="s">
        <v>65</v>
      </c>
      <c r="F3" s="16"/>
      <c r="G3" s="16"/>
    </row>
    <row r="4" spans="1:22" s="12" customFormat="1" ht="18.75" x14ac:dyDescent="0.3">
      <c r="A4" s="17"/>
      <c r="F4" s="16"/>
      <c r="G4" s="16"/>
      <c r="H4" s="15"/>
    </row>
    <row r="5" spans="1:22" s="12" customFormat="1" ht="15.75" x14ac:dyDescent="0.25">
      <c r="A5" s="356" t="s">
        <v>430</v>
      </c>
      <c r="B5" s="356"/>
      <c r="C5" s="271" t="s">
        <v>601</v>
      </c>
      <c r="D5" s="131"/>
      <c r="E5" s="131"/>
      <c r="F5" s="131"/>
      <c r="G5" s="131"/>
      <c r="H5" s="131"/>
      <c r="I5" s="131"/>
      <c r="J5" s="131"/>
    </row>
    <row r="6" spans="1:22" s="12" customFormat="1" ht="18.75" x14ac:dyDescent="0.3">
      <c r="A6" s="279"/>
      <c r="B6" s="265"/>
      <c r="C6" s="265"/>
      <c r="F6" s="16"/>
      <c r="G6" s="16"/>
      <c r="H6" s="15"/>
    </row>
    <row r="7" spans="1:22" s="12" customFormat="1" ht="18.75" x14ac:dyDescent="0.2">
      <c r="A7" s="357" t="s">
        <v>7</v>
      </c>
      <c r="B7" s="357"/>
      <c r="C7" s="357"/>
      <c r="D7" s="13"/>
      <c r="E7" s="13"/>
      <c r="F7" s="13"/>
      <c r="G7" s="13"/>
      <c r="H7" s="13"/>
      <c r="I7" s="13"/>
      <c r="J7" s="13"/>
      <c r="K7" s="13"/>
      <c r="L7" s="13"/>
      <c r="M7" s="13"/>
      <c r="N7" s="13"/>
      <c r="O7" s="13"/>
      <c r="P7" s="13"/>
      <c r="Q7" s="13"/>
      <c r="R7" s="13"/>
      <c r="S7" s="13"/>
      <c r="T7" s="13"/>
      <c r="U7" s="13"/>
      <c r="V7" s="13"/>
    </row>
    <row r="8" spans="1:22" s="12" customFormat="1" ht="18.75" x14ac:dyDescent="0.2">
      <c r="A8" s="280"/>
      <c r="B8" s="280"/>
      <c r="C8" s="280"/>
      <c r="D8" s="14"/>
      <c r="E8" s="14"/>
      <c r="F8" s="14"/>
      <c r="G8" s="14"/>
      <c r="H8" s="14"/>
      <c r="I8" s="13"/>
      <c r="J8" s="13"/>
      <c r="K8" s="13"/>
      <c r="L8" s="13"/>
      <c r="M8" s="13"/>
      <c r="N8" s="13"/>
      <c r="O8" s="13"/>
      <c r="P8" s="13"/>
      <c r="Q8" s="13"/>
      <c r="R8" s="13"/>
      <c r="S8" s="13"/>
      <c r="T8" s="13"/>
      <c r="U8" s="13"/>
      <c r="V8" s="13"/>
    </row>
    <row r="9" spans="1:22" s="12" customFormat="1" ht="18.75" x14ac:dyDescent="0.2">
      <c r="A9" s="359" t="s">
        <v>579</v>
      </c>
      <c r="B9" s="359"/>
      <c r="C9" s="359"/>
      <c r="D9" s="8"/>
      <c r="E9" s="8"/>
      <c r="F9" s="8"/>
      <c r="G9" s="8"/>
      <c r="H9" s="8"/>
      <c r="I9" s="13"/>
      <c r="J9" s="13"/>
      <c r="K9" s="13"/>
      <c r="L9" s="13"/>
      <c r="M9" s="13"/>
      <c r="N9" s="13"/>
      <c r="O9" s="13"/>
      <c r="P9" s="13"/>
      <c r="Q9" s="13"/>
      <c r="R9" s="13"/>
      <c r="S9" s="13"/>
      <c r="T9" s="13"/>
      <c r="U9" s="13"/>
      <c r="V9" s="13"/>
    </row>
    <row r="10" spans="1:22" s="12" customFormat="1" ht="18.75" x14ac:dyDescent="0.2">
      <c r="A10" s="352" t="s">
        <v>6</v>
      </c>
      <c r="B10" s="352"/>
      <c r="C10" s="352"/>
      <c r="D10" s="6"/>
      <c r="E10" s="6"/>
      <c r="F10" s="6"/>
      <c r="G10" s="6"/>
      <c r="H10" s="6"/>
      <c r="I10" s="13"/>
      <c r="J10" s="13"/>
      <c r="K10" s="13"/>
      <c r="L10" s="13"/>
      <c r="M10" s="13"/>
      <c r="N10" s="13"/>
      <c r="O10" s="13"/>
      <c r="P10" s="13"/>
      <c r="Q10" s="13"/>
      <c r="R10" s="13"/>
      <c r="S10" s="13"/>
      <c r="T10" s="13"/>
      <c r="U10" s="13"/>
      <c r="V10" s="13"/>
    </row>
    <row r="11" spans="1:22" s="12" customFormat="1" ht="18.75" x14ac:dyDescent="0.2">
      <c r="A11" s="280"/>
      <c r="B11" s="280"/>
      <c r="C11" s="280"/>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8" t="s">
        <v>578</v>
      </c>
      <c r="B12" s="358"/>
      <c r="C12" s="358"/>
      <c r="D12" s="8"/>
      <c r="E12" s="8"/>
      <c r="F12" s="8"/>
      <c r="G12" s="8"/>
      <c r="H12" s="8"/>
      <c r="I12" s="13"/>
      <c r="J12" s="13"/>
      <c r="K12" s="13"/>
      <c r="L12" s="13"/>
      <c r="M12" s="13"/>
      <c r="N12" s="13"/>
      <c r="O12" s="13"/>
      <c r="P12" s="13"/>
      <c r="Q12" s="13"/>
      <c r="R12" s="13"/>
      <c r="S12" s="13"/>
      <c r="T12" s="13"/>
      <c r="U12" s="13"/>
      <c r="V12" s="13"/>
    </row>
    <row r="13" spans="1:22" s="12" customFormat="1" ht="18.75" x14ac:dyDescent="0.2">
      <c r="A13" s="352" t="s">
        <v>5</v>
      </c>
      <c r="B13" s="352"/>
      <c r="C13" s="35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281"/>
      <c r="B14" s="281"/>
      <c r="C14" s="281"/>
      <c r="D14" s="10"/>
      <c r="E14" s="10"/>
      <c r="F14" s="10"/>
      <c r="G14" s="10"/>
      <c r="H14" s="10"/>
      <c r="I14" s="10"/>
      <c r="J14" s="10"/>
      <c r="K14" s="10"/>
      <c r="L14" s="10"/>
      <c r="M14" s="10"/>
      <c r="N14" s="10"/>
      <c r="O14" s="10"/>
      <c r="P14" s="10"/>
      <c r="Q14" s="10"/>
      <c r="R14" s="10"/>
      <c r="S14" s="10"/>
      <c r="T14" s="10"/>
      <c r="U14" s="10"/>
      <c r="V14" s="10"/>
    </row>
    <row r="15" spans="1:22" s="3" customFormat="1" ht="147.75" customHeight="1" x14ac:dyDescent="0.2">
      <c r="A15" s="355" t="s">
        <v>618</v>
      </c>
      <c r="B15" s="355"/>
      <c r="C15" s="355"/>
      <c r="D15" s="8"/>
      <c r="E15" s="8"/>
      <c r="F15" s="8"/>
      <c r="G15" s="8"/>
      <c r="H15" s="8"/>
      <c r="I15" s="8"/>
      <c r="J15" s="8"/>
      <c r="K15" s="8"/>
      <c r="L15" s="8"/>
      <c r="M15" s="8"/>
      <c r="N15" s="8"/>
      <c r="O15" s="8"/>
      <c r="P15" s="8"/>
      <c r="Q15" s="8"/>
      <c r="R15" s="8"/>
      <c r="S15" s="8"/>
      <c r="T15" s="8"/>
      <c r="U15" s="8"/>
      <c r="V15" s="8"/>
    </row>
    <row r="16" spans="1:22" s="3" customFormat="1" ht="15" customHeight="1" x14ac:dyDescent="0.2">
      <c r="A16" s="352" t="s">
        <v>4</v>
      </c>
      <c r="B16" s="352"/>
      <c r="C16" s="35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3" t="s">
        <v>386</v>
      </c>
      <c r="B18" s="354"/>
      <c r="C18" s="35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3</v>
      </c>
      <c r="B20" s="37" t="s">
        <v>64</v>
      </c>
      <c r="C20" s="36" t="s">
        <v>63</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55.5" customHeight="1" x14ac:dyDescent="0.2">
      <c r="A22" s="24" t="s">
        <v>62</v>
      </c>
      <c r="B22" s="40" t="s">
        <v>268</v>
      </c>
      <c r="C22" s="36" t="s">
        <v>431</v>
      </c>
      <c r="D22" s="29"/>
      <c r="E22" s="29"/>
      <c r="F22" s="29"/>
      <c r="G22" s="29"/>
      <c r="H22" s="29"/>
      <c r="I22" s="28"/>
      <c r="J22" s="28"/>
      <c r="K22" s="28"/>
      <c r="L22" s="28"/>
      <c r="M22" s="28"/>
      <c r="N22" s="28"/>
      <c r="O22" s="28"/>
      <c r="P22" s="28"/>
      <c r="Q22" s="28"/>
      <c r="R22" s="28"/>
      <c r="S22" s="28"/>
      <c r="T22" s="27"/>
      <c r="U22" s="27"/>
      <c r="V22" s="27"/>
    </row>
    <row r="23" spans="1:22" s="3" customFormat="1" ht="101.25" customHeight="1" x14ac:dyDescent="0.2">
      <c r="A23" s="24" t="s">
        <v>61</v>
      </c>
      <c r="B23" s="35" t="s">
        <v>600</v>
      </c>
      <c r="C23" s="36" t="s">
        <v>597</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49"/>
      <c r="B24" s="350"/>
      <c r="C24" s="351"/>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60</v>
      </c>
      <c r="B25" s="128" t="s">
        <v>335</v>
      </c>
      <c r="C25" s="36" t="s">
        <v>403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59</v>
      </c>
      <c r="B26" s="128" t="s">
        <v>72</v>
      </c>
      <c r="C26" s="36" t="s">
        <v>404</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57</v>
      </c>
      <c r="B27" s="128" t="s">
        <v>71</v>
      </c>
      <c r="C27" s="36" t="s">
        <v>440</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56</v>
      </c>
      <c r="B28" s="128" t="s">
        <v>336</v>
      </c>
      <c r="C28" s="36" t="s">
        <v>581</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54</v>
      </c>
      <c r="B29" s="128" t="s">
        <v>337</v>
      </c>
      <c r="C29" s="36" t="s">
        <v>581</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52</v>
      </c>
      <c r="B30" s="128" t="s">
        <v>338</v>
      </c>
      <c r="C30" s="36" t="s">
        <v>581</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70</v>
      </c>
      <c r="B31" s="39" t="s">
        <v>339</v>
      </c>
      <c r="C31" s="36" t="s">
        <v>581</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68</v>
      </c>
      <c r="B32" s="39" t="s">
        <v>340</v>
      </c>
      <c r="C32" s="36" t="s">
        <v>581</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67</v>
      </c>
      <c r="B33" s="39" t="s">
        <v>341</v>
      </c>
      <c r="C33" s="36" t="s">
        <v>598</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355</v>
      </c>
      <c r="B34" s="39" t="s">
        <v>342</v>
      </c>
      <c r="C34" s="36" t="s">
        <v>581</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345</v>
      </c>
      <c r="B35" s="39" t="s">
        <v>69</v>
      </c>
      <c r="C35" s="36" t="s">
        <v>581</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356</v>
      </c>
      <c r="B36" s="39" t="s">
        <v>343</v>
      </c>
      <c r="C36" s="36" t="s">
        <v>599</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346</v>
      </c>
      <c r="B37" s="39" t="s">
        <v>344</v>
      </c>
      <c r="C37" s="36" t="s">
        <v>599</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357</v>
      </c>
      <c r="B38" s="39" t="s">
        <v>206</v>
      </c>
      <c r="C38" s="36" t="s">
        <v>581</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49"/>
      <c r="B39" s="350"/>
      <c r="C39" s="351"/>
      <c r="D39" s="23"/>
      <c r="E39" s="23"/>
      <c r="F39" s="23"/>
      <c r="G39" s="23"/>
      <c r="H39" s="23"/>
      <c r="I39" s="23"/>
      <c r="J39" s="23"/>
      <c r="K39" s="23"/>
      <c r="L39" s="23"/>
      <c r="M39" s="23"/>
      <c r="N39" s="23"/>
      <c r="O39" s="23"/>
      <c r="P39" s="23"/>
      <c r="Q39" s="23"/>
      <c r="R39" s="23"/>
      <c r="S39" s="23"/>
      <c r="T39" s="23"/>
      <c r="U39" s="23"/>
      <c r="V39" s="23"/>
    </row>
    <row r="40" spans="1:22" ht="63" x14ac:dyDescent="0.25">
      <c r="A40" s="24" t="s">
        <v>347</v>
      </c>
      <c r="B40" s="39" t="s">
        <v>399</v>
      </c>
      <c r="C40" s="36" t="s">
        <v>586</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358</v>
      </c>
      <c r="B41" s="39" t="s">
        <v>381</v>
      </c>
      <c r="C41" s="36" t="s">
        <v>441</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348</v>
      </c>
      <c r="B42" s="39" t="s">
        <v>396</v>
      </c>
      <c r="C42" s="36" t="s">
        <v>441</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361</v>
      </c>
      <c r="B43" s="39" t="s">
        <v>362</v>
      </c>
      <c r="C43" s="36" t="s">
        <v>437</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349</v>
      </c>
      <c r="B44" s="39" t="s">
        <v>387</v>
      </c>
      <c r="C44" s="36" t="s">
        <v>438</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382</v>
      </c>
      <c r="B45" s="39" t="s">
        <v>388</v>
      </c>
      <c r="C45" s="36" t="s">
        <v>438</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350</v>
      </c>
      <c r="B46" s="39" t="s">
        <v>389</v>
      </c>
      <c r="C46" s="36" t="s">
        <v>438</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49"/>
      <c r="B47" s="350"/>
      <c r="C47" s="351"/>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383</v>
      </c>
      <c r="B48" s="39" t="s">
        <v>397</v>
      </c>
      <c r="C48" s="36" t="str">
        <f>CONCATENATE(ROUND('6.2. Паспорт фин осв ввод факт'!AF24,2)," млн.руб.")</f>
        <v>932,08 млн.руб.</v>
      </c>
      <c r="D48" s="23" t="s">
        <v>613</v>
      </c>
      <c r="E48" s="23"/>
      <c r="F48" s="23"/>
      <c r="G48" s="23"/>
      <c r="H48" s="23"/>
      <c r="I48" s="23"/>
      <c r="J48" s="23"/>
      <c r="K48" s="23"/>
      <c r="L48" s="23"/>
      <c r="M48" s="23"/>
      <c r="N48" s="23"/>
      <c r="O48" s="23"/>
      <c r="P48" s="23"/>
      <c r="Q48" s="23"/>
      <c r="R48" s="23"/>
      <c r="S48" s="23"/>
      <c r="T48" s="23"/>
      <c r="U48" s="23"/>
      <c r="V48" s="23"/>
    </row>
    <row r="49" spans="1:22" ht="71.25" customHeight="1" x14ac:dyDescent="0.25">
      <c r="A49" s="24" t="s">
        <v>351</v>
      </c>
      <c r="B49" s="39" t="s">
        <v>398</v>
      </c>
      <c r="C49" s="36" t="str">
        <f>CONCATENATE(ROUND('6.2. Паспорт фин осв ввод факт'!AF30,2)," млн.руб.")</f>
        <v>789,9 млн.руб.</v>
      </c>
      <c r="D49" s="23" t="s">
        <v>613</v>
      </c>
      <c r="E49" s="23"/>
      <c r="F49" s="23"/>
      <c r="G49" s="23"/>
      <c r="H49" s="23"/>
      <c r="I49" s="23"/>
      <c r="J49" s="23"/>
      <c r="K49" s="23"/>
      <c r="L49" s="23"/>
      <c r="M49" s="23"/>
      <c r="N49" s="23"/>
      <c r="O49" s="23"/>
      <c r="P49" s="23"/>
      <c r="Q49" s="23"/>
      <c r="R49" s="23"/>
      <c r="S49" s="23"/>
      <c r="T49" s="23"/>
      <c r="U49" s="23"/>
      <c r="V49" s="23"/>
    </row>
    <row r="50" spans="1:22" ht="75.75" hidden="1" customHeight="1" x14ac:dyDescent="0.25">
      <c r="A50" s="24" t="s">
        <v>383</v>
      </c>
      <c r="B50" s="39" t="s">
        <v>397</v>
      </c>
      <c r="C50" s="36" t="str">
        <f>CONCATENATE(ROUND('6.2. Паспорт фин осв ввод'!AG24,2)," млн.руб.")</f>
        <v>151,98 млн.руб.</v>
      </c>
      <c r="D50" s="23" t="s">
        <v>614</v>
      </c>
      <c r="E50" s="23"/>
      <c r="F50" s="23"/>
      <c r="G50" s="23"/>
      <c r="H50" s="23"/>
      <c r="I50" s="23"/>
      <c r="J50" s="23"/>
      <c r="K50" s="23"/>
      <c r="L50" s="23"/>
      <c r="M50" s="23"/>
      <c r="N50" s="23"/>
      <c r="O50" s="23"/>
      <c r="P50" s="23"/>
      <c r="Q50" s="23"/>
      <c r="R50" s="23"/>
      <c r="S50" s="23"/>
      <c r="T50" s="23"/>
      <c r="U50" s="23"/>
      <c r="V50" s="23"/>
    </row>
    <row r="51" spans="1:22" ht="71.25" hidden="1" customHeight="1" x14ac:dyDescent="0.25">
      <c r="A51" s="24" t="s">
        <v>351</v>
      </c>
      <c r="B51" s="39" t="s">
        <v>398</v>
      </c>
      <c r="C51" s="36" t="str">
        <f>CONCATENATE(ROUND('6.2. Паспорт фин осв ввод'!AG30,2)," млн.руб.")</f>
        <v>128,79 млн.руб.</v>
      </c>
      <c r="D51" s="23" t="s">
        <v>614</v>
      </c>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15:C15"/>
    <mergeCell ref="A5:B5"/>
    <mergeCell ref="A7:C7"/>
    <mergeCell ref="A10:C10"/>
    <mergeCell ref="A12:C12"/>
    <mergeCell ref="A13:C13"/>
    <mergeCell ref="A9:C9"/>
    <mergeCell ref="A24:C24"/>
    <mergeCell ref="A39:C39"/>
    <mergeCell ref="A47:C47"/>
    <mergeCell ref="A16:C16"/>
    <mergeCell ref="A18:C18"/>
  </mergeCell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K92"/>
  <sheetViews>
    <sheetView topLeftCell="A20" zoomScale="70" zoomScaleNormal="70" zoomScaleSheetLayoutView="70" workbookViewId="0">
      <pane xSplit="4" ySplit="5" topLeftCell="E25" activePane="bottomRight" state="frozen"/>
      <selection activeCell="D26" sqref="D26"/>
      <selection pane="topRight" activeCell="D26" sqref="D26"/>
      <selection pane="bottomLeft" activeCell="D26" sqref="D26"/>
      <selection pane="bottomRight" activeCell="S28" sqref="S28"/>
    </sheetView>
  </sheetViews>
  <sheetFormatPr defaultColWidth="9.140625" defaultRowHeight="15.75" x14ac:dyDescent="0.25"/>
  <cols>
    <col min="1" max="1" width="9.140625" style="58"/>
    <col min="2" max="2" width="57.85546875" style="58" customWidth="1"/>
    <col min="3" max="3" width="16.28515625" style="58" customWidth="1"/>
    <col min="4" max="6" width="18.28515625" style="58" customWidth="1"/>
    <col min="7" max="7" width="13.140625" style="59" customWidth="1"/>
    <col min="8" max="11" width="9.140625" style="59" customWidth="1"/>
    <col min="12" max="25" width="9.140625" style="58" customWidth="1"/>
    <col min="26" max="26" width="10.7109375" style="58" customWidth="1"/>
    <col min="27" max="27" width="10.5703125" style="58" customWidth="1"/>
    <col min="28" max="31" width="10.5703125" style="267" hidden="1" customWidth="1"/>
    <col min="32" max="32" width="13.140625" style="58" customWidth="1"/>
    <col min="33" max="33" width="18.7109375" style="58" customWidth="1"/>
    <col min="34" max="16384" width="9.140625" style="58"/>
  </cols>
  <sheetData>
    <row r="1" spans="1:33" ht="18.75" x14ac:dyDescent="0.25">
      <c r="A1" s="59"/>
      <c r="B1" s="59"/>
      <c r="C1" s="59"/>
      <c r="D1" s="59"/>
      <c r="E1" s="59"/>
      <c r="F1" s="59"/>
      <c r="L1" s="59"/>
      <c r="M1" s="59"/>
      <c r="AG1" s="38" t="s">
        <v>66</v>
      </c>
    </row>
    <row r="2" spans="1:33" ht="18.75" x14ac:dyDescent="0.3">
      <c r="A2" s="59"/>
      <c r="B2" s="59"/>
      <c r="C2" s="59"/>
      <c r="D2" s="59"/>
      <c r="E2" s="59"/>
      <c r="F2" s="59"/>
      <c r="L2" s="59"/>
      <c r="M2" s="59"/>
      <c r="AG2" s="15" t="s">
        <v>8</v>
      </c>
    </row>
    <row r="3" spans="1:33" ht="18.75" x14ac:dyDescent="0.3">
      <c r="A3" s="59"/>
      <c r="B3" s="59"/>
      <c r="C3" s="59"/>
      <c r="D3" s="59"/>
      <c r="E3" s="59"/>
      <c r="F3" s="59"/>
      <c r="L3" s="59"/>
      <c r="M3" s="59"/>
      <c r="AG3" s="15" t="s">
        <v>65</v>
      </c>
    </row>
    <row r="4" spans="1:33" ht="18.75" customHeight="1" x14ac:dyDescent="0.25">
      <c r="A4" s="365" t="str">
        <f>'6.1. Паспорт сетевой график'!A5</f>
        <v>Год раскрытия информации: 2018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c r="AA4" s="365"/>
      <c r="AB4" s="365"/>
      <c r="AC4" s="365"/>
      <c r="AD4" s="365"/>
      <c r="AE4" s="365"/>
      <c r="AF4" s="365"/>
      <c r="AG4" s="365"/>
    </row>
    <row r="5" spans="1:33" ht="18.75" x14ac:dyDescent="0.3">
      <c r="A5" s="268"/>
      <c r="B5" s="268"/>
      <c r="C5" s="268"/>
      <c r="D5" s="268"/>
      <c r="E5" s="268"/>
      <c r="F5" s="268"/>
      <c r="G5" s="268"/>
      <c r="H5" s="268"/>
      <c r="I5" s="268"/>
      <c r="J5" s="268"/>
      <c r="K5" s="268"/>
      <c r="L5" s="268"/>
      <c r="M5" s="268"/>
      <c r="N5" s="267"/>
      <c r="O5" s="267"/>
      <c r="P5" s="267"/>
      <c r="Q5" s="267"/>
      <c r="R5" s="267"/>
      <c r="S5" s="267"/>
      <c r="T5" s="267"/>
      <c r="U5" s="267"/>
      <c r="V5" s="267"/>
      <c r="W5" s="267"/>
      <c r="X5" s="267"/>
      <c r="Y5" s="267"/>
      <c r="Z5" s="267"/>
      <c r="AA5" s="267"/>
      <c r="AF5" s="267"/>
      <c r="AG5" s="264"/>
    </row>
    <row r="6" spans="1:33" ht="18.75" x14ac:dyDescent="0.25">
      <c r="A6" s="357" t="s">
        <v>7</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c r="AD6" s="357"/>
      <c r="AE6" s="357"/>
      <c r="AF6" s="357"/>
      <c r="AG6" s="357"/>
    </row>
    <row r="7" spans="1:33" ht="18.75" x14ac:dyDescent="0.25">
      <c r="A7" s="274"/>
      <c r="B7" s="274"/>
      <c r="C7" s="274"/>
      <c r="D7" s="274"/>
      <c r="E7" s="274"/>
      <c r="F7" s="274"/>
      <c r="G7" s="274"/>
      <c r="H7" s="274"/>
      <c r="I7" s="274"/>
      <c r="J7" s="285"/>
      <c r="K7" s="285"/>
      <c r="L7" s="285"/>
      <c r="M7" s="285"/>
      <c r="N7" s="285"/>
      <c r="O7" s="285"/>
      <c r="P7" s="285"/>
      <c r="Q7" s="285"/>
      <c r="R7" s="285"/>
      <c r="S7" s="285"/>
      <c r="T7" s="285"/>
      <c r="U7" s="285"/>
      <c r="V7" s="285"/>
      <c r="W7" s="285"/>
      <c r="X7" s="285"/>
      <c r="Y7" s="285"/>
      <c r="Z7" s="285"/>
      <c r="AA7" s="285"/>
      <c r="AB7" s="285"/>
      <c r="AC7" s="285"/>
      <c r="AD7" s="285"/>
      <c r="AE7" s="285"/>
      <c r="AF7" s="285"/>
      <c r="AG7" s="285"/>
    </row>
    <row r="8" spans="1:33" x14ac:dyDescent="0.25">
      <c r="A8" s="359" t="str">
        <f>'6.1. Паспорт сетевой график'!A9</f>
        <v>Акционерное общество "Янтарьэнерго" ДЗО  ПАО "Россети"</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row>
    <row r="9" spans="1:33" ht="18.75" customHeight="1" x14ac:dyDescent="0.25">
      <c r="A9" s="352" t="s">
        <v>6</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row>
    <row r="10" spans="1:33" ht="18.75" x14ac:dyDescent="0.25">
      <c r="A10" s="274"/>
      <c r="B10" s="274"/>
      <c r="C10" s="274"/>
      <c r="D10" s="274"/>
      <c r="E10" s="274"/>
      <c r="F10" s="274"/>
      <c r="G10" s="274"/>
      <c r="H10" s="274"/>
      <c r="I10" s="274"/>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row>
    <row r="11" spans="1:33" x14ac:dyDescent="0.25">
      <c r="A11" s="359" t="str">
        <f>'6.1. Паспорт сетевой график'!A12</f>
        <v>H_2740</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row>
    <row r="12" spans="1:33" x14ac:dyDescent="0.25">
      <c r="A12" s="352" t="s">
        <v>5</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352"/>
    </row>
    <row r="13" spans="1:33" ht="16.5" customHeight="1" x14ac:dyDescent="0.3">
      <c r="A13" s="284"/>
      <c r="B13" s="284"/>
      <c r="C13" s="284"/>
      <c r="D13" s="284"/>
      <c r="E13" s="284"/>
      <c r="F13" s="284"/>
      <c r="G13" s="284"/>
      <c r="H13" s="284"/>
      <c r="I13" s="284"/>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row>
    <row r="14" spans="1:33" ht="36" customHeight="1" x14ac:dyDescent="0.25">
      <c r="A14" s="360" t="str">
        <f>'6.1. Паспорт сетевой график'!A15</f>
        <v>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row>
    <row r="15" spans="1:33" ht="15.75" customHeight="1" x14ac:dyDescent="0.25">
      <c r="A15" s="361" t="s">
        <v>4</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row>
    <row r="16" spans="1:33"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c r="AD16" s="425"/>
      <c r="AE16" s="425"/>
      <c r="AF16" s="425"/>
      <c r="AG16" s="425"/>
    </row>
    <row r="17" spans="1:37" x14ac:dyDescent="0.25">
      <c r="A17" s="59"/>
      <c r="L17" s="59"/>
      <c r="M17" s="59"/>
      <c r="N17" s="59"/>
      <c r="O17" s="59"/>
      <c r="P17" s="59"/>
      <c r="Q17" s="59"/>
      <c r="R17" s="59"/>
      <c r="S17" s="59"/>
      <c r="T17" s="59"/>
      <c r="U17" s="59"/>
      <c r="V17" s="59"/>
      <c r="W17" s="59"/>
      <c r="X17" s="59"/>
      <c r="Y17" s="59"/>
      <c r="Z17" s="59"/>
      <c r="AA17" s="59"/>
      <c r="AB17" s="268"/>
      <c r="AC17" s="268"/>
      <c r="AD17" s="268"/>
      <c r="AE17" s="268"/>
      <c r="AF17" s="59"/>
    </row>
    <row r="18" spans="1:37" x14ac:dyDescent="0.25">
      <c r="A18" s="427" t="s">
        <v>371</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row>
    <row r="19" spans="1:37" x14ac:dyDescent="0.25">
      <c r="A19" s="59"/>
      <c r="B19" s="59"/>
      <c r="C19" s="59"/>
      <c r="D19" s="59"/>
      <c r="E19" s="59"/>
      <c r="F19" s="59"/>
      <c r="L19" s="59"/>
      <c r="M19" s="59"/>
      <c r="N19" s="59"/>
      <c r="O19" s="59"/>
      <c r="P19" s="59"/>
      <c r="Q19" s="59"/>
      <c r="R19" s="59"/>
      <c r="S19" s="59"/>
      <c r="T19" s="59"/>
      <c r="U19" s="59"/>
      <c r="V19" s="59"/>
      <c r="W19" s="59"/>
      <c r="X19" s="59"/>
      <c r="Y19" s="59"/>
      <c r="Z19" s="59"/>
      <c r="AA19" s="59"/>
      <c r="AB19" s="268"/>
      <c r="AC19" s="268"/>
      <c r="AD19" s="268"/>
      <c r="AE19" s="268"/>
      <c r="AF19" s="59"/>
    </row>
    <row r="20" spans="1:37" ht="33" customHeight="1" x14ac:dyDescent="0.25">
      <c r="A20" s="421" t="s">
        <v>184</v>
      </c>
      <c r="B20" s="421" t="s">
        <v>183</v>
      </c>
      <c r="C20" s="424" t="s">
        <v>182</v>
      </c>
      <c r="D20" s="424"/>
      <c r="E20" s="426" t="s">
        <v>181</v>
      </c>
      <c r="F20" s="426"/>
      <c r="G20" s="421" t="s">
        <v>580</v>
      </c>
      <c r="H20" s="419">
        <v>2016</v>
      </c>
      <c r="I20" s="420"/>
      <c r="J20" s="420"/>
      <c r="K20" s="420"/>
      <c r="L20" s="419">
        <v>2017</v>
      </c>
      <c r="M20" s="420"/>
      <c r="N20" s="420"/>
      <c r="O20" s="420"/>
      <c r="P20" s="419">
        <v>2018</v>
      </c>
      <c r="Q20" s="420"/>
      <c r="R20" s="420"/>
      <c r="S20" s="420"/>
      <c r="T20" s="419">
        <v>2019</v>
      </c>
      <c r="U20" s="420"/>
      <c r="V20" s="420"/>
      <c r="W20" s="420"/>
      <c r="X20" s="419">
        <v>2020</v>
      </c>
      <c r="Y20" s="420"/>
      <c r="Z20" s="420"/>
      <c r="AA20" s="420"/>
      <c r="AB20" s="419">
        <v>2021</v>
      </c>
      <c r="AC20" s="420"/>
      <c r="AD20" s="420"/>
      <c r="AE20" s="420"/>
      <c r="AF20" s="418" t="s">
        <v>180</v>
      </c>
      <c r="AG20" s="418"/>
      <c r="AH20" s="80"/>
      <c r="AI20" s="80"/>
      <c r="AJ20" s="80"/>
    </row>
    <row r="21" spans="1:37" ht="99.75" customHeight="1" x14ac:dyDescent="0.25">
      <c r="A21" s="422"/>
      <c r="B21" s="422"/>
      <c r="C21" s="424"/>
      <c r="D21" s="424"/>
      <c r="E21" s="426"/>
      <c r="F21" s="426"/>
      <c r="G21" s="422"/>
      <c r="H21" s="424" t="s">
        <v>2</v>
      </c>
      <c r="I21" s="424"/>
      <c r="J21" s="424" t="s">
        <v>9</v>
      </c>
      <c r="K21" s="424"/>
      <c r="L21" s="424" t="s">
        <v>2</v>
      </c>
      <c r="M21" s="424"/>
      <c r="N21" s="424" t="s">
        <v>9</v>
      </c>
      <c r="O21" s="424"/>
      <c r="P21" s="424" t="s">
        <v>2</v>
      </c>
      <c r="Q21" s="424"/>
      <c r="R21" s="424" t="s">
        <v>9</v>
      </c>
      <c r="S21" s="424"/>
      <c r="T21" s="424" t="s">
        <v>2</v>
      </c>
      <c r="U21" s="424"/>
      <c r="V21" s="424" t="s">
        <v>9</v>
      </c>
      <c r="W21" s="424"/>
      <c r="X21" s="424" t="s">
        <v>2</v>
      </c>
      <c r="Y21" s="424"/>
      <c r="Z21" s="424" t="s">
        <v>9</v>
      </c>
      <c r="AA21" s="424"/>
      <c r="AB21" s="424" t="s">
        <v>2</v>
      </c>
      <c r="AC21" s="424"/>
      <c r="AD21" s="424" t="s">
        <v>178</v>
      </c>
      <c r="AE21" s="424"/>
      <c r="AF21" s="418"/>
      <c r="AG21" s="418"/>
    </row>
    <row r="22" spans="1:37" ht="89.25" customHeight="1" x14ac:dyDescent="0.25">
      <c r="A22" s="423"/>
      <c r="B22" s="423"/>
      <c r="C22" s="77" t="s">
        <v>2</v>
      </c>
      <c r="D22" s="77" t="s">
        <v>178</v>
      </c>
      <c r="E22" s="79" t="s">
        <v>435</v>
      </c>
      <c r="F22" s="79" t="s">
        <v>584</v>
      </c>
      <c r="G22" s="423"/>
      <c r="H22" s="78" t="s">
        <v>352</v>
      </c>
      <c r="I22" s="78" t="s">
        <v>353</v>
      </c>
      <c r="J22" s="78" t="s">
        <v>352</v>
      </c>
      <c r="K22" s="78" t="s">
        <v>353</v>
      </c>
      <c r="L22" s="78" t="s">
        <v>352</v>
      </c>
      <c r="M22" s="78" t="s">
        <v>353</v>
      </c>
      <c r="N22" s="78" t="s">
        <v>352</v>
      </c>
      <c r="O22" s="78" t="s">
        <v>353</v>
      </c>
      <c r="P22" s="78" t="s">
        <v>352</v>
      </c>
      <c r="Q22" s="78" t="s">
        <v>353</v>
      </c>
      <c r="R22" s="78" t="s">
        <v>352</v>
      </c>
      <c r="S22" s="78" t="s">
        <v>353</v>
      </c>
      <c r="T22" s="78" t="s">
        <v>352</v>
      </c>
      <c r="U22" s="78" t="s">
        <v>353</v>
      </c>
      <c r="V22" s="78" t="s">
        <v>352</v>
      </c>
      <c r="W22" s="78" t="s">
        <v>353</v>
      </c>
      <c r="X22" s="78" t="s">
        <v>352</v>
      </c>
      <c r="Y22" s="78" t="s">
        <v>353</v>
      </c>
      <c r="Z22" s="78" t="s">
        <v>352</v>
      </c>
      <c r="AA22" s="78" t="s">
        <v>353</v>
      </c>
      <c r="AB22" s="78" t="s">
        <v>352</v>
      </c>
      <c r="AC22" s="78" t="s">
        <v>353</v>
      </c>
      <c r="AD22" s="78" t="s">
        <v>352</v>
      </c>
      <c r="AE22" s="78" t="s">
        <v>353</v>
      </c>
      <c r="AF22" s="77" t="s">
        <v>179</v>
      </c>
      <c r="AG22" s="77" t="s">
        <v>9</v>
      </c>
    </row>
    <row r="23" spans="1:37" ht="19.5" customHeight="1" x14ac:dyDescent="0.25">
      <c r="A23" s="70">
        <v>1</v>
      </c>
      <c r="B23" s="70">
        <v>2</v>
      </c>
      <c r="C23" s="70">
        <v>3</v>
      </c>
      <c r="D23" s="70">
        <v>4</v>
      </c>
      <c r="E23" s="70">
        <v>5</v>
      </c>
      <c r="F23" s="70">
        <v>6</v>
      </c>
      <c r="G23" s="123">
        <v>7</v>
      </c>
      <c r="H23" s="123">
        <v>8</v>
      </c>
      <c r="I23" s="123">
        <v>9</v>
      </c>
      <c r="J23" s="182">
        <v>10</v>
      </c>
      <c r="K23" s="182">
        <v>11</v>
      </c>
      <c r="L23" s="182">
        <v>12</v>
      </c>
      <c r="M23" s="182">
        <v>13</v>
      </c>
      <c r="N23" s="182">
        <v>14</v>
      </c>
      <c r="O23" s="182">
        <v>15</v>
      </c>
      <c r="P23" s="182">
        <v>16</v>
      </c>
      <c r="Q23" s="182">
        <v>17</v>
      </c>
      <c r="R23" s="182">
        <v>18</v>
      </c>
      <c r="S23" s="182">
        <v>19</v>
      </c>
      <c r="T23" s="182">
        <v>20</v>
      </c>
      <c r="U23" s="182">
        <v>21</v>
      </c>
      <c r="V23" s="182">
        <v>22</v>
      </c>
      <c r="W23" s="182">
        <v>23</v>
      </c>
      <c r="X23" s="182">
        <v>24</v>
      </c>
      <c r="Y23" s="182">
        <v>25</v>
      </c>
      <c r="Z23" s="182">
        <v>26</v>
      </c>
      <c r="AA23" s="182">
        <v>27</v>
      </c>
      <c r="AB23" s="290">
        <v>28</v>
      </c>
      <c r="AC23" s="290">
        <v>29</v>
      </c>
      <c r="AD23" s="290">
        <v>30</v>
      </c>
      <c r="AE23" s="290">
        <v>31</v>
      </c>
      <c r="AF23" s="182">
        <v>32</v>
      </c>
      <c r="AG23" s="182">
        <v>33</v>
      </c>
    </row>
    <row r="24" spans="1:37" ht="47.25" customHeight="1" x14ac:dyDescent="0.25">
      <c r="A24" s="75">
        <v>1</v>
      </c>
      <c r="B24" s="74" t="s">
        <v>177</v>
      </c>
      <c r="C24" s="286">
        <f>SUM(C25:C29)</f>
        <v>1090.2886844189386</v>
      </c>
      <c r="D24" s="286">
        <v>0</v>
      </c>
      <c r="E24" s="286">
        <f t="shared" ref="E24:E41" si="0">C24</f>
        <v>1090.2886844189386</v>
      </c>
      <c r="F24" s="286">
        <f t="shared" ref="F24:F41" si="1">E24-G24-H24</f>
        <v>1090.2886844189386</v>
      </c>
      <c r="G24" s="286">
        <f t="shared" ref="G24:AE24" si="2">SUM(G25:G29)</f>
        <v>0</v>
      </c>
      <c r="H24" s="286">
        <f t="shared" ref="H24:Y24" si="3">SUM(H25:H29)</f>
        <v>0</v>
      </c>
      <c r="I24" s="286">
        <f t="shared" si="3"/>
        <v>0</v>
      </c>
      <c r="J24" s="286">
        <f t="shared" si="3"/>
        <v>0</v>
      </c>
      <c r="K24" s="286">
        <f t="shared" si="3"/>
        <v>0</v>
      </c>
      <c r="L24" s="286">
        <f t="shared" si="3"/>
        <v>0</v>
      </c>
      <c r="M24" s="286">
        <f t="shared" si="3"/>
        <v>0</v>
      </c>
      <c r="N24" s="286">
        <f t="shared" si="3"/>
        <v>0</v>
      </c>
      <c r="O24" s="286">
        <f t="shared" si="3"/>
        <v>0</v>
      </c>
      <c r="P24" s="286">
        <f t="shared" si="3"/>
        <v>44.942885940502009</v>
      </c>
      <c r="Q24" s="286">
        <f t="shared" si="3"/>
        <v>0</v>
      </c>
      <c r="R24" s="286">
        <f t="shared" si="3"/>
        <v>0</v>
      </c>
      <c r="S24" s="286">
        <f t="shared" si="3"/>
        <v>0</v>
      </c>
      <c r="T24" s="286">
        <f t="shared" si="3"/>
        <v>405.63995579554995</v>
      </c>
      <c r="U24" s="286">
        <f t="shared" si="3"/>
        <v>0</v>
      </c>
      <c r="V24" s="286">
        <f t="shared" si="3"/>
        <v>0</v>
      </c>
      <c r="W24" s="286">
        <f t="shared" si="3"/>
        <v>0</v>
      </c>
      <c r="X24" s="286">
        <f t="shared" si="3"/>
        <v>481.49678678336204</v>
      </c>
      <c r="Y24" s="286">
        <f t="shared" si="3"/>
        <v>0</v>
      </c>
      <c r="Z24" s="286">
        <f t="shared" ref="Z24:AA24" si="4">SUM(Z25:Z29)</f>
        <v>0</v>
      </c>
      <c r="AA24" s="286">
        <f t="shared" si="4"/>
        <v>0</v>
      </c>
      <c r="AB24" s="286">
        <f t="shared" ref="AB24" si="5">SUM(AB25:AB29)</f>
        <v>158.20905589952463</v>
      </c>
      <c r="AC24" s="286">
        <f t="shared" si="2"/>
        <v>0</v>
      </c>
      <c r="AD24" s="286">
        <f t="shared" ref="AD24" si="6">SUM(AD25:AD29)</f>
        <v>0</v>
      </c>
      <c r="AE24" s="286">
        <f t="shared" si="2"/>
        <v>0</v>
      </c>
      <c r="AF24" s="263">
        <f t="shared" ref="AF24:AF64" si="7">H24+L24+P24+T24+X24</f>
        <v>932.07962851941397</v>
      </c>
      <c r="AG24" s="263">
        <f>J24+N24+R24+V24+Z24</f>
        <v>0</v>
      </c>
      <c r="AK24" s="293"/>
    </row>
    <row r="25" spans="1:37" ht="24" customHeight="1" x14ac:dyDescent="0.25">
      <c r="A25" s="72" t="s">
        <v>176</v>
      </c>
      <c r="B25" s="46" t="s">
        <v>175</v>
      </c>
      <c r="C25" s="286">
        <v>0</v>
      </c>
      <c r="D25" s="286">
        <v>0</v>
      </c>
      <c r="E25" s="286">
        <f t="shared" si="0"/>
        <v>0</v>
      </c>
      <c r="F25" s="286">
        <f t="shared" si="1"/>
        <v>0</v>
      </c>
      <c r="G25" s="287">
        <v>0</v>
      </c>
      <c r="H25" s="287">
        <v>0</v>
      </c>
      <c r="I25" s="287">
        <v>0</v>
      </c>
      <c r="J25" s="287">
        <v>0</v>
      </c>
      <c r="K25" s="287">
        <v>0</v>
      </c>
      <c r="L25" s="287">
        <v>0</v>
      </c>
      <c r="M25" s="287">
        <v>0</v>
      </c>
      <c r="N25" s="287">
        <v>0</v>
      </c>
      <c r="O25" s="287">
        <v>0</v>
      </c>
      <c r="P25" s="287">
        <v>0</v>
      </c>
      <c r="Q25" s="287">
        <v>0</v>
      </c>
      <c r="R25" s="287">
        <v>0</v>
      </c>
      <c r="S25" s="287">
        <v>0</v>
      </c>
      <c r="T25" s="287">
        <v>0</v>
      </c>
      <c r="U25" s="287">
        <v>0</v>
      </c>
      <c r="V25" s="287">
        <v>0</v>
      </c>
      <c r="W25" s="287">
        <v>0</v>
      </c>
      <c r="X25" s="287">
        <v>0</v>
      </c>
      <c r="Y25" s="287">
        <v>0</v>
      </c>
      <c r="Z25" s="287">
        <v>0</v>
      </c>
      <c r="AA25" s="287">
        <v>0</v>
      </c>
      <c r="AB25" s="295">
        <v>0</v>
      </c>
      <c r="AC25" s="295">
        <v>0</v>
      </c>
      <c r="AD25" s="295">
        <v>0</v>
      </c>
      <c r="AE25" s="295">
        <v>0</v>
      </c>
      <c r="AF25" s="263">
        <f t="shared" si="7"/>
        <v>0</v>
      </c>
      <c r="AG25" s="263">
        <f t="shared" ref="AG25:AG64" si="8">J25+N25+R25+V25+Z25</f>
        <v>0</v>
      </c>
    </row>
    <row r="26" spans="1:37" x14ac:dyDescent="0.25">
      <c r="A26" s="72" t="s">
        <v>174</v>
      </c>
      <c r="B26" s="46" t="s">
        <v>173</v>
      </c>
      <c r="C26" s="286">
        <v>0</v>
      </c>
      <c r="D26" s="286">
        <v>0</v>
      </c>
      <c r="E26" s="286">
        <f t="shared" si="0"/>
        <v>0</v>
      </c>
      <c r="F26" s="286">
        <f t="shared" si="1"/>
        <v>0</v>
      </c>
      <c r="G26" s="287">
        <v>0</v>
      </c>
      <c r="H26" s="287">
        <v>0</v>
      </c>
      <c r="I26" s="287">
        <v>0</v>
      </c>
      <c r="J26" s="287">
        <v>0</v>
      </c>
      <c r="K26" s="287">
        <v>0</v>
      </c>
      <c r="L26" s="287">
        <v>0</v>
      </c>
      <c r="M26" s="287">
        <v>0</v>
      </c>
      <c r="N26" s="287">
        <v>0</v>
      </c>
      <c r="O26" s="287">
        <v>0</v>
      </c>
      <c r="P26" s="287">
        <v>0</v>
      </c>
      <c r="Q26" s="287">
        <v>0</v>
      </c>
      <c r="R26" s="287">
        <v>0</v>
      </c>
      <c r="S26" s="287">
        <v>0</v>
      </c>
      <c r="T26" s="287">
        <v>0</v>
      </c>
      <c r="U26" s="287">
        <v>0</v>
      </c>
      <c r="V26" s="287">
        <v>0</v>
      </c>
      <c r="W26" s="287">
        <v>0</v>
      </c>
      <c r="X26" s="287">
        <v>0</v>
      </c>
      <c r="Y26" s="287">
        <v>0</v>
      </c>
      <c r="Z26" s="287">
        <v>0</v>
      </c>
      <c r="AA26" s="287">
        <v>0</v>
      </c>
      <c r="AB26" s="295">
        <v>0</v>
      </c>
      <c r="AC26" s="295">
        <v>0</v>
      </c>
      <c r="AD26" s="295">
        <v>0</v>
      </c>
      <c r="AE26" s="295">
        <v>0</v>
      </c>
      <c r="AF26" s="263">
        <f t="shared" si="7"/>
        <v>0</v>
      </c>
      <c r="AG26" s="263">
        <f t="shared" si="8"/>
        <v>0</v>
      </c>
    </row>
    <row r="27" spans="1:37" ht="31.5" x14ac:dyDescent="0.25">
      <c r="A27" s="72" t="s">
        <v>172</v>
      </c>
      <c r="B27" s="46" t="s">
        <v>333</v>
      </c>
      <c r="C27" s="286">
        <v>893.36982791843661</v>
      </c>
      <c r="D27" s="286">
        <v>0</v>
      </c>
      <c r="E27" s="286">
        <f t="shared" si="0"/>
        <v>893.36982791843661</v>
      </c>
      <c r="F27" s="286">
        <f t="shared" si="1"/>
        <v>893.36982791843661</v>
      </c>
      <c r="G27" s="287">
        <v>0</v>
      </c>
      <c r="H27" s="287">
        <v>0</v>
      </c>
      <c r="I27" s="287">
        <v>0</v>
      </c>
      <c r="J27" s="287">
        <v>0</v>
      </c>
      <c r="K27" s="287">
        <v>0</v>
      </c>
      <c r="L27" s="287">
        <v>0</v>
      </c>
      <c r="M27" s="287">
        <v>0</v>
      </c>
      <c r="N27" s="287">
        <v>0</v>
      </c>
      <c r="O27" s="287">
        <v>0</v>
      </c>
      <c r="P27" s="287">
        <v>0</v>
      </c>
      <c r="Q27" s="287">
        <v>0</v>
      </c>
      <c r="R27" s="287">
        <v>0</v>
      </c>
      <c r="S27" s="287">
        <v>0</v>
      </c>
      <c r="T27" s="287">
        <v>334.05050070754999</v>
      </c>
      <c r="U27" s="287">
        <v>0</v>
      </c>
      <c r="V27" s="287">
        <v>0</v>
      </c>
      <c r="W27" s="287">
        <v>0</v>
      </c>
      <c r="X27" s="287">
        <v>401.110271311362</v>
      </c>
      <c r="Y27" s="287">
        <v>0</v>
      </c>
      <c r="Z27" s="287">
        <v>0</v>
      </c>
      <c r="AA27" s="287">
        <v>0</v>
      </c>
      <c r="AB27" s="295">
        <v>158.20905589952463</v>
      </c>
      <c r="AC27" s="295">
        <v>0</v>
      </c>
      <c r="AD27" s="295">
        <v>0</v>
      </c>
      <c r="AE27" s="295">
        <v>0</v>
      </c>
      <c r="AF27" s="263">
        <f t="shared" si="7"/>
        <v>735.16077201891198</v>
      </c>
      <c r="AG27" s="263">
        <f t="shared" si="8"/>
        <v>0</v>
      </c>
      <c r="AK27" s="293"/>
    </row>
    <row r="28" spans="1:37" x14ac:dyDescent="0.25">
      <c r="A28" s="72" t="s">
        <v>171</v>
      </c>
      <c r="B28" s="46" t="s">
        <v>436</v>
      </c>
      <c r="C28" s="286">
        <v>0</v>
      </c>
      <c r="D28" s="286">
        <v>0</v>
      </c>
      <c r="E28" s="286">
        <f t="shared" si="0"/>
        <v>0</v>
      </c>
      <c r="F28" s="286">
        <f t="shared" si="1"/>
        <v>0</v>
      </c>
      <c r="G28" s="287">
        <v>0</v>
      </c>
      <c r="H28" s="287">
        <v>0</v>
      </c>
      <c r="I28" s="287">
        <v>0</v>
      </c>
      <c r="J28" s="287">
        <v>0</v>
      </c>
      <c r="K28" s="287">
        <v>0</v>
      </c>
      <c r="L28" s="287">
        <v>0</v>
      </c>
      <c r="M28" s="287">
        <v>0</v>
      </c>
      <c r="N28" s="287">
        <v>0</v>
      </c>
      <c r="O28" s="287">
        <v>0</v>
      </c>
      <c r="P28" s="287">
        <v>0</v>
      </c>
      <c r="Q28" s="287">
        <v>0</v>
      </c>
      <c r="R28" s="287">
        <v>0</v>
      </c>
      <c r="S28" s="287">
        <v>0</v>
      </c>
      <c r="T28" s="287">
        <v>0</v>
      </c>
      <c r="U28" s="287">
        <v>0</v>
      </c>
      <c r="V28" s="287">
        <v>0</v>
      </c>
      <c r="W28" s="287">
        <v>0</v>
      </c>
      <c r="X28" s="287">
        <v>0</v>
      </c>
      <c r="Y28" s="287">
        <v>0</v>
      </c>
      <c r="Z28" s="287">
        <v>0</v>
      </c>
      <c r="AA28" s="287">
        <v>0</v>
      </c>
      <c r="AB28" s="295">
        <v>0</v>
      </c>
      <c r="AC28" s="295">
        <v>0</v>
      </c>
      <c r="AD28" s="295">
        <v>0</v>
      </c>
      <c r="AE28" s="295">
        <v>0</v>
      </c>
      <c r="AF28" s="263">
        <f t="shared" si="7"/>
        <v>0</v>
      </c>
      <c r="AG28" s="263">
        <f t="shared" si="8"/>
        <v>0</v>
      </c>
    </row>
    <row r="29" spans="1:37" x14ac:dyDescent="0.25">
      <c r="A29" s="72" t="s">
        <v>170</v>
      </c>
      <c r="B29" s="76" t="s">
        <v>169</v>
      </c>
      <c r="C29" s="286">
        <v>196.91885650050202</v>
      </c>
      <c r="D29" s="286">
        <v>0</v>
      </c>
      <c r="E29" s="286">
        <f t="shared" si="0"/>
        <v>196.91885650050202</v>
      </c>
      <c r="F29" s="286">
        <f t="shared" si="1"/>
        <v>196.91885650050202</v>
      </c>
      <c r="G29" s="287">
        <v>0</v>
      </c>
      <c r="H29" s="287">
        <v>0</v>
      </c>
      <c r="I29" s="287">
        <v>0</v>
      </c>
      <c r="J29" s="287">
        <v>0</v>
      </c>
      <c r="K29" s="287">
        <v>0</v>
      </c>
      <c r="L29" s="287">
        <v>0</v>
      </c>
      <c r="M29" s="287">
        <v>0</v>
      </c>
      <c r="N29" s="287">
        <v>0</v>
      </c>
      <c r="O29" s="287">
        <v>0</v>
      </c>
      <c r="P29" s="287">
        <v>44.942885940502009</v>
      </c>
      <c r="Q29" s="287">
        <v>0</v>
      </c>
      <c r="R29" s="287">
        <v>0</v>
      </c>
      <c r="S29" s="287">
        <v>0</v>
      </c>
      <c r="T29" s="287">
        <v>71.589455087999966</v>
      </c>
      <c r="U29" s="287">
        <v>0</v>
      </c>
      <c r="V29" s="287">
        <v>0</v>
      </c>
      <c r="W29" s="287">
        <v>0</v>
      </c>
      <c r="X29" s="287">
        <v>80.386515472000013</v>
      </c>
      <c r="Y29" s="287">
        <v>0</v>
      </c>
      <c r="Z29" s="287">
        <v>0</v>
      </c>
      <c r="AA29" s="287">
        <v>0</v>
      </c>
      <c r="AB29" s="295">
        <v>0</v>
      </c>
      <c r="AC29" s="295">
        <v>0</v>
      </c>
      <c r="AD29" s="295">
        <v>0</v>
      </c>
      <c r="AE29" s="295">
        <v>0</v>
      </c>
      <c r="AF29" s="263">
        <f t="shared" si="7"/>
        <v>196.91885650050199</v>
      </c>
      <c r="AG29" s="263">
        <f t="shared" si="8"/>
        <v>0</v>
      </c>
    </row>
    <row r="30" spans="1:37" s="176" customFormat="1" ht="47.25" x14ac:dyDescent="0.25">
      <c r="A30" s="75" t="s">
        <v>61</v>
      </c>
      <c r="B30" s="74" t="s">
        <v>168</v>
      </c>
      <c r="C30" s="286">
        <v>923.973459505498</v>
      </c>
      <c r="D30" s="286">
        <v>0</v>
      </c>
      <c r="E30" s="286">
        <f t="shared" si="0"/>
        <v>923.973459505498</v>
      </c>
      <c r="F30" s="286">
        <f t="shared" si="1"/>
        <v>923.973459505498</v>
      </c>
      <c r="G30" s="286">
        <v>0</v>
      </c>
      <c r="H30" s="286">
        <v>0</v>
      </c>
      <c r="I30" s="286">
        <v>0</v>
      </c>
      <c r="J30" s="286">
        <v>0</v>
      </c>
      <c r="K30" s="286">
        <v>0</v>
      </c>
      <c r="L30" s="286">
        <v>0</v>
      </c>
      <c r="M30" s="286">
        <v>0</v>
      </c>
      <c r="N30" s="286">
        <v>0</v>
      </c>
      <c r="O30" s="286">
        <v>0</v>
      </c>
      <c r="P30" s="286">
        <v>38.087191475001703</v>
      </c>
      <c r="Q30" s="286">
        <v>0</v>
      </c>
      <c r="R30" s="286">
        <v>0</v>
      </c>
      <c r="S30" s="286">
        <v>0</v>
      </c>
      <c r="T30" s="286">
        <v>343.76267440300848</v>
      </c>
      <c r="U30" s="286">
        <v>0</v>
      </c>
      <c r="V30" s="286">
        <v>0</v>
      </c>
      <c r="W30" s="286">
        <v>0</v>
      </c>
      <c r="X30" s="286">
        <v>408.04812439267965</v>
      </c>
      <c r="Y30" s="286">
        <v>0</v>
      </c>
      <c r="Z30" s="286">
        <v>0</v>
      </c>
      <c r="AA30" s="286">
        <v>0</v>
      </c>
      <c r="AB30" s="294">
        <v>134.07547110129207</v>
      </c>
      <c r="AC30" s="294">
        <v>0</v>
      </c>
      <c r="AD30" s="294">
        <v>0</v>
      </c>
      <c r="AE30" s="294">
        <v>0</v>
      </c>
      <c r="AF30" s="263">
        <f t="shared" si="7"/>
        <v>789.89799027068989</v>
      </c>
      <c r="AG30" s="263">
        <f t="shared" si="8"/>
        <v>0</v>
      </c>
    </row>
    <row r="31" spans="1:37" x14ac:dyDescent="0.25">
      <c r="A31" s="75" t="s">
        <v>167</v>
      </c>
      <c r="B31" s="46" t="s">
        <v>166</v>
      </c>
      <c r="C31" s="286">
        <v>39.762274690400119</v>
      </c>
      <c r="D31" s="286">
        <v>0</v>
      </c>
      <c r="E31" s="286">
        <f t="shared" si="0"/>
        <v>39.762274690400119</v>
      </c>
      <c r="F31" s="286">
        <f t="shared" si="1"/>
        <v>39.762274690400119</v>
      </c>
      <c r="G31" s="287">
        <v>0</v>
      </c>
      <c r="H31" s="287">
        <v>0</v>
      </c>
      <c r="I31" s="287">
        <v>0</v>
      </c>
      <c r="J31" s="287">
        <v>0</v>
      </c>
      <c r="K31" s="287">
        <v>0</v>
      </c>
      <c r="L31" s="287">
        <v>0</v>
      </c>
      <c r="M31" s="287">
        <v>0</v>
      </c>
      <c r="N31" s="287">
        <v>0</v>
      </c>
      <c r="O31" s="287">
        <v>0</v>
      </c>
      <c r="P31" s="287">
        <v>0</v>
      </c>
      <c r="Q31" s="287">
        <v>0</v>
      </c>
      <c r="R31" s="287">
        <v>0</v>
      </c>
      <c r="S31" s="287">
        <v>0</v>
      </c>
      <c r="T31" s="287">
        <v>0</v>
      </c>
      <c r="U31" s="287">
        <v>0</v>
      </c>
      <c r="V31" s="287">
        <v>0</v>
      </c>
      <c r="W31" s="287">
        <v>0</v>
      </c>
      <c r="X31" s="287">
        <v>0</v>
      </c>
      <c r="Y31" s="287">
        <v>0</v>
      </c>
      <c r="Z31" s="287">
        <v>0</v>
      </c>
      <c r="AA31" s="287">
        <v>0</v>
      </c>
      <c r="AB31" s="295">
        <v>0</v>
      </c>
      <c r="AC31" s="295">
        <v>0</v>
      </c>
      <c r="AD31" s="295">
        <v>0</v>
      </c>
      <c r="AE31" s="295">
        <v>0</v>
      </c>
      <c r="AF31" s="263">
        <f t="shared" si="7"/>
        <v>0</v>
      </c>
      <c r="AG31" s="263">
        <f t="shared" si="8"/>
        <v>0</v>
      </c>
    </row>
    <row r="32" spans="1:37" ht="31.5" x14ac:dyDescent="0.25">
      <c r="A32" s="75" t="s">
        <v>165</v>
      </c>
      <c r="B32" s="46" t="s">
        <v>164</v>
      </c>
      <c r="C32" s="286">
        <v>753.46135931852734</v>
      </c>
      <c r="D32" s="286">
        <v>0</v>
      </c>
      <c r="E32" s="286">
        <f t="shared" si="0"/>
        <v>753.46135931852734</v>
      </c>
      <c r="F32" s="286">
        <f t="shared" si="1"/>
        <v>753.46135931852734</v>
      </c>
      <c r="G32" s="287">
        <v>0</v>
      </c>
      <c r="H32" s="287">
        <v>0</v>
      </c>
      <c r="I32" s="287">
        <v>0</v>
      </c>
      <c r="J32" s="287">
        <v>0</v>
      </c>
      <c r="K32" s="287">
        <v>0</v>
      </c>
      <c r="L32" s="287">
        <v>0</v>
      </c>
      <c r="M32" s="287">
        <v>0</v>
      </c>
      <c r="N32" s="287">
        <v>0</v>
      </c>
      <c r="O32" s="287">
        <v>0</v>
      </c>
      <c r="P32" s="287">
        <v>0</v>
      </c>
      <c r="Q32" s="287">
        <v>0</v>
      </c>
      <c r="R32" s="287">
        <v>0</v>
      </c>
      <c r="S32" s="287">
        <v>0</v>
      </c>
      <c r="T32" s="287">
        <v>0</v>
      </c>
      <c r="U32" s="287">
        <v>0</v>
      </c>
      <c r="V32" s="287">
        <v>0</v>
      </c>
      <c r="W32" s="287">
        <v>0</v>
      </c>
      <c r="X32" s="287">
        <v>0</v>
      </c>
      <c r="Y32" s="287">
        <v>0</v>
      </c>
      <c r="Z32" s="287">
        <v>0</v>
      </c>
      <c r="AA32" s="287">
        <v>0</v>
      </c>
      <c r="AB32" s="295">
        <v>0</v>
      </c>
      <c r="AC32" s="295">
        <v>0</v>
      </c>
      <c r="AD32" s="295">
        <v>0</v>
      </c>
      <c r="AE32" s="295">
        <v>0</v>
      </c>
      <c r="AF32" s="263">
        <f t="shared" si="7"/>
        <v>0</v>
      </c>
      <c r="AG32" s="263">
        <f t="shared" si="8"/>
        <v>0</v>
      </c>
    </row>
    <row r="33" spans="1:33" x14ac:dyDescent="0.25">
      <c r="A33" s="75" t="s">
        <v>163</v>
      </c>
      <c r="B33" s="46" t="s">
        <v>162</v>
      </c>
      <c r="C33" s="286">
        <v>1.9134089660342797</v>
      </c>
      <c r="D33" s="286">
        <v>0</v>
      </c>
      <c r="E33" s="286">
        <f t="shared" si="0"/>
        <v>1.9134089660342797</v>
      </c>
      <c r="F33" s="286">
        <f t="shared" si="1"/>
        <v>1.9134089660342797</v>
      </c>
      <c r="G33" s="287">
        <v>0</v>
      </c>
      <c r="H33" s="287">
        <v>0</v>
      </c>
      <c r="I33" s="287">
        <v>0</v>
      </c>
      <c r="J33" s="287">
        <v>0</v>
      </c>
      <c r="K33" s="287">
        <v>0</v>
      </c>
      <c r="L33" s="287">
        <v>0</v>
      </c>
      <c r="M33" s="287">
        <v>0</v>
      </c>
      <c r="N33" s="287">
        <v>0</v>
      </c>
      <c r="O33" s="287">
        <v>0</v>
      </c>
      <c r="P33" s="287">
        <v>0</v>
      </c>
      <c r="Q33" s="287">
        <v>0</v>
      </c>
      <c r="R33" s="287">
        <v>0</v>
      </c>
      <c r="S33" s="287">
        <v>0</v>
      </c>
      <c r="T33" s="287">
        <v>0</v>
      </c>
      <c r="U33" s="287">
        <v>0</v>
      </c>
      <c r="V33" s="287">
        <v>0</v>
      </c>
      <c r="W33" s="287">
        <v>0</v>
      </c>
      <c r="X33" s="287">
        <v>0</v>
      </c>
      <c r="Y33" s="287">
        <v>0</v>
      </c>
      <c r="Z33" s="287">
        <v>0</v>
      </c>
      <c r="AA33" s="287">
        <v>0</v>
      </c>
      <c r="AB33" s="295">
        <v>0</v>
      </c>
      <c r="AC33" s="295">
        <v>0</v>
      </c>
      <c r="AD33" s="295">
        <v>0</v>
      </c>
      <c r="AE33" s="295">
        <v>0</v>
      </c>
      <c r="AF33" s="263">
        <f t="shared" si="7"/>
        <v>0</v>
      </c>
      <c r="AG33" s="263">
        <f t="shared" si="8"/>
        <v>0</v>
      </c>
    </row>
    <row r="34" spans="1:33" x14ac:dyDescent="0.25">
      <c r="A34" s="75" t="s">
        <v>161</v>
      </c>
      <c r="B34" s="46" t="s">
        <v>160</v>
      </c>
      <c r="C34" s="286">
        <v>128.83641653053635</v>
      </c>
      <c r="D34" s="286">
        <v>0</v>
      </c>
      <c r="E34" s="286">
        <f t="shared" si="0"/>
        <v>128.83641653053635</v>
      </c>
      <c r="F34" s="286">
        <f t="shared" si="1"/>
        <v>128.83641653053635</v>
      </c>
      <c r="G34" s="287">
        <v>0</v>
      </c>
      <c r="H34" s="287">
        <v>0</v>
      </c>
      <c r="I34" s="287">
        <v>0</v>
      </c>
      <c r="J34" s="287">
        <v>0</v>
      </c>
      <c r="K34" s="287">
        <v>0</v>
      </c>
      <c r="L34" s="287">
        <v>0</v>
      </c>
      <c r="M34" s="287">
        <v>0</v>
      </c>
      <c r="N34" s="287">
        <v>0</v>
      </c>
      <c r="O34" s="287">
        <v>0</v>
      </c>
      <c r="P34" s="287">
        <v>0</v>
      </c>
      <c r="Q34" s="287">
        <v>0</v>
      </c>
      <c r="R34" s="287">
        <v>0</v>
      </c>
      <c r="S34" s="287">
        <v>0</v>
      </c>
      <c r="T34" s="287">
        <v>0</v>
      </c>
      <c r="U34" s="287">
        <v>0</v>
      </c>
      <c r="V34" s="287">
        <v>0</v>
      </c>
      <c r="W34" s="287">
        <v>0</v>
      </c>
      <c r="X34" s="287">
        <v>0</v>
      </c>
      <c r="Y34" s="287">
        <v>0</v>
      </c>
      <c r="Z34" s="287">
        <v>0</v>
      </c>
      <c r="AA34" s="287">
        <v>0</v>
      </c>
      <c r="AB34" s="295">
        <v>0</v>
      </c>
      <c r="AC34" s="295">
        <v>0</v>
      </c>
      <c r="AD34" s="295">
        <v>0</v>
      </c>
      <c r="AE34" s="295">
        <v>0</v>
      </c>
      <c r="AF34" s="263">
        <f t="shared" si="7"/>
        <v>0</v>
      </c>
      <c r="AG34" s="263">
        <f t="shared" si="8"/>
        <v>0</v>
      </c>
    </row>
    <row r="35" spans="1:33" s="176" customFormat="1" ht="31.5" x14ac:dyDescent="0.25">
      <c r="A35" s="75" t="s">
        <v>60</v>
      </c>
      <c r="B35" s="74" t="s">
        <v>159</v>
      </c>
      <c r="C35" s="286">
        <v>0</v>
      </c>
      <c r="D35" s="286">
        <v>0</v>
      </c>
      <c r="E35" s="286">
        <f t="shared" si="0"/>
        <v>0</v>
      </c>
      <c r="F35" s="286">
        <f t="shared" si="1"/>
        <v>0</v>
      </c>
      <c r="G35" s="286">
        <v>0</v>
      </c>
      <c r="H35" s="286">
        <v>0</v>
      </c>
      <c r="I35" s="286">
        <v>0</v>
      </c>
      <c r="J35" s="286">
        <v>0</v>
      </c>
      <c r="K35" s="286">
        <v>0</v>
      </c>
      <c r="L35" s="286">
        <v>0</v>
      </c>
      <c r="M35" s="286">
        <v>0</v>
      </c>
      <c r="N35" s="286">
        <v>0</v>
      </c>
      <c r="O35" s="286">
        <v>0</v>
      </c>
      <c r="P35" s="286">
        <v>0</v>
      </c>
      <c r="Q35" s="286">
        <v>0</v>
      </c>
      <c r="R35" s="286">
        <v>0</v>
      </c>
      <c r="S35" s="286">
        <v>0</v>
      </c>
      <c r="T35" s="286">
        <v>0</v>
      </c>
      <c r="U35" s="286">
        <v>0</v>
      </c>
      <c r="V35" s="286">
        <v>0</v>
      </c>
      <c r="W35" s="286">
        <v>0</v>
      </c>
      <c r="X35" s="286">
        <v>0</v>
      </c>
      <c r="Y35" s="286">
        <v>0</v>
      </c>
      <c r="Z35" s="286">
        <v>0</v>
      </c>
      <c r="AA35" s="286">
        <v>0</v>
      </c>
      <c r="AB35" s="294">
        <v>0</v>
      </c>
      <c r="AC35" s="294">
        <v>0</v>
      </c>
      <c r="AD35" s="294">
        <v>0</v>
      </c>
      <c r="AE35" s="294">
        <v>0</v>
      </c>
      <c r="AF35" s="263">
        <f t="shared" si="7"/>
        <v>0</v>
      </c>
      <c r="AG35" s="263">
        <f t="shared" si="8"/>
        <v>0</v>
      </c>
    </row>
    <row r="36" spans="1:33" ht="31.5" x14ac:dyDescent="0.25">
      <c r="A36" s="72" t="s">
        <v>158</v>
      </c>
      <c r="B36" s="71" t="s">
        <v>157</v>
      </c>
      <c r="C36" s="289">
        <v>0</v>
      </c>
      <c r="D36" s="289">
        <v>0</v>
      </c>
      <c r="E36" s="286">
        <f t="shared" si="0"/>
        <v>0</v>
      </c>
      <c r="F36" s="286">
        <f t="shared" si="1"/>
        <v>0</v>
      </c>
      <c r="G36" s="288">
        <v>0</v>
      </c>
      <c r="H36" s="288">
        <v>0</v>
      </c>
      <c r="I36" s="288">
        <v>0</v>
      </c>
      <c r="J36" s="288">
        <v>0</v>
      </c>
      <c r="K36" s="288">
        <v>0</v>
      </c>
      <c r="L36" s="288">
        <v>0</v>
      </c>
      <c r="M36" s="288">
        <v>0</v>
      </c>
      <c r="N36" s="288">
        <v>0</v>
      </c>
      <c r="O36" s="288">
        <v>0</v>
      </c>
      <c r="P36" s="288">
        <v>0</v>
      </c>
      <c r="Q36" s="288">
        <v>0</v>
      </c>
      <c r="R36" s="288">
        <v>0</v>
      </c>
      <c r="S36" s="288">
        <v>0</v>
      </c>
      <c r="T36" s="288">
        <v>0</v>
      </c>
      <c r="U36" s="288">
        <v>0</v>
      </c>
      <c r="V36" s="288">
        <v>0</v>
      </c>
      <c r="W36" s="288">
        <v>0</v>
      </c>
      <c r="X36" s="288">
        <v>0</v>
      </c>
      <c r="Y36" s="288">
        <v>0</v>
      </c>
      <c r="Z36" s="288">
        <v>0</v>
      </c>
      <c r="AA36" s="288">
        <v>0</v>
      </c>
      <c r="AB36" s="296">
        <v>0</v>
      </c>
      <c r="AC36" s="296">
        <v>0</v>
      </c>
      <c r="AD36" s="296">
        <v>0</v>
      </c>
      <c r="AE36" s="296">
        <v>0</v>
      </c>
      <c r="AF36" s="263">
        <f t="shared" si="7"/>
        <v>0</v>
      </c>
      <c r="AG36" s="263">
        <f t="shared" si="8"/>
        <v>0</v>
      </c>
    </row>
    <row r="37" spans="1:33" x14ac:dyDescent="0.25">
      <c r="A37" s="72" t="s">
        <v>156</v>
      </c>
      <c r="B37" s="71" t="s">
        <v>146</v>
      </c>
      <c r="C37" s="289">
        <v>0</v>
      </c>
      <c r="D37" s="289">
        <v>0</v>
      </c>
      <c r="E37" s="286">
        <f t="shared" si="0"/>
        <v>0</v>
      </c>
      <c r="F37" s="286">
        <f t="shared" si="1"/>
        <v>0</v>
      </c>
      <c r="G37" s="288">
        <v>0</v>
      </c>
      <c r="H37" s="288">
        <v>0</v>
      </c>
      <c r="I37" s="288">
        <v>0</v>
      </c>
      <c r="J37" s="288">
        <v>0</v>
      </c>
      <c r="K37" s="288">
        <v>0</v>
      </c>
      <c r="L37" s="288">
        <v>0</v>
      </c>
      <c r="M37" s="288">
        <v>0</v>
      </c>
      <c r="N37" s="288">
        <v>0</v>
      </c>
      <c r="O37" s="288">
        <v>0</v>
      </c>
      <c r="P37" s="288">
        <v>0</v>
      </c>
      <c r="Q37" s="288">
        <v>0</v>
      </c>
      <c r="R37" s="288">
        <v>0</v>
      </c>
      <c r="S37" s="288">
        <v>0</v>
      </c>
      <c r="T37" s="288">
        <v>0</v>
      </c>
      <c r="U37" s="288">
        <v>0</v>
      </c>
      <c r="V37" s="288">
        <v>0</v>
      </c>
      <c r="W37" s="288">
        <v>0</v>
      </c>
      <c r="X37" s="288">
        <v>0</v>
      </c>
      <c r="Y37" s="288">
        <v>0</v>
      </c>
      <c r="Z37" s="288">
        <v>0</v>
      </c>
      <c r="AA37" s="288">
        <v>0</v>
      </c>
      <c r="AB37" s="296">
        <v>0</v>
      </c>
      <c r="AC37" s="296">
        <v>0</v>
      </c>
      <c r="AD37" s="296">
        <v>0</v>
      </c>
      <c r="AE37" s="296">
        <v>0</v>
      </c>
      <c r="AF37" s="263">
        <f t="shared" si="7"/>
        <v>0</v>
      </c>
      <c r="AG37" s="263">
        <f t="shared" si="8"/>
        <v>0</v>
      </c>
    </row>
    <row r="38" spans="1:33" x14ac:dyDescent="0.25">
      <c r="A38" s="72" t="s">
        <v>155</v>
      </c>
      <c r="B38" s="71" t="s">
        <v>144</v>
      </c>
      <c r="C38" s="289">
        <v>0</v>
      </c>
      <c r="D38" s="289">
        <v>0</v>
      </c>
      <c r="E38" s="286">
        <f t="shared" si="0"/>
        <v>0</v>
      </c>
      <c r="F38" s="286">
        <f t="shared" si="1"/>
        <v>0</v>
      </c>
      <c r="G38" s="288">
        <v>0</v>
      </c>
      <c r="H38" s="288">
        <v>0</v>
      </c>
      <c r="I38" s="288">
        <v>0</v>
      </c>
      <c r="J38" s="288">
        <v>0</v>
      </c>
      <c r="K38" s="288">
        <v>0</v>
      </c>
      <c r="L38" s="288">
        <v>0</v>
      </c>
      <c r="M38" s="288">
        <v>0</v>
      </c>
      <c r="N38" s="288">
        <v>0</v>
      </c>
      <c r="O38" s="288">
        <v>0</v>
      </c>
      <c r="P38" s="288">
        <v>0</v>
      </c>
      <c r="Q38" s="288">
        <v>0</v>
      </c>
      <c r="R38" s="288">
        <v>0</v>
      </c>
      <c r="S38" s="288">
        <v>0</v>
      </c>
      <c r="T38" s="288">
        <v>0</v>
      </c>
      <c r="U38" s="288">
        <v>0</v>
      </c>
      <c r="V38" s="288">
        <v>0</v>
      </c>
      <c r="W38" s="288">
        <v>0</v>
      </c>
      <c r="X38" s="288">
        <v>0</v>
      </c>
      <c r="Y38" s="288">
        <v>0</v>
      </c>
      <c r="Z38" s="288">
        <v>0</v>
      </c>
      <c r="AA38" s="288">
        <v>0</v>
      </c>
      <c r="AB38" s="296">
        <v>0</v>
      </c>
      <c r="AC38" s="296">
        <v>0</v>
      </c>
      <c r="AD38" s="296">
        <v>0</v>
      </c>
      <c r="AE38" s="296">
        <v>0</v>
      </c>
      <c r="AF38" s="263">
        <f t="shared" si="7"/>
        <v>0</v>
      </c>
      <c r="AG38" s="263">
        <f t="shared" si="8"/>
        <v>0</v>
      </c>
    </row>
    <row r="39" spans="1:33" ht="31.5" x14ac:dyDescent="0.25">
      <c r="A39" s="72" t="s">
        <v>154</v>
      </c>
      <c r="B39" s="46" t="s">
        <v>142</v>
      </c>
      <c r="C39" s="286">
        <v>0</v>
      </c>
      <c r="D39" s="286">
        <v>0</v>
      </c>
      <c r="E39" s="286">
        <f t="shared" si="0"/>
        <v>0</v>
      </c>
      <c r="F39" s="286">
        <f t="shared" si="1"/>
        <v>0</v>
      </c>
      <c r="G39" s="287">
        <v>0</v>
      </c>
      <c r="H39" s="287">
        <v>0</v>
      </c>
      <c r="I39" s="287">
        <v>0</v>
      </c>
      <c r="J39" s="287">
        <v>0</v>
      </c>
      <c r="K39" s="287">
        <v>0</v>
      </c>
      <c r="L39" s="287">
        <v>0</v>
      </c>
      <c r="M39" s="287">
        <v>0</v>
      </c>
      <c r="N39" s="287">
        <v>0</v>
      </c>
      <c r="O39" s="287">
        <v>0</v>
      </c>
      <c r="P39" s="287">
        <v>0</v>
      </c>
      <c r="Q39" s="287">
        <v>0</v>
      </c>
      <c r="R39" s="287">
        <v>0</v>
      </c>
      <c r="S39" s="287">
        <v>0</v>
      </c>
      <c r="T39" s="287">
        <v>0</v>
      </c>
      <c r="U39" s="287">
        <v>0</v>
      </c>
      <c r="V39" s="287">
        <v>0</v>
      </c>
      <c r="W39" s="287">
        <v>0</v>
      </c>
      <c r="X39" s="287">
        <v>0</v>
      </c>
      <c r="Y39" s="287">
        <v>0</v>
      </c>
      <c r="Z39" s="287">
        <v>0</v>
      </c>
      <c r="AA39" s="287">
        <v>0</v>
      </c>
      <c r="AB39" s="295">
        <v>0</v>
      </c>
      <c r="AC39" s="295">
        <v>0</v>
      </c>
      <c r="AD39" s="295">
        <v>0</v>
      </c>
      <c r="AE39" s="295">
        <v>0</v>
      </c>
      <c r="AF39" s="263">
        <f t="shared" si="7"/>
        <v>0</v>
      </c>
      <c r="AG39" s="263">
        <f t="shared" si="8"/>
        <v>0</v>
      </c>
    </row>
    <row r="40" spans="1:33" ht="31.5" x14ac:dyDescent="0.25">
      <c r="A40" s="72" t="s">
        <v>153</v>
      </c>
      <c r="B40" s="46" t="s">
        <v>140</v>
      </c>
      <c r="C40" s="286">
        <v>0</v>
      </c>
      <c r="D40" s="286">
        <v>0</v>
      </c>
      <c r="E40" s="286">
        <f t="shared" si="0"/>
        <v>0</v>
      </c>
      <c r="F40" s="286">
        <f t="shared" si="1"/>
        <v>0</v>
      </c>
      <c r="G40" s="287">
        <v>0</v>
      </c>
      <c r="H40" s="287">
        <v>0</v>
      </c>
      <c r="I40" s="287">
        <v>0</v>
      </c>
      <c r="J40" s="287">
        <v>0</v>
      </c>
      <c r="K40" s="287">
        <v>0</v>
      </c>
      <c r="L40" s="287">
        <v>0</v>
      </c>
      <c r="M40" s="287">
        <v>0</v>
      </c>
      <c r="N40" s="287">
        <v>0</v>
      </c>
      <c r="O40" s="287">
        <v>0</v>
      </c>
      <c r="P40" s="287">
        <v>0</v>
      </c>
      <c r="Q40" s="287">
        <v>0</v>
      </c>
      <c r="R40" s="287">
        <v>0</v>
      </c>
      <c r="S40" s="287">
        <v>0</v>
      </c>
      <c r="T40" s="287">
        <v>0</v>
      </c>
      <c r="U40" s="287">
        <v>0</v>
      </c>
      <c r="V40" s="287">
        <v>0</v>
      </c>
      <c r="W40" s="287">
        <v>0</v>
      </c>
      <c r="X40" s="287">
        <v>0</v>
      </c>
      <c r="Y40" s="287">
        <v>0</v>
      </c>
      <c r="Z40" s="287">
        <v>0</v>
      </c>
      <c r="AA40" s="287">
        <v>0</v>
      </c>
      <c r="AB40" s="295">
        <v>0</v>
      </c>
      <c r="AC40" s="295">
        <v>0</v>
      </c>
      <c r="AD40" s="295">
        <v>0</v>
      </c>
      <c r="AE40" s="295">
        <v>0</v>
      </c>
      <c r="AF40" s="263">
        <f t="shared" si="7"/>
        <v>0</v>
      </c>
      <c r="AG40" s="263">
        <f t="shared" si="8"/>
        <v>0</v>
      </c>
    </row>
    <row r="41" spans="1:33" x14ac:dyDescent="0.25">
      <c r="A41" s="72" t="s">
        <v>152</v>
      </c>
      <c r="B41" s="46" t="s">
        <v>138</v>
      </c>
      <c r="C41" s="286">
        <v>103.05200000000001</v>
      </c>
      <c r="D41" s="286">
        <v>0</v>
      </c>
      <c r="E41" s="286">
        <f t="shared" si="0"/>
        <v>103.05200000000001</v>
      </c>
      <c r="F41" s="286">
        <f t="shared" si="1"/>
        <v>103.05200000000001</v>
      </c>
      <c r="G41" s="287">
        <v>0</v>
      </c>
      <c r="H41" s="287">
        <v>0</v>
      </c>
      <c r="I41" s="287">
        <v>0</v>
      </c>
      <c r="J41" s="287">
        <v>0</v>
      </c>
      <c r="K41" s="287">
        <v>0</v>
      </c>
      <c r="L41" s="287">
        <v>0</v>
      </c>
      <c r="M41" s="287">
        <v>0</v>
      </c>
      <c r="N41" s="287">
        <v>0</v>
      </c>
      <c r="O41" s="287">
        <v>0</v>
      </c>
      <c r="P41" s="287">
        <v>0</v>
      </c>
      <c r="Q41" s="287">
        <v>0</v>
      </c>
      <c r="R41" s="287">
        <v>0</v>
      </c>
      <c r="S41" s="287">
        <v>0</v>
      </c>
      <c r="T41" s="287">
        <v>32.884254226665398</v>
      </c>
      <c r="U41" s="287">
        <v>0</v>
      </c>
      <c r="V41" s="287">
        <v>0</v>
      </c>
      <c r="W41" s="287">
        <v>0</v>
      </c>
      <c r="X41" s="287">
        <v>54.595671467890135</v>
      </c>
      <c r="Y41" s="287">
        <v>0</v>
      </c>
      <c r="Z41" s="287">
        <v>0</v>
      </c>
      <c r="AA41" s="287">
        <v>0</v>
      </c>
      <c r="AB41" s="295">
        <v>15.572074305444453</v>
      </c>
      <c r="AC41" s="295">
        <v>0</v>
      </c>
      <c r="AD41" s="295">
        <v>0</v>
      </c>
      <c r="AE41" s="295">
        <v>0</v>
      </c>
      <c r="AF41" s="263">
        <f t="shared" si="7"/>
        <v>87.479925694555533</v>
      </c>
      <c r="AG41" s="263">
        <f t="shared" si="8"/>
        <v>0</v>
      </c>
    </row>
    <row r="42" spans="1:33" ht="18.75" x14ac:dyDescent="0.25">
      <c r="A42" s="72" t="s">
        <v>151</v>
      </c>
      <c r="B42" s="71" t="s">
        <v>136</v>
      </c>
      <c r="C42" s="289">
        <v>3</v>
      </c>
      <c r="D42" s="289">
        <v>0</v>
      </c>
      <c r="E42" s="286">
        <v>3</v>
      </c>
      <c r="F42" s="286">
        <v>3</v>
      </c>
      <c r="G42" s="288">
        <v>0</v>
      </c>
      <c r="H42" s="288">
        <v>0</v>
      </c>
      <c r="I42" s="288">
        <v>0</v>
      </c>
      <c r="J42" s="288">
        <v>0</v>
      </c>
      <c r="K42" s="288">
        <v>0</v>
      </c>
      <c r="L42" s="288">
        <v>0</v>
      </c>
      <c r="M42" s="288">
        <v>0</v>
      </c>
      <c r="N42" s="288">
        <v>0</v>
      </c>
      <c r="O42" s="288">
        <v>0</v>
      </c>
      <c r="P42" s="288">
        <v>0</v>
      </c>
      <c r="Q42" s="288">
        <v>0</v>
      </c>
      <c r="R42" s="288">
        <v>0</v>
      </c>
      <c r="S42" s="288">
        <v>0</v>
      </c>
      <c r="T42" s="288">
        <v>0</v>
      </c>
      <c r="U42" s="288">
        <v>0</v>
      </c>
      <c r="V42" s="288">
        <v>0</v>
      </c>
      <c r="W42" s="288">
        <v>0</v>
      </c>
      <c r="X42" s="288">
        <v>3</v>
      </c>
      <c r="Y42" s="288">
        <v>0</v>
      </c>
      <c r="Z42" s="288">
        <v>0</v>
      </c>
      <c r="AA42" s="288">
        <v>0</v>
      </c>
      <c r="AB42" s="296">
        <v>0</v>
      </c>
      <c r="AC42" s="296">
        <v>0</v>
      </c>
      <c r="AD42" s="296">
        <v>0</v>
      </c>
      <c r="AE42" s="296">
        <v>0</v>
      </c>
      <c r="AF42" s="263">
        <f t="shared" si="7"/>
        <v>3</v>
      </c>
      <c r="AG42" s="263">
        <f t="shared" si="8"/>
        <v>0</v>
      </c>
    </row>
    <row r="43" spans="1:33" x14ac:dyDescent="0.25">
      <c r="A43" s="75" t="s">
        <v>59</v>
      </c>
      <c r="B43" s="74" t="s">
        <v>150</v>
      </c>
      <c r="C43" s="286">
        <v>0</v>
      </c>
      <c r="D43" s="286">
        <v>0</v>
      </c>
      <c r="E43" s="286">
        <f t="shared" ref="E43:E49" si="9">C43</f>
        <v>0</v>
      </c>
      <c r="F43" s="286">
        <f t="shared" ref="F43:F49" si="10">E43-G43-H43</f>
        <v>0</v>
      </c>
      <c r="G43" s="286">
        <v>0</v>
      </c>
      <c r="H43" s="286">
        <v>0</v>
      </c>
      <c r="I43" s="286">
        <v>0</v>
      </c>
      <c r="J43" s="286">
        <v>0</v>
      </c>
      <c r="K43" s="286">
        <v>0</v>
      </c>
      <c r="L43" s="286">
        <v>0</v>
      </c>
      <c r="M43" s="286">
        <v>0</v>
      </c>
      <c r="N43" s="286">
        <v>0</v>
      </c>
      <c r="O43" s="286">
        <v>0</v>
      </c>
      <c r="P43" s="286">
        <v>0</v>
      </c>
      <c r="Q43" s="286">
        <v>0</v>
      </c>
      <c r="R43" s="286">
        <v>0</v>
      </c>
      <c r="S43" s="286">
        <v>0</v>
      </c>
      <c r="T43" s="286">
        <v>0</v>
      </c>
      <c r="U43" s="286">
        <v>0</v>
      </c>
      <c r="V43" s="286">
        <v>0</v>
      </c>
      <c r="W43" s="286">
        <v>0</v>
      </c>
      <c r="X43" s="286">
        <v>0</v>
      </c>
      <c r="Y43" s="286">
        <v>0</v>
      </c>
      <c r="Z43" s="286">
        <v>0</v>
      </c>
      <c r="AA43" s="286">
        <v>0</v>
      </c>
      <c r="AB43" s="294">
        <v>0</v>
      </c>
      <c r="AC43" s="294">
        <v>0</v>
      </c>
      <c r="AD43" s="294">
        <v>0</v>
      </c>
      <c r="AE43" s="294">
        <v>0</v>
      </c>
      <c r="AF43" s="263">
        <f t="shared" si="7"/>
        <v>0</v>
      </c>
      <c r="AG43" s="263">
        <f t="shared" si="8"/>
        <v>0</v>
      </c>
    </row>
    <row r="44" spans="1:33" x14ac:dyDescent="0.25">
      <c r="A44" s="72" t="s">
        <v>149</v>
      </c>
      <c r="B44" s="46" t="s">
        <v>148</v>
      </c>
      <c r="C44" s="286">
        <v>0</v>
      </c>
      <c r="D44" s="286">
        <v>0</v>
      </c>
      <c r="E44" s="286">
        <f t="shared" si="9"/>
        <v>0</v>
      </c>
      <c r="F44" s="286">
        <f t="shared" si="10"/>
        <v>0</v>
      </c>
      <c r="G44" s="287">
        <v>0</v>
      </c>
      <c r="H44" s="287">
        <v>0</v>
      </c>
      <c r="I44" s="287">
        <v>0</v>
      </c>
      <c r="J44" s="287">
        <v>0</v>
      </c>
      <c r="K44" s="287">
        <v>0</v>
      </c>
      <c r="L44" s="287">
        <v>0</v>
      </c>
      <c r="M44" s="287">
        <v>0</v>
      </c>
      <c r="N44" s="287">
        <v>0</v>
      </c>
      <c r="O44" s="287">
        <v>0</v>
      </c>
      <c r="P44" s="287">
        <v>0</v>
      </c>
      <c r="Q44" s="287">
        <v>0</v>
      </c>
      <c r="R44" s="287">
        <v>0</v>
      </c>
      <c r="S44" s="287">
        <v>0</v>
      </c>
      <c r="T44" s="287">
        <v>0</v>
      </c>
      <c r="U44" s="287">
        <v>0</v>
      </c>
      <c r="V44" s="287">
        <v>0</v>
      </c>
      <c r="W44" s="287">
        <v>0</v>
      </c>
      <c r="X44" s="287">
        <v>0</v>
      </c>
      <c r="Y44" s="287">
        <v>0</v>
      </c>
      <c r="Z44" s="287">
        <v>0</v>
      </c>
      <c r="AA44" s="287">
        <v>0</v>
      </c>
      <c r="AB44" s="295">
        <v>0</v>
      </c>
      <c r="AC44" s="295">
        <v>0</v>
      </c>
      <c r="AD44" s="295">
        <v>0</v>
      </c>
      <c r="AE44" s="295">
        <v>0</v>
      </c>
      <c r="AF44" s="263">
        <f t="shared" si="7"/>
        <v>0</v>
      </c>
      <c r="AG44" s="263">
        <f t="shared" si="8"/>
        <v>0</v>
      </c>
    </row>
    <row r="45" spans="1:33" x14ac:dyDescent="0.25">
      <c r="A45" s="72" t="s">
        <v>147</v>
      </c>
      <c r="B45" s="46" t="s">
        <v>146</v>
      </c>
      <c r="C45" s="286">
        <v>0</v>
      </c>
      <c r="D45" s="286">
        <v>0</v>
      </c>
      <c r="E45" s="286">
        <f t="shared" si="9"/>
        <v>0</v>
      </c>
      <c r="F45" s="286">
        <f t="shared" si="10"/>
        <v>0</v>
      </c>
      <c r="G45" s="287">
        <v>0</v>
      </c>
      <c r="H45" s="287">
        <v>0</v>
      </c>
      <c r="I45" s="287">
        <v>0</v>
      </c>
      <c r="J45" s="287">
        <v>0</v>
      </c>
      <c r="K45" s="287">
        <v>0</v>
      </c>
      <c r="L45" s="287">
        <v>0</v>
      </c>
      <c r="M45" s="287">
        <v>0</v>
      </c>
      <c r="N45" s="287">
        <v>0</v>
      </c>
      <c r="O45" s="287">
        <v>0</v>
      </c>
      <c r="P45" s="287">
        <v>0</v>
      </c>
      <c r="Q45" s="287">
        <v>0</v>
      </c>
      <c r="R45" s="287">
        <v>0</v>
      </c>
      <c r="S45" s="287">
        <v>0</v>
      </c>
      <c r="T45" s="287">
        <v>0</v>
      </c>
      <c r="U45" s="287">
        <v>0</v>
      </c>
      <c r="V45" s="287">
        <v>0</v>
      </c>
      <c r="W45" s="287">
        <v>0</v>
      </c>
      <c r="X45" s="287">
        <v>0</v>
      </c>
      <c r="Y45" s="287">
        <v>0</v>
      </c>
      <c r="Z45" s="287">
        <v>0</v>
      </c>
      <c r="AA45" s="287">
        <v>0</v>
      </c>
      <c r="AB45" s="295">
        <v>0</v>
      </c>
      <c r="AC45" s="295">
        <v>0</v>
      </c>
      <c r="AD45" s="295">
        <v>0</v>
      </c>
      <c r="AE45" s="295">
        <v>0</v>
      </c>
      <c r="AF45" s="263">
        <f t="shared" si="7"/>
        <v>0</v>
      </c>
      <c r="AG45" s="263">
        <f t="shared" si="8"/>
        <v>0</v>
      </c>
    </row>
    <row r="46" spans="1:33" x14ac:dyDescent="0.25">
      <c r="A46" s="72" t="s">
        <v>145</v>
      </c>
      <c r="B46" s="46" t="s">
        <v>144</v>
      </c>
      <c r="C46" s="286">
        <v>0</v>
      </c>
      <c r="D46" s="286">
        <v>0</v>
      </c>
      <c r="E46" s="286">
        <f t="shared" si="9"/>
        <v>0</v>
      </c>
      <c r="F46" s="286">
        <f t="shared" si="10"/>
        <v>0</v>
      </c>
      <c r="G46" s="287">
        <v>0</v>
      </c>
      <c r="H46" s="287">
        <v>0</v>
      </c>
      <c r="I46" s="287">
        <v>0</v>
      </c>
      <c r="J46" s="287">
        <v>0</v>
      </c>
      <c r="K46" s="287">
        <v>0</v>
      </c>
      <c r="L46" s="287">
        <v>0</v>
      </c>
      <c r="M46" s="287">
        <v>0</v>
      </c>
      <c r="N46" s="287">
        <v>0</v>
      </c>
      <c r="O46" s="287">
        <v>0</v>
      </c>
      <c r="P46" s="287">
        <v>0</v>
      </c>
      <c r="Q46" s="287">
        <v>0</v>
      </c>
      <c r="R46" s="287">
        <v>0</v>
      </c>
      <c r="S46" s="287">
        <v>0</v>
      </c>
      <c r="T46" s="287">
        <v>0</v>
      </c>
      <c r="U46" s="287">
        <v>0</v>
      </c>
      <c r="V46" s="287">
        <v>0</v>
      </c>
      <c r="W46" s="287">
        <v>0</v>
      </c>
      <c r="X46" s="287">
        <v>0</v>
      </c>
      <c r="Y46" s="287">
        <v>0</v>
      </c>
      <c r="Z46" s="287">
        <v>0</v>
      </c>
      <c r="AA46" s="287">
        <v>0</v>
      </c>
      <c r="AB46" s="295">
        <v>0</v>
      </c>
      <c r="AC46" s="295">
        <v>0</v>
      </c>
      <c r="AD46" s="295">
        <v>0</v>
      </c>
      <c r="AE46" s="295">
        <v>0</v>
      </c>
      <c r="AF46" s="263">
        <f t="shared" si="7"/>
        <v>0</v>
      </c>
      <c r="AG46" s="263">
        <f t="shared" si="8"/>
        <v>0</v>
      </c>
    </row>
    <row r="47" spans="1:33" ht="31.5" x14ac:dyDescent="0.25">
      <c r="A47" s="72" t="s">
        <v>143</v>
      </c>
      <c r="B47" s="46" t="s">
        <v>142</v>
      </c>
      <c r="C47" s="286">
        <v>0</v>
      </c>
      <c r="D47" s="286">
        <v>0</v>
      </c>
      <c r="E47" s="286">
        <f t="shared" si="9"/>
        <v>0</v>
      </c>
      <c r="F47" s="286">
        <f t="shared" si="10"/>
        <v>0</v>
      </c>
      <c r="G47" s="287">
        <v>0</v>
      </c>
      <c r="H47" s="287">
        <v>0</v>
      </c>
      <c r="I47" s="287">
        <v>0</v>
      </c>
      <c r="J47" s="287">
        <v>0</v>
      </c>
      <c r="K47" s="287">
        <v>0</v>
      </c>
      <c r="L47" s="287">
        <v>0</v>
      </c>
      <c r="M47" s="287">
        <v>0</v>
      </c>
      <c r="N47" s="287">
        <v>0</v>
      </c>
      <c r="O47" s="287">
        <v>0</v>
      </c>
      <c r="P47" s="287">
        <v>0</v>
      </c>
      <c r="Q47" s="287">
        <v>0</v>
      </c>
      <c r="R47" s="287">
        <v>0</v>
      </c>
      <c r="S47" s="287">
        <v>0</v>
      </c>
      <c r="T47" s="287">
        <v>0</v>
      </c>
      <c r="U47" s="287">
        <v>0</v>
      </c>
      <c r="V47" s="287">
        <v>0</v>
      </c>
      <c r="W47" s="287">
        <v>0</v>
      </c>
      <c r="X47" s="287">
        <v>0</v>
      </c>
      <c r="Y47" s="287">
        <v>0</v>
      </c>
      <c r="Z47" s="287">
        <v>0</v>
      </c>
      <c r="AA47" s="287">
        <v>0</v>
      </c>
      <c r="AB47" s="295">
        <v>0</v>
      </c>
      <c r="AC47" s="295">
        <v>0</v>
      </c>
      <c r="AD47" s="295">
        <v>0</v>
      </c>
      <c r="AE47" s="295">
        <v>0</v>
      </c>
      <c r="AF47" s="263">
        <f t="shared" si="7"/>
        <v>0</v>
      </c>
      <c r="AG47" s="263">
        <f t="shared" si="8"/>
        <v>0</v>
      </c>
    </row>
    <row r="48" spans="1:33" ht="31.5" x14ac:dyDescent="0.25">
      <c r="A48" s="72" t="s">
        <v>141</v>
      </c>
      <c r="B48" s="46" t="s">
        <v>140</v>
      </c>
      <c r="C48" s="286">
        <v>0</v>
      </c>
      <c r="D48" s="286">
        <v>0</v>
      </c>
      <c r="E48" s="286">
        <f t="shared" si="9"/>
        <v>0</v>
      </c>
      <c r="F48" s="286">
        <f t="shared" si="10"/>
        <v>0</v>
      </c>
      <c r="G48" s="287">
        <v>0</v>
      </c>
      <c r="H48" s="287">
        <v>0</v>
      </c>
      <c r="I48" s="287">
        <v>0</v>
      </c>
      <c r="J48" s="287">
        <v>0</v>
      </c>
      <c r="K48" s="287">
        <v>0</v>
      </c>
      <c r="L48" s="287">
        <v>0</v>
      </c>
      <c r="M48" s="287">
        <v>0</v>
      </c>
      <c r="N48" s="287">
        <v>0</v>
      </c>
      <c r="O48" s="287">
        <v>0</v>
      </c>
      <c r="P48" s="287">
        <v>0</v>
      </c>
      <c r="Q48" s="287">
        <v>0</v>
      </c>
      <c r="R48" s="287">
        <v>0</v>
      </c>
      <c r="S48" s="287">
        <v>0</v>
      </c>
      <c r="T48" s="287">
        <v>0</v>
      </c>
      <c r="U48" s="287">
        <v>0</v>
      </c>
      <c r="V48" s="287">
        <v>0</v>
      </c>
      <c r="W48" s="287">
        <v>0</v>
      </c>
      <c r="X48" s="287">
        <v>0</v>
      </c>
      <c r="Y48" s="287">
        <v>0</v>
      </c>
      <c r="Z48" s="287">
        <v>0</v>
      </c>
      <c r="AA48" s="287">
        <v>0</v>
      </c>
      <c r="AB48" s="295">
        <v>0</v>
      </c>
      <c r="AC48" s="295">
        <v>0</v>
      </c>
      <c r="AD48" s="295">
        <v>0</v>
      </c>
      <c r="AE48" s="295">
        <v>0</v>
      </c>
      <c r="AF48" s="263">
        <f t="shared" si="7"/>
        <v>0</v>
      </c>
      <c r="AG48" s="263">
        <f t="shared" si="8"/>
        <v>0</v>
      </c>
    </row>
    <row r="49" spans="1:33" x14ac:dyDescent="0.25">
      <c r="A49" s="72" t="s">
        <v>139</v>
      </c>
      <c r="B49" s="46" t="s">
        <v>138</v>
      </c>
      <c r="C49" s="286">
        <f>C41</f>
        <v>103.05200000000001</v>
      </c>
      <c r="D49" s="286">
        <v>0</v>
      </c>
      <c r="E49" s="286">
        <f t="shared" si="9"/>
        <v>103.05200000000001</v>
      </c>
      <c r="F49" s="286">
        <f t="shared" si="10"/>
        <v>103.05200000000001</v>
      </c>
      <c r="G49" s="287">
        <v>0</v>
      </c>
      <c r="H49" s="287">
        <v>0</v>
      </c>
      <c r="I49" s="287">
        <v>0</v>
      </c>
      <c r="J49" s="287">
        <v>0</v>
      </c>
      <c r="K49" s="287">
        <v>0</v>
      </c>
      <c r="L49" s="287">
        <v>0</v>
      </c>
      <c r="M49" s="287">
        <v>0</v>
      </c>
      <c r="N49" s="287">
        <v>0</v>
      </c>
      <c r="O49" s="287">
        <v>0</v>
      </c>
      <c r="P49" s="287">
        <v>0</v>
      </c>
      <c r="Q49" s="287">
        <v>0</v>
      </c>
      <c r="R49" s="287">
        <v>0</v>
      </c>
      <c r="S49" s="287">
        <v>0</v>
      </c>
      <c r="T49" s="287">
        <f>T41</f>
        <v>32.884254226665398</v>
      </c>
      <c r="U49" s="287">
        <v>0</v>
      </c>
      <c r="V49" s="287">
        <v>0</v>
      </c>
      <c r="W49" s="287">
        <v>0</v>
      </c>
      <c r="X49" s="287">
        <f>X41</f>
        <v>54.595671467890135</v>
      </c>
      <c r="Y49" s="287">
        <v>0</v>
      </c>
      <c r="Z49" s="287">
        <v>0</v>
      </c>
      <c r="AA49" s="287">
        <v>0</v>
      </c>
      <c r="AB49" s="287">
        <f>AB41</f>
        <v>15.572074305444453</v>
      </c>
      <c r="AC49" s="295">
        <v>0</v>
      </c>
      <c r="AD49" s="295">
        <v>0</v>
      </c>
      <c r="AE49" s="295">
        <v>0</v>
      </c>
      <c r="AF49" s="263">
        <f t="shared" si="7"/>
        <v>87.479925694555533</v>
      </c>
      <c r="AG49" s="263">
        <f t="shared" si="8"/>
        <v>0</v>
      </c>
    </row>
    <row r="50" spans="1:33" ht="18.75" x14ac:dyDescent="0.25">
      <c r="A50" s="72" t="s">
        <v>137</v>
      </c>
      <c r="B50" s="71" t="s">
        <v>136</v>
      </c>
      <c r="C50" s="289">
        <v>3</v>
      </c>
      <c r="D50" s="289">
        <v>0</v>
      </c>
      <c r="E50" s="286">
        <v>3</v>
      </c>
      <c r="F50" s="286">
        <f t="shared" ref="F50:F57" si="11">E50</f>
        <v>3</v>
      </c>
      <c r="G50" s="288">
        <v>0</v>
      </c>
      <c r="H50" s="288">
        <v>0</v>
      </c>
      <c r="I50" s="288">
        <v>0</v>
      </c>
      <c r="J50" s="288">
        <v>0</v>
      </c>
      <c r="K50" s="288">
        <v>0</v>
      </c>
      <c r="L50" s="288">
        <v>0</v>
      </c>
      <c r="M50" s="288">
        <v>0</v>
      </c>
      <c r="N50" s="288">
        <v>0</v>
      </c>
      <c r="O50" s="288">
        <v>0</v>
      </c>
      <c r="P50" s="288">
        <v>0</v>
      </c>
      <c r="Q50" s="288">
        <v>0</v>
      </c>
      <c r="R50" s="288">
        <v>0</v>
      </c>
      <c r="S50" s="288">
        <v>0</v>
      </c>
      <c r="T50" s="288">
        <v>0</v>
      </c>
      <c r="U50" s="288">
        <v>0</v>
      </c>
      <c r="V50" s="288">
        <v>0</v>
      </c>
      <c r="W50" s="288">
        <v>0</v>
      </c>
      <c r="X50" s="288">
        <v>3</v>
      </c>
      <c r="Y50" s="288">
        <v>0</v>
      </c>
      <c r="Z50" s="288">
        <v>0</v>
      </c>
      <c r="AA50" s="288">
        <v>0</v>
      </c>
      <c r="AB50" s="296">
        <v>0</v>
      </c>
      <c r="AC50" s="296">
        <v>0</v>
      </c>
      <c r="AD50" s="296">
        <v>0</v>
      </c>
      <c r="AE50" s="296">
        <v>0</v>
      </c>
      <c r="AF50" s="263">
        <f t="shared" si="7"/>
        <v>3</v>
      </c>
      <c r="AG50" s="263">
        <f t="shared" si="8"/>
        <v>0</v>
      </c>
    </row>
    <row r="51" spans="1:33" ht="35.25" customHeight="1" x14ac:dyDescent="0.25">
      <c r="A51" s="75" t="s">
        <v>57</v>
      </c>
      <c r="B51" s="74" t="s">
        <v>135</v>
      </c>
      <c r="C51" s="286">
        <v>0</v>
      </c>
      <c r="D51" s="286">
        <v>0</v>
      </c>
      <c r="E51" s="286">
        <f t="shared" ref="E51:E56" si="12">C51</f>
        <v>0</v>
      </c>
      <c r="F51" s="286">
        <f t="shared" ref="F51:F56" si="13">E51-G51-H51</f>
        <v>0</v>
      </c>
      <c r="G51" s="286">
        <v>0</v>
      </c>
      <c r="H51" s="286">
        <v>0</v>
      </c>
      <c r="I51" s="286">
        <v>0</v>
      </c>
      <c r="J51" s="286">
        <v>0</v>
      </c>
      <c r="K51" s="286">
        <v>0</v>
      </c>
      <c r="L51" s="286">
        <v>0</v>
      </c>
      <c r="M51" s="286">
        <v>0</v>
      </c>
      <c r="N51" s="286">
        <v>0</v>
      </c>
      <c r="O51" s="286">
        <v>0</v>
      </c>
      <c r="P51" s="286">
        <v>0</v>
      </c>
      <c r="Q51" s="286">
        <v>0</v>
      </c>
      <c r="R51" s="286">
        <v>0</v>
      </c>
      <c r="S51" s="286">
        <v>0</v>
      </c>
      <c r="T51" s="286">
        <v>0</v>
      </c>
      <c r="U51" s="286">
        <v>0</v>
      </c>
      <c r="V51" s="286">
        <v>0</v>
      </c>
      <c r="W51" s="286">
        <v>0</v>
      </c>
      <c r="X51" s="286">
        <v>0</v>
      </c>
      <c r="Y51" s="286">
        <v>0</v>
      </c>
      <c r="Z51" s="286">
        <v>0</v>
      </c>
      <c r="AA51" s="286">
        <v>0</v>
      </c>
      <c r="AB51" s="294">
        <v>0</v>
      </c>
      <c r="AC51" s="294">
        <v>0</v>
      </c>
      <c r="AD51" s="294">
        <v>0</v>
      </c>
      <c r="AE51" s="294">
        <v>0</v>
      </c>
      <c r="AF51" s="263">
        <f t="shared" si="7"/>
        <v>0</v>
      </c>
      <c r="AG51" s="263">
        <f t="shared" si="8"/>
        <v>0</v>
      </c>
    </row>
    <row r="52" spans="1:33" x14ac:dyDescent="0.25">
      <c r="A52" s="72" t="s">
        <v>134</v>
      </c>
      <c r="B52" s="46" t="s">
        <v>133</v>
      </c>
      <c r="C52" s="286">
        <f>C30</f>
        <v>923.973459505498</v>
      </c>
      <c r="D52" s="286">
        <v>0</v>
      </c>
      <c r="E52" s="286">
        <f t="shared" si="12"/>
        <v>923.973459505498</v>
      </c>
      <c r="F52" s="286">
        <f t="shared" si="13"/>
        <v>923.973459505498</v>
      </c>
      <c r="G52" s="287">
        <v>0</v>
      </c>
      <c r="H52" s="287">
        <v>0</v>
      </c>
      <c r="I52" s="287">
        <v>0</v>
      </c>
      <c r="J52" s="287">
        <v>0</v>
      </c>
      <c r="K52" s="287">
        <v>0</v>
      </c>
      <c r="L52" s="287">
        <v>0</v>
      </c>
      <c r="M52" s="287">
        <v>0</v>
      </c>
      <c r="N52" s="287">
        <v>0</v>
      </c>
      <c r="O52" s="287">
        <v>0</v>
      </c>
      <c r="P52" s="287">
        <v>0</v>
      </c>
      <c r="Q52" s="287">
        <v>0</v>
      </c>
      <c r="R52" s="287">
        <v>0</v>
      </c>
      <c r="S52" s="287">
        <v>0</v>
      </c>
      <c r="T52" s="287">
        <v>295.00464466741528</v>
      </c>
      <c r="U52" s="287">
        <v>0</v>
      </c>
      <c r="V52" s="287">
        <v>0</v>
      </c>
      <c r="W52" s="287">
        <v>0</v>
      </c>
      <c r="X52" s="287">
        <v>474.95105560119737</v>
      </c>
      <c r="Y52" s="287">
        <v>0</v>
      </c>
      <c r="Z52" s="287">
        <v>0</v>
      </c>
      <c r="AA52" s="287">
        <v>0</v>
      </c>
      <c r="AB52" s="295">
        <v>154.01776110336925</v>
      </c>
      <c r="AC52" s="295">
        <v>0</v>
      </c>
      <c r="AD52" s="295">
        <v>0</v>
      </c>
      <c r="AE52" s="295">
        <v>0</v>
      </c>
      <c r="AF52" s="263">
        <f t="shared" si="7"/>
        <v>769.95570026861265</v>
      </c>
      <c r="AG52" s="263">
        <f t="shared" si="8"/>
        <v>0</v>
      </c>
    </row>
    <row r="53" spans="1:33" x14ac:dyDescent="0.25">
      <c r="A53" s="72" t="s">
        <v>132</v>
      </c>
      <c r="B53" s="46" t="s">
        <v>126</v>
      </c>
      <c r="C53" s="286">
        <v>0</v>
      </c>
      <c r="D53" s="286">
        <v>0</v>
      </c>
      <c r="E53" s="286">
        <f t="shared" si="12"/>
        <v>0</v>
      </c>
      <c r="F53" s="286">
        <f t="shared" si="13"/>
        <v>0</v>
      </c>
      <c r="G53" s="287">
        <v>0</v>
      </c>
      <c r="H53" s="287">
        <v>0</v>
      </c>
      <c r="I53" s="287">
        <v>0</v>
      </c>
      <c r="J53" s="287">
        <v>0</v>
      </c>
      <c r="K53" s="287">
        <v>0</v>
      </c>
      <c r="L53" s="287">
        <v>0</v>
      </c>
      <c r="M53" s="287">
        <v>0</v>
      </c>
      <c r="N53" s="287">
        <v>0</v>
      </c>
      <c r="O53" s="287">
        <v>0</v>
      </c>
      <c r="P53" s="287">
        <v>0</v>
      </c>
      <c r="Q53" s="287">
        <v>0</v>
      </c>
      <c r="R53" s="287">
        <v>0</v>
      </c>
      <c r="S53" s="287">
        <v>0</v>
      </c>
      <c r="T53" s="287">
        <v>0</v>
      </c>
      <c r="U53" s="287">
        <v>0</v>
      </c>
      <c r="V53" s="287">
        <v>0</v>
      </c>
      <c r="W53" s="287">
        <v>0</v>
      </c>
      <c r="X53" s="287">
        <v>0</v>
      </c>
      <c r="Y53" s="287">
        <v>0</v>
      </c>
      <c r="Z53" s="287">
        <v>0</v>
      </c>
      <c r="AA53" s="287">
        <v>0</v>
      </c>
      <c r="AB53" s="295">
        <v>0</v>
      </c>
      <c r="AC53" s="295">
        <v>0</v>
      </c>
      <c r="AD53" s="295">
        <v>0</v>
      </c>
      <c r="AE53" s="295">
        <v>0</v>
      </c>
      <c r="AF53" s="263">
        <f t="shared" si="7"/>
        <v>0</v>
      </c>
      <c r="AG53" s="263">
        <f t="shared" si="8"/>
        <v>0</v>
      </c>
    </row>
    <row r="54" spans="1:33" x14ac:dyDescent="0.25">
      <c r="A54" s="72" t="s">
        <v>131</v>
      </c>
      <c r="B54" s="71" t="s">
        <v>125</v>
      </c>
      <c r="C54" s="289">
        <v>0</v>
      </c>
      <c r="D54" s="289">
        <v>0</v>
      </c>
      <c r="E54" s="286">
        <f t="shared" si="12"/>
        <v>0</v>
      </c>
      <c r="F54" s="286">
        <f t="shared" si="13"/>
        <v>0</v>
      </c>
      <c r="G54" s="288">
        <v>0</v>
      </c>
      <c r="H54" s="288">
        <v>0</v>
      </c>
      <c r="I54" s="288">
        <v>0</v>
      </c>
      <c r="J54" s="288">
        <v>0</v>
      </c>
      <c r="K54" s="288">
        <v>0</v>
      </c>
      <c r="L54" s="288">
        <v>0</v>
      </c>
      <c r="M54" s="288">
        <v>0</v>
      </c>
      <c r="N54" s="288">
        <v>0</v>
      </c>
      <c r="O54" s="288">
        <v>0</v>
      </c>
      <c r="P54" s="288">
        <v>0</v>
      </c>
      <c r="Q54" s="288">
        <v>0</v>
      </c>
      <c r="R54" s="288">
        <v>0</v>
      </c>
      <c r="S54" s="288">
        <v>0</v>
      </c>
      <c r="T54" s="288">
        <v>0</v>
      </c>
      <c r="U54" s="288">
        <v>0</v>
      </c>
      <c r="V54" s="288">
        <v>0</v>
      </c>
      <c r="W54" s="288">
        <v>0</v>
      </c>
      <c r="X54" s="288">
        <v>0</v>
      </c>
      <c r="Y54" s="288">
        <v>0</v>
      </c>
      <c r="Z54" s="288">
        <v>0</v>
      </c>
      <c r="AA54" s="288">
        <v>0</v>
      </c>
      <c r="AB54" s="296">
        <v>0</v>
      </c>
      <c r="AC54" s="296">
        <v>0</v>
      </c>
      <c r="AD54" s="296">
        <v>0</v>
      </c>
      <c r="AE54" s="296">
        <v>0</v>
      </c>
      <c r="AF54" s="263">
        <f t="shared" si="7"/>
        <v>0</v>
      </c>
      <c r="AG54" s="263">
        <f t="shared" si="8"/>
        <v>0</v>
      </c>
    </row>
    <row r="55" spans="1:33" x14ac:dyDescent="0.25">
      <c r="A55" s="72" t="s">
        <v>130</v>
      </c>
      <c r="B55" s="71" t="s">
        <v>124</v>
      </c>
      <c r="C55" s="289">
        <v>0</v>
      </c>
      <c r="D55" s="289">
        <v>0</v>
      </c>
      <c r="E55" s="286">
        <f t="shared" si="12"/>
        <v>0</v>
      </c>
      <c r="F55" s="286">
        <f t="shared" si="13"/>
        <v>0</v>
      </c>
      <c r="G55" s="288">
        <v>0</v>
      </c>
      <c r="H55" s="288">
        <v>0</v>
      </c>
      <c r="I55" s="288">
        <v>0</v>
      </c>
      <c r="J55" s="288">
        <v>0</v>
      </c>
      <c r="K55" s="288">
        <v>0</v>
      </c>
      <c r="L55" s="288">
        <v>0</v>
      </c>
      <c r="M55" s="288">
        <v>0</v>
      </c>
      <c r="N55" s="288">
        <v>0</v>
      </c>
      <c r="O55" s="288">
        <v>0</v>
      </c>
      <c r="P55" s="288">
        <v>0</v>
      </c>
      <c r="Q55" s="288">
        <v>0</v>
      </c>
      <c r="R55" s="288">
        <v>0</v>
      </c>
      <c r="S55" s="288">
        <v>0</v>
      </c>
      <c r="T55" s="288">
        <v>0</v>
      </c>
      <c r="U55" s="288">
        <v>0</v>
      </c>
      <c r="V55" s="288">
        <v>0</v>
      </c>
      <c r="W55" s="288">
        <v>0</v>
      </c>
      <c r="X55" s="288">
        <v>0</v>
      </c>
      <c r="Y55" s="288">
        <v>0</v>
      </c>
      <c r="Z55" s="288">
        <v>0</v>
      </c>
      <c r="AA55" s="288">
        <v>0</v>
      </c>
      <c r="AB55" s="296">
        <v>0</v>
      </c>
      <c r="AC55" s="296">
        <v>0</v>
      </c>
      <c r="AD55" s="296">
        <v>0</v>
      </c>
      <c r="AE55" s="296">
        <v>0</v>
      </c>
      <c r="AF55" s="263">
        <f t="shared" si="7"/>
        <v>0</v>
      </c>
      <c r="AG55" s="263">
        <f t="shared" si="8"/>
        <v>0</v>
      </c>
    </row>
    <row r="56" spans="1:33" x14ac:dyDescent="0.25">
      <c r="A56" s="72" t="s">
        <v>129</v>
      </c>
      <c r="B56" s="71" t="s">
        <v>123</v>
      </c>
      <c r="C56" s="289">
        <f>C49</f>
        <v>103.05200000000001</v>
      </c>
      <c r="D56" s="289">
        <v>0</v>
      </c>
      <c r="E56" s="286">
        <f t="shared" si="12"/>
        <v>103.05200000000001</v>
      </c>
      <c r="F56" s="286">
        <f t="shared" si="13"/>
        <v>103.05200000000001</v>
      </c>
      <c r="G56" s="288">
        <v>0</v>
      </c>
      <c r="H56" s="288">
        <v>0</v>
      </c>
      <c r="I56" s="288">
        <v>0</v>
      </c>
      <c r="J56" s="288">
        <v>0</v>
      </c>
      <c r="K56" s="288">
        <v>0</v>
      </c>
      <c r="L56" s="288">
        <v>0</v>
      </c>
      <c r="M56" s="288">
        <v>0</v>
      </c>
      <c r="N56" s="288">
        <v>0</v>
      </c>
      <c r="O56" s="288">
        <v>0</v>
      </c>
      <c r="P56" s="288">
        <v>0</v>
      </c>
      <c r="Q56" s="288">
        <v>0</v>
      </c>
      <c r="R56" s="288">
        <v>0</v>
      </c>
      <c r="S56" s="288">
        <v>0</v>
      </c>
      <c r="T56" s="288">
        <f>T49</f>
        <v>32.884254226665398</v>
      </c>
      <c r="U56" s="288">
        <v>0</v>
      </c>
      <c r="V56" s="288">
        <v>0</v>
      </c>
      <c r="W56" s="288">
        <v>0</v>
      </c>
      <c r="X56" s="288">
        <f>X49</f>
        <v>54.595671467890135</v>
      </c>
      <c r="Y56" s="288">
        <v>0</v>
      </c>
      <c r="Z56" s="288">
        <v>0</v>
      </c>
      <c r="AA56" s="288">
        <v>0</v>
      </c>
      <c r="AB56" s="288">
        <f>AB49</f>
        <v>15.572074305444453</v>
      </c>
      <c r="AC56" s="296">
        <v>0</v>
      </c>
      <c r="AD56" s="296">
        <v>0</v>
      </c>
      <c r="AE56" s="296">
        <v>0</v>
      </c>
      <c r="AF56" s="263">
        <f t="shared" si="7"/>
        <v>87.479925694555533</v>
      </c>
      <c r="AG56" s="263">
        <f t="shared" si="8"/>
        <v>0</v>
      </c>
    </row>
    <row r="57" spans="1:33" ht="18.75" x14ac:dyDescent="0.25">
      <c r="A57" s="72" t="s">
        <v>128</v>
      </c>
      <c r="B57" s="71" t="s">
        <v>122</v>
      </c>
      <c r="C57" s="289">
        <v>3</v>
      </c>
      <c r="D57" s="289">
        <v>0</v>
      </c>
      <c r="E57" s="286">
        <v>3</v>
      </c>
      <c r="F57" s="286">
        <f t="shared" si="11"/>
        <v>3</v>
      </c>
      <c r="G57" s="288">
        <v>0</v>
      </c>
      <c r="H57" s="288">
        <v>0</v>
      </c>
      <c r="I57" s="288">
        <v>0</v>
      </c>
      <c r="J57" s="288">
        <v>0</v>
      </c>
      <c r="K57" s="288">
        <v>0</v>
      </c>
      <c r="L57" s="288">
        <v>0</v>
      </c>
      <c r="M57" s="288">
        <v>0</v>
      </c>
      <c r="N57" s="288">
        <v>0</v>
      </c>
      <c r="O57" s="288">
        <v>0</v>
      </c>
      <c r="P57" s="288">
        <v>0</v>
      </c>
      <c r="Q57" s="288">
        <v>0</v>
      </c>
      <c r="R57" s="288">
        <v>0</v>
      </c>
      <c r="S57" s="288">
        <v>0</v>
      </c>
      <c r="T57" s="288">
        <v>0</v>
      </c>
      <c r="U57" s="288">
        <v>0</v>
      </c>
      <c r="V57" s="288">
        <v>0</v>
      </c>
      <c r="W57" s="288">
        <v>0</v>
      </c>
      <c r="X57" s="288">
        <v>3</v>
      </c>
      <c r="Y57" s="288">
        <v>0</v>
      </c>
      <c r="Z57" s="288">
        <v>0</v>
      </c>
      <c r="AA57" s="288">
        <v>0</v>
      </c>
      <c r="AB57" s="296">
        <v>0</v>
      </c>
      <c r="AC57" s="296">
        <v>0</v>
      </c>
      <c r="AD57" s="296">
        <v>0</v>
      </c>
      <c r="AE57" s="296">
        <v>0</v>
      </c>
      <c r="AF57" s="263">
        <f t="shared" si="7"/>
        <v>3</v>
      </c>
      <c r="AG57" s="263">
        <f t="shared" si="8"/>
        <v>0</v>
      </c>
    </row>
    <row r="58" spans="1:33" ht="36.75" customHeight="1" x14ac:dyDescent="0.25">
      <c r="A58" s="75" t="s">
        <v>56</v>
      </c>
      <c r="B58" s="83" t="s">
        <v>204</v>
      </c>
      <c r="C58" s="289">
        <v>0</v>
      </c>
      <c r="D58" s="289">
        <v>0</v>
      </c>
      <c r="E58" s="286">
        <f t="shared" ref="E58:E64" si="14">C58</f>
        <v>0</v>
      </c>
      <c r="F58" s="286">
        <f t="shared" ref="F58:F64" si="15">E58-G58-H58</f>
        <v>0</v>
      </c>
      <c r="G58" s="289">
        <v>0</v>
      </c>
      <c r="H58" s="289">
        <v>0</v>
      </c>
      <c r="I58" s="289">
        <v>0</v>
      </c>
      <c r="J58" s="289">
        <v>0</v>
      </c>
      <c r="K58" s="289">
        <v>0</v>
      </c>
      <c r="L58" s="289">
        <v>0</v>
      </c>
      <c r="M58" s="289">
        <v>0</v>
      </c>
      <c r="N58" s="289">
        <v>0</v>
      </c>
      <c r="O58" s="289">
        <v>0</v>
      </c>
      <c r="P58" s="289">
        <v>0</v>
      </c>
      <c r="Q58" s="289">
        <v>0</v>
      </c>
      <c r="R58" s="289">
        <v>0</v>
      </c>
      <c r="S58" s="289">
        <v>0</v>
      </c>
      <c r="T58" s="289">
        <v>0</v>
      </c>
      <c r="U58" s="289">
        <v>0</v>
      </c>
      <c r="V58" s="289">
        <v>0</v>
      </c>
      <c r="W58" s="289">
        <v>0</v>
      </c>
      <c r="X58" s="289">
        <v>0</v>
      </c>
      <c r="Y58" s="289">
        <v>0</v>
      </c>
      <c r="Z58" s="289">
        <v>0</v>
      </c>
      <c r="AA58" s="289">
        <v>0</v>
      </c>
      <c r="AB58" s="297">
        <v>0</v>
      </c>
      <c r="AC58" s="297">
        <v>0</v>
      </c>
      <c r="AD58" s="297">
        <v>0</v>
      </c>
      <c r="AE58" s="297">
        <v>0</v>
      </c>
      <c r="AF58" s="263">
        <f t="shared" si="7"/>
        <v>0</v>
      </c>
      <c r="AG58" s="263">
        <f t="shared" si="8"/>
        <v>0</v>
      </c>
    </row>
    <row r="59" spans="1:33" x14ac:dyDescent="0.25">
      <c r="A59" s="75" t="s">
        <v>54</v>
      </c>
      <c r="B59" s="74" t="s">
        <v>127</v>
      </c>
      <c r="C59" s="286">
        <v>0</v>
      </c>
      <c r="D59" s="286">
        <v>0</v>
      </c>
      <c r="E59" s="286">
        <f t="shared" si="14"/>
        <v>0</v>
      </c>
      <c r="F59" s="286">
        <f t="shared" si="15"/>
        <v>0</v>
      </c>
      <c r="G59" s="286">
        <v>0</v>
      </c>
      <c r="H59" s="286">
        <v>0</v>
      </c>
      <c r="I59" s="286">
        <v>0</v>
      </c>
      <c r="J59" s="286">
        <v>0</v>
      </c>
      <c r="K59" s="286">
        <v>0</v>
      </c>
      <c r="L59" s="286">
        <v>0</v>
      </c>
      <c r="M59" s="286">
        <v>0</v>
      </c>
      <c r="N59" s="286">
        <v>0</v>
      </c>
      <c r="O59" s="286">
        <v>0</v>
      </c>
      <c r="P59" s="286">
        <v>0</v>
      </c>
      <c r="Q59" s="286">
        <v>0</v>
      </c>
      <c r="R59" s="286">
        <v>0</v>
      </c>
      <c r="S59" s="286">
        <v>0</v>
      </c>
      <c r="T59" s="286">
        <v>0</v>
      </c>
      <c r="U59" s="286">
        <v>0</v>
      </c>
      <c r="V59" s="286">
        <v>0</v>
      </c>
      <c r="W59" s="286">
        <v>0</v>
      </c>
      <c r="X59" s="286">
        <v>0</v>
      </c>
      <c r="Y59" s="286">
        <v>0</v>
      </c>
      <c r="Z59" s="286">
        <v>0</v>
      </c>
      <c r="AA59" s="286">
        <v>0</v>
      </c>
      <c r="AB59" s="294">
        <v>0</v>
      </c>
      <c r="AC59" s="294">
        <v>0</v>
      </c>
      <c r="AD59" s="294">
        <v>0</v>
      </c>
      <c r="AE59" s="294">
        <v>0</v>
      </c>
      <c r="AF59" s="263">
        <f t="shared" si="7"/>
        <v>0</v>
      </c>
      <c r="AG59" s="263">
        <f t="shared" si="8"/>
        <v>0</v>
      </c>
    </row>
    <row r="60" spans="1:33" x14ac:dyDescent="0.25">
      <c r="A60" s="72" t="s">
        <v>198</v>
      </c>
      <c r="B60" s="73" t="s">
        <v>148</v>
      </c>
      <c r="C60" s="289">
        <v>0</v>
      </c>
      <c r="D60" s="289">
        <v>0</v>
      </c>
      <c r="E60" s="286">
        <f t="shared" si="14"/>
        <v>0</v>
      </c>
      <c r="F60" s="286">
        <f t="shared" si="15"/>
        <v>0</v>
      </c>
      <c r="G60" s="288">
        <v>0</v>
      </c>
      <c r="H60" s="288">
        <v>0</v>
      </c>
      <c r="I60" s="288">
        <v>0</v>
      </c>
      <c r="J60" s="288">
        <v>0</v>
      </c>
      <c r="K60" s="288">
        <v>0</v>
      </c>
      <c r="L60" s="288">
        <v>0</v>
      </c>
      <c r="M60" s="288">
        <v>0</v>
      </c>
      <c r="N60" s="288">
        <v>0</v>
      </c>
      <c r="O60" s="288">
        <v>0</v>
      </c>
      <c r="P60" s="288">
        <v>0</v>
      </c>
      <c r="Q60" s="288">
        <v>0</v>
      </c>
      <c r="R60" s="288">
        <v>0</v>
      </c>
      <c r="S60" s="288">
        <v>0</v>
      </c>
      <c r="T60" s="288">
        <v>0</v>
      </c>
      <c r="U60" s="288">
        <v>0</v>
      </c>
      <c r="V60" s="288">
        <v>0</v>
      </c>
      <c r="W60" s="288">
        <v>0</v>
      </c>
      <c r="X60" s="288">
        <v>0</v>
      </c>
      <c r="Y60" s="288">
        <v>0</v>
      </c>
      <c r="Z60" s="288">
        <v>0</v>
      </c>
      <c r="AA60" s="288">
        <v>0</v>
      </c>
      <c r="AB60" s="296">
        <v>0</v>
      </c>
      <c r="AC60" s="296">
        <v>0</v>
      </c>
      <c r="AD60" s="296">
        <v>0</v>
      </c>
      <c r="AE60" s="296">
        <v>0</v>
      </c>
      <c r="AF60" s="263">
        <f t="shared" si="7"/>
        <v>0</v>
      </c>
      <c r="AG60" s="263">
        <f t="shared" si="8"/>
        <v>0</v>
      </c>
    </row>
    <row r="61" spans="1:33" x14ac:dyDescent="0.25">
      <c r="A61" s="72" t="s">
        <v>199</v>
      </c>
      <c r="B61" s="73" t="s">
        <v>146</v>
      </c>
      <c r="C61" s="289">
        <v>0</v>
      </c>
      <c r="D61" s="289">
        <v>0</v>
      </c>
      <c r="E61" s="286">
        <f t="shared" si="14"/>
        <v>0</v>
      </c>
      <c r="F61" s="286">
        <f t="shared" si="15"/>
        <v>0</v>
      </c>
      <c r="G61" s="288">
        <v>0</v>
      </c>
      <c r="H61" s="288">
        <v>0</v>
      </c>
      <c r="I61" s="288">
        <v>0</v>
      </c>
      <c r="J61" s="288">
        <v>0</v>
      </c>
      <c r="K61" s="288">
        <v>0</v>
      </c>
      <c r="L61" s="288">
        <v>0</v>
      </c>
      <c r="M61" s="288">
        <v>0</v>
      </c>
      <c r="N61" s="288">
        <v>0</v>
      </c>
      <c r="O61" s="288">
        <v>0</v>
      </c>
      <c r="P61" s="288">
        <v>0</v>
      </c>
      <c r="Q61" s="288">
        <v>0</v>
      </c>
      <c r="R61" s="288">
        <v>0</v>
      </c>
      <c r="S61" s="288">
        <v>0</v>
      </c>
      <c r="T61" s="288">
        <v>0</v>
      </c>
      <c r="U61" s="288">
        <v>0</v>
      </c>
      <c r="V61" s="288">
        <v>0</v>
      </c>
      <c r="W61" s="288">
        <v>0</v>
      </c>
      <c r="X61" s="288">
        <v>0</v>
      </c>
      <c r="Y61" s="288">
        <v>0</v>
      </c>
      <c r="Z61" s="288">
        <v>0</v>
      </c>
      <c r="AA61" s="288">
        <v>0</v>
      </c>
      <c r="AB61" s="296">
        <v>0</v>
      </c>
      <c r="AC61" s="296">
        <v>0</v>
      </c>
      <c r="AD61" s="296">
        <v>0</v>
      </c>
      <c r="AE61" s="296">
        <v>0</v>
      </c>
      <c r="AF61" s="263">
        <f t="shared" si="7"/>
        <v>0</v>
      </c>
      <c r="AG61" s="263">
        <f t="shared" si="8"/>
        <v>0</v>
      </c>
    </row>
    <row r="62" spans="1:33" x14ac:dyDescent="0.25">
      <c r="A62" s="72" t="s">
        <v>200</v>
      </c>
      <c r="B62" s="73" t="s">
        <v>144</v>
      </c>
      <c r="C62" s="289">
        <v>0</v>
      </c>
      <c r="D62" s="289">
        <v>0</v>
      </c>
      <c r="E62" s="286">
        <f t="shared" si="14"/>
        <v>0</v>
      </c>
      <c r="F62" s="286">
        <f t="shared" si="15"/>
        <v>0</v>
      </c>
      <c r="G62" s="288">
        <v>0</v>
      </c>
      <c r="H62" s="288">
        <v>0</v>
      </c>
      <c r="I62" s="288">
        <v>0</v>
      </c>
      <c r="J62" s="288">
        <v>0</v>
      </c>
      <c r="K62" s="288">
        <v>0</v>
      </c>
      <c r="L62" s="288">
        <v>0</v>
      </c>
      <c r="M62" s="288">
        <v>0</v>
      </c>
      <c r="N62" s="288">
        <v>0</v>
      </c>
      <c r="O62" s="288">
        <v>0</v>
      </c>
      <c r="P62" s="288">
        <v>0</v>
      </c>
      <c r="Q62" s="288">
        <v>0</v>
      </c>
      <c r="R62" s="288">
        <v>0</v>
      </c>
      <c r="S62" s="288">
        <v>0</v>
      </c>
      <c r="T62" s="288">
        <v>0</v>
      </c>
      <c r="U62" s="288">
        <v>0</v>
      </c>
      <c r="V62" s="288">
        <v>0</v>
      </c>
      <c r="W62" s="288">
        <v>0</v>
      </c>
      <c r="X62" s="288">
        <v>0</v>
      </c>
      <c r="Y62" s="288">
        <v>0</v>
      </c>
      <c r="Z62" s="288">
        <v>0</v>
      </c>
      <c r="AA62" s="288">
        <v>0</v>
      </c>
      <c r="AB62" s="296">
        <v>0</v>
      </c>
      <c r="AC62" s="296">
        <v>0</v>
      </c>
      <c r="AD62" s="296">
        <v>0</v>
      </c>
      <c r="AE62" s="296">
        <v>0</v>
      </c>
      <c r="AF62" s="263">
        <f t="shared" si="7"/>
        <v>0</v>
      </c>
      <c r="AG62" s="263">
        <f t="shared" si="8"/>
        <v>0</v>
      </c>
    </row>
    <row r="63" spans="1:33" x14ac:dyDescent="0.25">
      <c r="A63" s="72" t="s">
        <v>201</v>
      </c>
      <c r="B63" s="73" t="s">
        <v>203</v>
      </c>
      <c r="C63" s="289">
        <f>C56</f>
        <v>103.05200000000001</v>
      </c>
      <c r="D63" s="289">
        <v>0</v>
      </c>
      <c r="E63" s="286">
        <f t="shared" si="14"/>
        <v>103.05200000000001</v>
      </c>
      <c r="F63" s="286">
        <f t="shared" si="15"/>
        <v>103.05200000000001</v>
      </c>
      <c r="G63" s="288">
        <v>0</v>
      </c>
      <c r="H63" s="288">
        <v>0</v>
      </c>
      <c r="I63" s="288">
        <v>0</v>
      </c>
      <c r="J63" s="288">
        <v>0</v>
      </c>
      <c r="K63" s="288">
        <v>0</v>
      </c>
      <c r="L63" s="288">
        <v>0</v>
      </c>
      <c r="M63" s="288">
        <v>0</v>
      </c>
      <c r="N63" s="288">
        <v>0</v>
      </c>
      <c r="O63" s="288">
        <v>0</v>
      </c>
      <c r="P63" s="288">
        <v>0</v>
      </c>
      <c r="Q63" s="288">
        <v>0</v>
      </c>
      <c r="R63" s="288">
        <v>0</v>
      </c>
      <c r="S63" s="288">
        <v>0</v>
      </c>
      <c r="T63" s="288">
        <f>T56</f>
        <v>32.884254226665398</v>
      </c>
      <c r="U63" s="288">
        <v>0</v>
      </c>
      <c r="V63" s="288">
        <v>0</v>
      </c>
      <c r="W63" s="288">
        <v>0</v>
      </c>
      <c r="X63" s="288">
        <f>X56</f>
        <v>54.595671467890135</v>
      </c>
      <c r="Y63" s="288">
        <v>0</v>
      </c>
      <c r="Z63" s="288">
        <v>0</v>
      </c>
      <c r="AA63" s="288">
        <v>0</v>
      </c>
      <c r="AB63" s="296">
        <v>0</v>
      </c>
      <c r="AC63" s="296">
        <v>0</v>
      </c>
      <c r="AD63" s="296">
        <v>0</v>
      </c>
      <c r="AE63" s="296">
        <v>0</v>
      </c>
      <c r="AF63" s="263">
        <f t="shared" si="7"/>
        <v>87.479925694555533</v>
      </c>
      <c r="AG63" s="263">
        <f t="shared" si="8"/>
        <v>0</v>
      </c>
    </row>
    <row r="64" spans="1:33" ht="18.75" x14ac:dyDescent="0.25">
      <c r="A64" s="72" t="s">
        <v>202</v>
      </c>
      <c r="B64" s="71" t="s">
        <v>122</v>
      </c>
      <c r="C64" s="289">
        <v>0</v>
      </c>
      <c r="D64" s="289">
        <v>0</v>
      </c>
      <c r="E64" s="286">
        <f t="shared" si="14"/>
        <v>0</v>
      </c>
      <c r="F64" s="286">
        <f t="shared" si="15"/>
        <v>0</v>
      </c>
      <c r="G64" s="288">
        <v>0</v>
      </c>
      <c r="H64" s="288">
        <v>0</v>
      </c>
      <c r="I64" s="288">
        <v>0</v>
      </c>
      <c r="J64" s="288">
        <v>0</v>
      </c>
      <c r="K64" s="288">
        <v>0</v>
      </c>
      <c r="L64" s="288">
        <v>0</v>
      </c>
      <c r="M64" s="288">
        <v>0</v>
      </c>
      <c r="N64" s="288">
        <v>0</v>
      </c>
      <c r="O64" s="288">
        <v>0</v>
      </c>
      <c r="P64" s="288">
        <v>0</v>
      </c>
      <c r="Q64" s="288">
        <v>0</v>
      </c>
      <c r="R64" s="288">
        <v>0</v>
      </c>
      <c r="S64" s="288">
        <v>0</v>
      </c>
      <c r="T64" s="288">
        <v>0</v>
      </c>
      <c r="U64" s="288">
        <v>0</v>
      </c>
      <c r="V64" s="288">
        <v>0</v>
      </c>
      <c r="W64" s="288">
        <v>0</v>
      </c>
      <c r="X64" s="288">
        <v>0</v>
      </c>
      <c r="Y64" s="288">
        <v>0</v>
      </c>
      <c r="Z64" s="288">
        <v>0</v>
      </c>
      <c r="AA64" s="288">
        <v>0</v>
      </c>
      <c r="AB64" s="296">
        <v>0</v>
      </c>
      <c r="AC64" s="296">
        <v>0</v>
      </c>
      <c r="AD64" s="296">
        <v>0</v>
      </c>
      <c r="AE64" s="296">
        <v>0</v>
      </c>
      <c r="AF64" s="263">
        <f t="shared" si="7"/>
        <v>0</v>
      </c>
      <c r="AG64" s="263">
        <f t="shared" si="8"/>
        <v>0</v>
      </c>
    </row>
    <row r="65" spans="1:32" x14ac:dyDescent="0.25">
      <c r="A65" s="68"/>
      <c r="B65" s="69"/>
      <c r="C65" s="69"/>
      <c r="D65" s="69"/>
      <c r="E65" s="69"/>
      <c r="F65" s="69"/>
      <c r="G65" s="69"/>
      <c r="H65" s="69"/>
      <c r="I65" s="69"/>
      <c r="J65" s="69"/>
      <c r="K65" s="69"/>
      <c r="L65" s="68"/>
      <c r="M65" s="68"/>
      <c r="N65" s="59"/>
      <c r="O65" s="59"/>
      <c r="P65" s="59"/>
      <c r="Q65" s="59"/>
      <c r="R65" s="59"/>
      <c r="S65" s="59"/>
      <c r="T65" s="59"/>
      <c r="U65" s="59"/>
      <c r="V65" s="59"/>
      <c r="W65" s="59"/>
      <c r="X65" s="59"/>
      <c r="Y65" s="59"/>
      <c r="Z65" s="59"/>
      <c r="AA65" s="59"/>
      <c r="AB65" s="268"/>
      <c r="AC65" s="268"/>
      <c r="AD65" s="268"/>
      <c r="AE65" s="268"/>
      <c r="AF65" s="59"/>
    </row>
    <row r="66" spans="1:32" ht="54" customHeight="1" x14ac:dyDescent="0.25">
      <c r="A66" s="59"/>
      <c r="B66" s="430"/>
      <c r="C66" s="430"/>
      <c r="D66" s="430"/>
      <c r="E66" s="430"/>
      <c r="F66" s="430"/>
      <c r="G66" s="430"/>
      <c r="H66" s="430"/>
      <c r="I66" s="430"/>
      <c r="J66" s="63"/>
      <c r="K66" s="63"/>
      <c r="L66" s="67"/>
      <c r="M66" s="67"/>
      <c r="N66" s="67"/>
      <c r="O66" s="67"/>
      <c r="P66" s="67"/>
      <c r="Q66" s="67"/>
      <c r="R66" s="67"/>
      <c r="S66" s="67"/>
      <c r="T66" s="67"/>
      <c r="U66" s="67"/>
      <c r="V66" s="67"/>
      <c r="W66" s="67"/>
      <c r="X66" s="67"/>
      <c r="Y66" s="67"/>
      <c r="Z66" s="67"/>
      <c r="AA66" s="67"/>
      <c r="AB66" s="67"/>
      <c r="AC66" s="67"/>
      <c r="AD66" s="67"/>
      <c r="AE66" s="67"/>
      <c r="AF66" s="67"/>
    </row>
    <row r="67" spans="1:32" x14ac:dyDescent="0.25">
      <c r="A67" s="59"/>
      <c r="B67" s="59"/>
      <c r="C67" s="59"/>
      <c r="D67" s="59"/>
      <c r="E67" s="59"/>
      <c r="F67" s="59"/>
      <c r="L67" s="59"/>
      <c r="M67" s="59"/>
      <c r="N67" s="59"/>
      <c r="O67" s="59"/>
      <c r="P67" s="59"/>
      <c r="Q67" s="59"/>
      <c r="R67" s="59"/>
      <c r="S67" s="59"/>
      <c r="T67" s="59"/>
      <c r="U67" s="59"/>
      <c r="V67" s="59"/>
      <c r="W67" s="59"/>
      <c r="X67" s="59"/>
      <c r="Y67" s="59"/>
      <c r="Z67" s="59"/>
      <c r="AA67" s="59"/>
      <c r="AB67" s="268"/>
      <c r="AC67" s="268"/>
      <c r="AD67" s="268"/>
      <c r="AE67" s="268"/>
      <c r="AF67" s="59"/>
    </row>
    <row r="68" spans="1:32" ht="50.25" customHeight="1" x14ac:dyDescent="0.25">
      <c r="A68" s="59"/>
      <c r="B68" s="431"/>
      <c r="C68" s="431"/>
      <c r="D68" s="431"/>
      <c r="E68" s="431"/>
      <c r="F68" s="431"/>
      <c r="G68" s="431"/>
      <c r="H68" s="431"/>
      <c r="I68" s="431"/>
      <c r="J68" s="64"/>
      <c r="K68" s="64"/>
      <c r="L68" s="59"/>
      <c r="M68" s="59"/>
      <c r="N68" s="59"/>
      <c r="O68" s="59"/>
      <c r="P68" s="59"/>
      <c r="Q68" s="59"/>
      <c r="R68" s="59"/>
      <c r="S68" s="59"/>
      <c r="T68" s="59"/>
      <c r="U68" s="59"/>
      <c r="V68" s="59"/>
      <c r="W68" s="59"/>
      <c r="X68" s="59"/>
      <c r="Y68" s="59"/>
      <c r="Z68" s="59"/>
      <c r="AA68" s="59"/>
      <c r="AB68" s="268"/>
      <c r="AC68" s="268"/>
      <c r="AD68" s="268"/>
      <c r="AE68" s="268"/>
      <c r="AF68" s="59"/>
    </row>
    <row r="69" spans="1:32" x14ac:dyDescent="0.25">
      <c r="A69" s="59"/>
      <c r="B69" s="59"/>
      <c r="C69" s="59"/>
      <c r="D69" s="59"/>
      <c r="E69" s="59"/>
      <c r="F69" s="59"/>
      <c r="L69" s="59"/>
      <c r="M69" s="59"/>
      <c r="N69" s="59"/>
      <c r="O69" s="59"/>
      <c r="P69" s="59"/>
      <c r="Q69" s="59"/>
      <c r="R69" s="59"/>
      <c r="S69" s="59"/>
      <c r="T69" s="59"/>
      <c r="U69" s="59"/>
      <c r="V69" s="59"/>
      <c r="W69" s="59"/>
      <c r="X69" s="59"/>
      <c r="Y69" s="59"/>
      <c r="Z69" s="59"/>
      <c r="AA69" s="59"/>
      <c r="AB69" s="268"/>
      <c r="AC69" s="268"/>
      <c r="AD69" s="268"/>
      <c r="AE69" s="268"/>
      <c r="AF69" s="59"/>
    </row>
    <row r="70" spans="1:32" ht="36.75" customHeight="1" x14ac:dyDescent="0.25">
      <c r="A70" s="59"/>
      <c r="B70" s="430"/>
      <c r="C70" s="430"/>
      <c r="D70" s="430"/>
      <c r="E70" s="430"/>
      <c r="F70" s="430"/>
      <c r="G70" s="430"/>
      <c r="H70" s="430"/>
      <c r="I70" s="430"/>
      <c r="J70" s="63"/>
      <c r="K70" s="63"/>
      <c r="L70" s="59"/>
      <c r="M70" s="59"/>
      <c r="N70" s="59"/>
      <c r="O70" s="59"/>
      <c r="P70" s="59"/>
      <c r="Q70" s="59"/>
      <c r="R70" s="59"/>
      <c r="S70" s="59"/>
      <c r="T70" s="59"/>
      <c r="U70" s="59"/>
      <c r="V70" s="59"/>
      <c r="W70" s="59"/>
      <c r="X70" s="59"/>
      <c r="Y70" s="59"/>
      <c r="Z70" s="59"/>
      <c r="AA70" s="59"/>
      <c r="AB70" s="268"/>
      <c r="AC70" s="268"/>
      <c r="AD70" s="268"/>
      <c r="AE70" s="268"/>
      <c r="AF70" s="59"/>
    </row>
    <row r="71" spans="1:32" x14ac:dyDescent="0.25">
      <c r="A71" s="59"/>
      <c r="B71" s="66"/>
      <c r="C71" s="66"/>
      <c r="D71" s="66"/>
      <c r="E71" s="66"/>
      <c r="F71" s="66"/>
      <c r="L71" s="59"/>
      <c r="M71" s="59"/>
      <c r="N71" s="65"/>
      <c r="O71" s="59"/>
      <c r="P71" s="59"/>
      <c r="Q71" s="59"/>
      <c r="R71" s="59"/>
      <c r="S71" s="59"/>
      <c r="T71" s="59"/>
      <c r="U71" s="59"/>
      <c r="V71" s="59"/>
      <c r="W71" s="59"/>
      <c r="X71" s="59"/>
      <c r="Y71" s="59"/>
      <c r="Z71" s="59"/>
      <c r="AA71" s="59"/>
      <c r="AB71" s="268"/>
      <c r="AC71" s="268"/>
      <c r="AD71" s="268"/>
      <c r="AE71" s="268"/>
      <c r="AF71" s="59"/>
    </row>
    <row r="72" spans="1:32" ht="51" customHeight="1" x14ac:dyDescent="0.25">
      <c r="A72" s="59"/>
      <c r="B72" s="430"/>
      <c r="C72" s="430"/>
      <c r="D72" s="430"/>
      <c r="E72" s="430"/>
      <c r="F72" s="430"/>
      <c r="G72" s="430"/>
      <c r="H72" s="430"/>
      <c r="I72" s="430"/>
      <c r="J72" s="63"/>
      <c r="K72" s="63"/>
      <c r="L72" s="59"/>
      <c r="M72" s="59"/>
      <c r="N72" s="65"/>
      <c r="O72" s="59"/>
      <c r="P72" s="59"/>
      <c r="Q72" s="59"/>
      <c r="R72" s="59"/>
      <c r="S72" s="59"/>
      <c r="T72" s="59"/>
      <c r="U72" s="59"/>
      <c r="V72" s="59"/>
      <c r="W72" s="59"/>
      <c r="X72" s="59"/>
      <c r="Y72" s="59"/>
      <c r="Z72" s="59"/>
      <c r="AA72" s="59"/>
      <c r="AB72" s="268"/>
      <c r="AC72" s="268"/>
      <c r="AD72" s="268"/>
      <c r="AE72" s="268"/>
      <c r="AF72" s="59"/>
    </row>
    <row r="73" spans="1:32" ht="32.25" customHeight="1" x14ac:dyDescent="0.25">
      <c r="A73" s="59"/>
      <c r="B73" s="431"/>
      <c r="C73" s="431"/>
      <c r="D73" s="431"/>
      <c r="E73" s="431"/>
      <c r="F73" s="431"/>
      <c r="G73" s="431"/>
      <c r="H73" s="431"/>
      <c r="I73" s="431"/>
      <c r="J73" s="64"/>
      <c r="K73" s="64"/>
      <c r="L73" s="59"/>
      <c r="M73" s="59"/>
      <c r="N73" s="59"/>
      <c r="O73" s="59"/>
      <c r="P73" s="59"/>
      <c r="Q73" s="59"/>
      <c r="R73" s="59"/>
      <c r="S73" s="59"/>
      <c r="T73" s="59"/>
      <c r="U73" s="59"/>
      <c r="V73" s="59"/>
      <c r="W73" s="59"/>
      <c r="X73" s="59"/>
      <c r="Y73" s="59"/>
      <c r="Z73" s="59"/>
      <c r="AA73" s="59"/>
      <c r="AB73" s="268"/>
      <c r="AC73" s="268"/>
      <c r="AD73" s="268"/>
      <c r="AE73" s="268"/>
      <c r="AF73" s="59"/>
    </row>
    <row r="74" spans="1:32" ht="51.75" customHeight="1" x14ac:dyDescent="0.25">
      <c r="A74" s="59"/>
      <c r="B74" s="430"/>
      <c r="C74" s="430"/>
      <c r="D74" s="430"/>
      <c r="E74" s="430"/>
      <c r="F74" s="430"/>
      <c r="G74" s="430"/>
      <c r="H74" s="430"/>
      <c r="I74" s="430"/>
      <c r="J74" s="63"/>
      <c r="K74" s="63"/>
      <c r="L74" s="59"/>
      <c r="M74" s="59"/>
      <c r="N74" s="59"/>
      <c r="O74" s="59"/>
      <c r="P74" s="59"/>
      <c r="Q74" s="59"/>
      <c r="R74" s="59"/>
      <c r="S74" s="59"/>
      <c r="T74" s="59"/>
      <c r="U74" s="59"/>
      <c r="V74" s="59"/>
      <c r="W74" s="59"/>
      <c r="X74" s="59"/>
      <c r="Y74" s="59"/>
      <c r="Z74" s="59"/>
      <c r="AA74" s="59"/>
      <c r="AB74" s="268"/>
      <c r="AC74" s="268"/>
      <c r="AD74" s="268"/>
      <c r="AE74" s="268"/>
      <c r="AF74" s="59"/>
    </row>
    <row r="75" spans="1:32" ht="21.75" customHeight="1" x14ac:dyDescent="0.25">
      <c r="A75" s="59"/>
      <c r="B75" s="428"/>
      <c r="C75" s="428"/>
      <c r="D75" s="428"/>
      <c r="E75" s="428"/>
      <c r="F75" s="428"/>
      <c r="G75" s="428"/>
      <c r="H75" s="428"/>
      <c r="I75" s="428"/>
      <c r="J75" s="62"/>
      <c r="K75" s="62"/>
      <c r="L75" s="61"/>
      <c r="M75" s="61"/>
      <c r="N75" s="59"/>
      <c r="O75" s="59"/>
      <c r="P75" s="59"/>
      <c r="Q75" s="59"/>
      <c r="R75" s="59"/>
      <c r="S75" s="59"/>
      <c r="T75" s="59"/>
      <c r="U75" s="59"/>
      <c r="V75" s="59"/>
      <c r="W75" s="59"/>
      <c r="X75" s="59"/>
      <c r="Y75" s="59"/>
      <c r="Z75" s="59"/>
      <c r="AA75" s="59"/>
      <c r="AB75" s="268"/>
      <c r="AC75" s="268"/>
      <c r="AD75" s="268"/>
      <c r="AE75" s="268"/>
      <c r="AF75" s="59"/>
    </row>
    <row r="76" spans="1:32" ht="23.25" customHeight="1" x14ac:dyDescent="0.25">
      <c r="A76" s="59"/>
      <c r="B76" s="61"/>
      <c r="C76" s="61"/>
      <c r="D76" s="61"/>
      <c r="E76" s="61"/>
      <c r="F76" s="61"/>
      <c r="L76" s="59"/>
      <c r="M76" s="59"/>
      <c r="N76" s="59"/>
      <c r="O76" s="59"/>
      <c r="P76" s="59"/>
      <c r="Q76" s="59"/>
      <c r="R76" s="59"/>
      <c r="S76" s="59"/>
      <c r="T76" s="59"/>
      <c r="U76" s="59"/>
      <c r="V76" s="59"/>
      <c r="W76" s="59"/>
      <c r="X76" s="59"/>
      <c r="Y76" s="59"/>
      <c r="Z76" s="59"/>
      <c r="AA76" s="59"/>
      <c r="AB76" s="268"/>
      <c r="AC76" s="268"/>
      <c r="AD76" s="268"/>
      <c r="AE76" s="268"/>
      <c r="AF76" s="59"/>
    </row>
    <row r="77" spans="1:32" ht="18.75" customHeight="1" x14ac:dyDescent="0.25">
      <c r="A77" s="59"/>
      <c r="B77" s="429"/>
      <c r="C77" s="429"/>
      <c r="D77" s="429"/>
      <c r="E77" s="429"/>
      <c r="F77" s="429"/>
      <c r="G77" s="429"/>
      <c r="H77" s="429"/>
      <c r="I77" s="429"/>
      <c r="J77" s="60"/>
      <c r="K77" s="60"/>
      <c r="L77" s="59"/>
      <c r="M77" s="59"/>
      <c r="N77" s="59"/>
      <c r="O77" s="59"/>
      <c r="P77" s="59"/>
      <c r="Q77" s="59"/>
      <c r="R77" s="59"/>
      <c r="S77" s="59"/>
      <c r="T77" s="59"/>
      <c r="U77" s="59"/>
      <c r="V77" s="59"/>
      <c r="W77" s="59"/>
      <c r="X77" s="59"/>
      <c r="Y77" s="59"/>
      <c r="Z77" s="59"/>
      <c r="AA77" s="59"/>
      <c r="AB77" s="268"/>
      <c r="AC77" s="268"/>
      <c r="AD77" s="268"/>
      <c r="AE77" s="268"/>
      <c r="AF77" s="59"/>
    </row>
    <row r="78" spans="1:32" x14ac:dyDescent="0.25">
      <c r="A78" s="59"/>
      <c r="B78" s="59"/>
      <c r="C78" s="59"/>
      <c r="D78" s="59"/>
      <c r="E78" s="59"/>
      <c r="F78" s="59"/>
      <c r="L78" s="59"/>
      <c r="M78" s="59"/>
      <c r="N78" s="59"/>
      <c r="O78" s="59"/>
      <c r="P78" s="59"/>
      <c r="Q78" s="59"/>
      <c r="R78" s="59"/>
      <c r="S78" s="59"/>
      <c r="T78" s="59"/>
      <c r="U78" s="59"/>
      <c r="V78" s="59"/>
      <c r="W78" s="59"/>
      <c r="X78" s="59"/>
      <c r="Y78" s="59"/>
      <c r="Z78" s="59"/>
      <c r="AA78" s="59"/>
      <c r="AB78" s="268"/>
      <c r="AC78" s="268"/>
      <c r="AD78" s="268"/>
      <c r="AE78" s="268"/>
      <c r="AF78" s="59"/>
    </row>
    <row r="79" spans="1:32" x14ac:dyDescent="0.25">
      <c r="A79" s="59"/>
      <c r="B79" s="59"/>
      <c r="C79" s="59"/>
      <c r="D79" s="59"/>
      <c r="E79" s="59"/>
      <c r="F79" s="59"/>
      <c r="L79" s="59"/>
      <c r="M79" s="59"/>
      <c r="N79" s="59"/>
      <c r="O79" s="59"/>
      <c r="P79" s="59"/>
      <c r="Q79" s="59"/>
      <c r="R79" s="59"/>
      <c r="S79" s="59"/>
      <c r="T79" s="59"/>
      <c r="U79" s="59"/>
      <c r="V79" s="59"/>
      <c r="W79" s="59"/>
      <c r="X79" s="59"/>
      <c r="Y79" s="59"/>
      <c r="Z79" s="59"/>
      <c r="AA79" s="59"/>
      <c r="AB79" s="268"/>
      <c r="AC79" s="268"/>
      <c r="AD79" s="268"/>
      <c r="AE79" s="268"/>
      <c r="AF79" s="59"/>
    </row>
    <row r="80" spans="1:32"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42">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B20:B22"/>
    <mergeCell ref="P20:S20"/>
    <mergeCell ref="T20:W20"/>
    <mergeCell ref="X20:AA20"/>
    <mergeCell ref="T21:U21"/>
    <mergeCell ref="P21:Q21"/>
    <mergeCell ref="R21:S21"/>
    <mergeCell ref="L21:M21"/>
    <mergeCell ref="N21:O21"/>
    <mergeCell ref="A4:AG4"/>
    <mergeCell ref="A12:AG12"/>
    <mergeCell ref="A9:AG9"/>
    <mergeCell ref="A11:AG11"/>
    <mergeCell ref="A8:AG8"/>
    <mergeCell ref="A6:AG6"/>
    <mergeCell ref="AF20:AG21"/>
    <mergeCell ref="L20:O20"/>
    <mergeCell ref="G20:G22"/>
    <mergeCell ref="H21:I21"/>
    <mergeCell ref="H20:K20"/>
    <mergeCell ref="J21:K21"/>
    <mergeCell ref="Z21:AA21"/>
    <mergeCell ref="V21:W21"/>
    <mergeCell ref="X21:Y21"/>
    <mergeCell ref="AB20:AE20"/>
    <mergeCell ref="AB21:AC21"/>
    <mergeCell ref="AD21:AE21"/>
  </mergeCells>
  <conditionalFormatting sqref="C24:C64 E24:Y64 AB24:AF64">
    <cfRule type="cellIs" dxfId="55" priority="4" operator="notEqual">
      <formula>0</formula>
    </cfRule>
  </conditionalFormatting>
  <conditionalFormatting sqref="D24:D64">
    <cfRule type="cellIs" dxfId="54" priority="3" operator="notEqual">
      <formula>0</formula>
    </cfRule>
  </conditionalFormatting>
  <conditionalFormatting sqref="AG24:AG64">
    <cfRule type="cellIs" dxfId="53" priority="2" operator="notEqual">
      <formula>0</formula>
    </cfRule>
  </conditionalFormatting>
  <conditionalFormatting sqref="Z24:AA64">
    <cfRule type="cellIs" dxfId="52" priority="1" operator="notEqual">
      <formula>0</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T53" sqref="T53"/>
    </sheetView>
  </sheetViews>
  <sheetFormatPr defaultColWidth="9.140625" defaultRowHeight="15.75" x14ac:dyDescent="0.25"/>
  <cols>
    <col min="1" max="1" width="9.140625" style="267"/>
    <col min="2" max="2" width="57.85546875" style="267" customWidth="1"/>
    <col min="3" max="3" width="13" style="267" customWidth="1"/>
    <col min="4" max="4" width="17.85546875" style="267" customWidth="1"/>
    <col min="5" max="6" width="19" style="267" customWidth="1"/>
    <col min="7" max="10" width="12" style="268" hidden="1" customWidth="1"/>
    <col min="11" max="11" width="12" style="268" customWidth="1"/>
    <col min="12" max="19" width="9.28515625" style="267" customWidth="1"/>
    <col min="20" max="20" width="9.5703125" style="267" customWidth="1"/>
    <col min="21" max="21" width="8" style="267" customWidth="1"/>
    <col min="22" max="23" width="8.5703125" style="267" customWidth="1"/>
    <col min="24" max="25" width="8" style="267" customWidth="1"/>
    <col min="26" max="27" width="8.5703125" style="267" customWidth="1"/>
    <col min="28" max="29" width="8" style="267" customWidth="1"/>
    <col min="30" max="31" width="8.5703125" style="267" customWidth="1"/>
    <col min="32" max="32" width="13.140625" style="267" customWidth="1"/>
    <col min="33" max="33" width="24.85546875" style="267" customWidth="1"/>
    <col min="34" max="16384" width="9.140625" style="267"/>
  </cols>
  <sheetData>
    <row r="1" spans="1:33" ht="18.75" x14ac:dyDescent="0.25">
      <c r="A1" s="268"/>
      <c r="B1" s="268"/>
      <c r="C1" s="268"/>
      <c r="D1" s="268"/>
      <c r="E1" s="268"/>
      <c r="F1" s="268"/>
      <c r="AG1" s="38" t="s">
        <v>66</v>
      </c>
    </row>
    <row r="2" spans="1:33" ht="18.75" x14ac:dyDescent="0.3">
      <c r="A2" s="268"/>
      <c r="B2" s="268"/>
      <c r="C2" s="268"/>
      <c r="D2" s="268"/>
      <c r="E2" s="268"/>
      <c r="F2" s="268"/>
      <c r="AG2" s="264" t="s">
        <v>8</v>
      </c>
    </row>
    <row r="3" spans="1:33" ht="18.75" x14ac:dyDescent="0.3">
      <c r="A3" s="268"/>
      <c r="B3" s="268"/>
      <c r="C3" s="268"/>
      <c r="D3" s="268"/>
      <c r="E3" s="268"/>
      <c r="F3" s="268"/>
      <c r="AG3" s="264" t="s">
        <v>65</v>
      </c>
    </row>
    <row r="4" spans="1:33" ht="18.75" customHeight="1" x14ac:dyDescent="0.25">
      <c r="A4" s="365" t="str">
        <f>'6.1. Паспорт сетевой график'!A5:K5</f>
        <v>Год раскрытия информации: 2018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c r="AA4" s="365"/>
      <c r="AB4" s="365"/>
      <c r="AC4" s="365"/>
      <c r="AD4" s="365"/>
      <c r="AE4" s="365"/>
      <c r="AF4" s="365"/>
      <c r="AG4" s="365"/>
    </row>
    <row r="5" spans="1:33" ht="18.75" x14ac:dyDescent="0.3">
      <c r="A5" s="268"/>
      <c r="B5" s="268"/>
      <c r="C5" s="268"/>
      <c r="D5" s="268"/>
      <c r="E5" s="268"/>
      <c r="F5" s="268"/>
      <c r="AG5" s="264"/>
    </row>
    <row r="6" spans="1:33" ht="18.75" x14ac:dyDescent="0.25">
      <c r="A6" s="357" t="s">
        <v>7</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c r="AD6" s="357"/>
      <c r="AE6" s="357"/>
      <c r="AF6" s="357"/>
      <c r="AG6" s="357"/>
    </row>
    <row r="7" spans="1:33" ht="18.75" x14ac:dyDescent="0.25">
      <c r="A7" s="274"/>
      <c r="B7" s="274"/>
      <c r="C7" s="274"/>
      <c r="D7" s="274"/>
      <c r="E7" s="274"/>
      <c r="F7" s="274"/>
      <c r="G7" s="274"/>
      <c r="H7" s="274"/>
      <c r="I7" s="274"/>
      <c r="J7" s="274"/>
      <c r="K7" s="274"/>
      <c r="L7" s="285"/>
      <c r="M7" s="285"/>
      <c r="N7" s="285"/>
      <c r="O7" s="285"/>
      <c r="P7" s="285"/>
      <c r="Q7" s="285"/>
      <c r="R7" s="285"/>
      <c r="S7" s="285"/>
      <c r="T7" s="285"/>
      <c r="U7" s="285"/>
      <c r="V7" s="285"/>
      <c r="W7" s="285"/>
      <c r="X7" s="285"/>
      <c r="Y7" s="285"/>
      <c r="Z7" s="285"/>
      <c r="AA7" s="285"/>
      <c r="AB7" s="285"/>
      <c r="AC7" s="285"/>
      <c r="AD7" s="285"/>
      <c r="AE7" s="285"/>
      <c r="AF7" s="285"/>
      <c r="AG7" s="285"/>
    </row>
    <row r="8" spans="1:33" x14ac:dyDescent="0.25">
      <c r="A8" s="359" t="str">
        <f>'6.1. Паспорт сетевой график'!A9</f>
        <v>Акционерное общество "Янтарьэнерго" ДЗО  ПАО "Россети"</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row>
    <row r="9" spans="1:33" ht="18.75" customHeight="1" x14ac:dyDescent="0.25">
      <c r="A9" s="352" t="s">
        <v>6</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row>
    <row r="10" spans="1:33" ht="18.75" x14ac:dyDescent="0.25">
      <c r="A10" s="274"/>
      <c r="B10" s="274"/>
      <c r="C10" s="274"/>
      <c r="D10" s="274"/>
      <c r="E10" s="274"/>
      <c r="F10" s="274"/>
      <c r="G10" s="274"/>
      <c r="H10" s="274"/>
      <c r="I10" s="274"/>
      <c r="J10" s="274"/>
      <c r="K10" s="274"/>
      <c r="L10" s="285"/>
      <c r="M10" s="285"/>
      <c r="N10" s="285"/>
      <c r="O10" s="285"/>
      <c r="P10" s="285"/>
      <c r="Q10" s="285"/>
      <c r="R10" s="285"/>
      <c r="S10" s="285"/>
      <c r="T10" s="285"/>
      <c r="U10" s="285"/>
      <c r="V10" s="285"/>
      <c r="W10" s="285"/>
      <c r="X10" s="285"/>
      <c r="Y10" s="285"/>
      <c r="Z10" s="285"/>
      <c r="AA10" s="285"/>
      <c r="AB10" s="285"/>
      <c r="AC10" s="285"/>
      <c r="AD10" s="285"/>
      <c r="AE10" s="285"/>
      <c r="AF10" s="285"/>
      <c r="AG10" s="285"/>
    </row>
    <row r="11" spans="1:33" x14ac:dyDescent="0.25">
      <c r="A11" s="359" t="str">
        <f>'6.1. Паспорт сетевой график'!A12</f>
        <v>H_2740</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row>
    <row r="12" spans="1:33" x14ac:dyDescent="0.25">
      <c r="A12" s="352" t="s">
        <v>5</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352"/>
    </row>
    <row r="13" spans="1:33" ht="16.5" customHeight="1" x14ac:dyDescent="0.3">
      <c r="A13" s="284"/>
      <c r="B13" s="284"/>
      <c r="C13" s="284"/>
      <c r="D13" s="284"/>
      <c r="E13" s="284"/>
      <c r="F13" s="284"/>
      <c r="G13" s="284"/>
      <c r="H13" s="284"/>
      <c r="I13" s="284"/>
      <c r="J13" s="284"/>
      <c r="K13" s="284"/>
      <c r="L13" s="269"/>
      <c r="M13" s="269"/>
      <c r="N13" s="269"/>
      <c r="O13" s="269"/>
      <c r="P13" s="269"/>
      <c r="Q13" s="269"/>
      <c r="R13" s="269"/>
      <c r="S13" s="269"/>
      <c r="T13" s="269"/>
      <c r="U13" s="269"/>
      <c r="V13" s="269"/>
      <c r="W13" s="269"/>
      <c r="X13" s="269"/>
      <c r="Y13" s="269"/>
      <c r="Z13" s="269"/>
      <c r="AA13" s="269"/>
      <c r="AB13" s="269"/>
      <c r="AC13" s="269"/>
      <c r="AD13" s="269"/>
      <c r="AE13" s="269"/>
      <c r="AF13" s="269"/>
      <c r="AG13" s="269"/>
    </row>
    <row r="14" spans="1:33" ht="36" customHeight="1" x14ac:dyDescent="0.25">
      <c r="A14" s="360" t="str">
        <f>'6.1. Паспорт сетевой график'!A15</f>
        <v>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row>
    <row r="15" spans="1:33" ht="15.75" customHeight="1" x14ac:dyDescent="0.25">
      <c r="A15" s="352" t="s">
        <v>4</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row>
    <row r="16" spans="1:33"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c r="AD16" s="425"/>
      <c r="AE16" s="425"/>
      <c r="AF16" s="425"/>
      <c r="AG16" s="425"/>
    </row>
    <row r="17" spans="1:36" x14ac:dyDescent="0.25">
      <c r="A17" s="268"/>
      <c r="L17" s="268"/>
      <c r="M17" s="268"/>
      <c r="N17" s="268"/>
      <c r="O17" s="268"/>
      <c r="P17" s="268"/>
      <c r="Q17" s="268"/>
      <c r="R17" s="268"/>
      <c r="S17" s="268"/>
      <c r="T17" s="268"/>
      <c r="U17" s="268"/>
      <c r="V17" s="268"/>
      <c r="W17" s="268"/>
      <c r="X17" s="268"/>
      <c r="Y17" s="268"/>
      <c r="Z17" s="268"/>
      <c r="AA17" s="268"/>
      <c r="AB17" s="268"/>
      <c r="AC17" s="268"/>
      <c r="AD17" s="268"/>
      <c r="AE17" s="268"/>
      <c r="AF17" s="268"/>
    </row>
    <row r="18" spans="1:36" x14ac:dyDescent="0.25">
      <c r="A18" s="427" t="s">
        <v>371</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row>
    <row r="19" spans="1:36" x14ac:dyDescent="0.25">
      <c r="A19" s="268"/>
      <c r="B19" s="268"/>
      <c r="C19" s="268"/>
      <c r="D19" s="268"/>
      <c r="E19" s="268"/>
      <c r="F19" s="268"/>
      <c r="L19" s="268"/>
      <c r="M19" s="268"/>
      <c r="N19" s="268"/>
      <c r="O19" s="268"/>
      <c r="P19" s="268"/>
      <c r="Q19" s="268"/>
      <c r="R19" s="268"/>
      <c r="S19" s="268"/>
      <c r="T19" s="268"/>
      <c r="U19" s="268"/>
      <c r="V19" s="268"/>
      <c r="W19" s="268"/>
      <c r="X19" s="268"/>
      <c r="Y19" s="268"/>
      <c r="Z19" s="268"/>
      <c r="AA19" s="268"/>
      <c r="AB19" s="268"/>
      <c r="AC19" s="268"/>
      <c r="AD19" s="268"/>
      <c r="AE19" s="268"/>
      <c r="AF19" s="268"/>
    </row>
    <row r="20" spans="1:36" ht="33" customHeight="1" x14ac:dyDescent="0.25">
      <c r="A20" s="432" t="s">
        <v>184</v>
      </c>
      <c r="B20" s="432" t="s">
        <v>183</v>
      </c>
      <c r="C20" s="433" t="s">
        <v>182</v>
      </c>
      <c r="D20" s="433"/>
      <c r="E20" s="434" t="s">
        <v>181</v>
      </c>
      <c r="F20" s="434"/>
      <c r="G20" s="432" t="s">
        <v>602</v>
      </c>
      <c r="H20" s="432" t="s">
        <v>603</v>
      </c>
      <c r="I20" s="432" t="s">
        <v>604</v>
      </c>
      <c r="J20" s="432" t="s">
        <v>605</v>
      </c>
      <c r="K20" s="432" t="s">
        <v>606</v>
      </c>
      <c r="L20" s="435">
        <v>2019</v>
      </c>
      <c r="M20" s="436"/>
      <c r="N20" s="436"/>
      <c r="O20" s="436"/>
      <c r="P20" s="435">
        <v>2020</v>
      </c>
      <c r="Q20" s="436"/>
      <c r="R20" s="436"/>
      <c r="S20" s="436"/>
      <c r="T20" s="435">
        <v>2021</v>
      </c>
      <c r="U20" s="436"/>
      <c r="V20" s="436"/>
      <c r="W20" s="436"/>
      <c r="X20" s="435">
        <v>2022</v>
      </c>
      <c r="Y20" s="436"/>
      <c r="Z20" s="436"/>
      <c r="AA20" s="436"/>
      <c r="AB20" s="435">
        <v>2023</v>
      </c>
      <c r="AC20" s="436"/>
      <c r="AD20" s="436"/>
      <c r="AE20" s="436"/>
      <c r="AF20" s="437" t="s">
        <v>180</v>
      </c>
      <c r="AG20" s="437"/>
      <c r="AH20" s="80"/>
      <c r="AI20" s="80"/>
      <c r="AJ20" s="80"/>
    </row>
    <row r="21" spans="1:36" ht="99.75" customHeight="1" x14ac:dyDescent="0.25">
      <c r="A21" s="422"/>
      <c r="B21" s="422"/>
      <c r="C21" s="433"/>
      <c r="D21" s="433"/>
      <c r="E21" s="434"/>
      <c r="F21" s="434"/>
      <c r="G21" s="422"/>
      <c r="H21" s="422"/>
      <c r="I21" s="422"/>
      <c r="J21" s="422"/>
      <c r="K21" s="422"/>
      <c r="L21" s="433" t="s">
        <v>607</v>
      </c>
      <c r="M21" s="433"/>
      <c r="N21" s="433" t="s">
        <v>608</v>
      </c>
      <c r="O21" s="433"/>
      <c r="P21" s="433" t="s">
        <v>607</v>
      </c>
      <c r="Q21" s="433"/>
      <c r="R21" s="433" t="s">
        <v>608</v>
      </c>
      <c r="S21" s="433"/>
      <c r="T21" s="433" t="s">
        <v>2</v>
      </c>
      <c r="U21" s="433"/>
      <c r="V21" s="433" t="s">
        <v>178</v>
      </c>
      <c r="W21" s="433"/>
      <c r="X21" s="433" t="s">
        <v>2</v>
      </c>
      <c r="Y21" s="433"/>
      <c r="Z21" s="433" t="s">
        <v>178</v>
      </c>
      <c r="AA21" s="433"/>
      <c r="AB21" s="433" t="s">
        <v>2</v>
      </c>
      <c r="AC21" s="433"/>
      <c r="AD21" s="433" t="s">
        <v>178</v>
      </c>
      <c r="AE21" s="433"/>
      <c r="AF21" s="437"/>
      <c r="AG21" s="437"/>
    </row>
    <row r="22" spans="1:36" ht="89.25" customHeight="1" x14ac:dyDescent="0.25">
      <c r="A22" s="423"/>
      <c r="B22" s="423"/>
      <c r="C22" s="326" t="s">
        <v>2</v>
      </c>
      <c r="D22" s="326" t="s">
        <v>178</v>
      </c>
      <c r="E22" s="327" t="s">
        <v>609</v>
      </c>
      <c r="F22" s="327" t="s">
        <v>609</v>
      </c>
      <c r="G22" s="423"/>
      <c r="H22" s="423"/>
      <c r="I22" s="423"/>
      <c r="J22" s="423"/>
      <c r="K22" s="423"/>
      <c r="L22" s="328" t="s">
        <v>352</v>
      </c>
      <c r="M22" s="328" t="s">
        <v>353</v>
      </c>
      <c r="N22" s="328" t="s">
        <v>352</v>
      </c>
      <c r="O22" s="328" t="s">
        <v>353</v>
      </c>
      <c r="P22" s="328" t="s">
        <v>352</v>
      </c>
      <c r="Q22" s="328" t="s">
        <v>353</v>
      </c>
      <c r="R22" s="328" t="s">
        <v>352</v>
      </c>
      <c r="S22" s="328" t="s">
        <v>353</v>
      </c>
      <c r="T22" s="328" t="s">
        <v>352</v>
      </c>
      <c r="U22" s="328" t="s">
        <v>353</v>
      </c>
      <c r="V22" s="328" t="s">
        <v>352</v>
      </c>
      <c r="W22" s="328" t="s">
        <v>353</v>
      </c>
      <c r="X22" s="328" t="s">
        <v>352</v>
      </c>
      <c r="Y22" s="328" t="s">
        <v>353</v>
      </c>
      <c r="Z22" s="328" t="s">
        <v>352</v>
      </c>
      <c r="AA22" s="328" t="s">
        <v>353</v>
      </c>
      <c r="AB22" s="328" t="s">
        <v>352</v>
      </c>
      <c r="AC22" s="328" t="s">
        <v>353</v>
      </c>
      <c r="AD22" s="328" t="s">
        <v>352</v>
      </c>
      <c r="AE22" s="328" t="s">
        <v>353</v>
      </c>
      <c r="AF22" s="326" t="s">
        <v>607</v>
      </c>
      <c r="AG22" s="326" t="s">
        <v>610</v>
      </c>
    </row>
    <row r="23" spans="1:36" ht="19.5" customHeight="1" x14ac:dyDescent="0.25">
      <c r="A23" s="329">
        <v>1</v>
      </c>
      <c r="B23" s="329">
        <v>2</v>
      </c>
      <c r="C23" s="329">
        <v>3</v>
      </c>
      <c r="D23" s="329">
        <v>4</v>
      </c>
      <c r="E23" s="329">
        <v>5</v>
      </c>
      <c r="F23" s="329">
        <v>6</v>
      </c>
      <c r="G23" s="329"/>
      <c r="H23" s="329"/>
      <c r="I23" s="329"/>
      <c r="J23" s="329">
        <v>16</v>
      </c>
      <c r="K23" s="329">
        <v>7</v>
      </c>
      <c r="L23" s="329">
        <v>8</v>
      </c>
      <c r="M23" s="329">
        <v>9</v>
      </c>
      <c r="N23" s="329">
        <v>10</v>
      </c>
      <c r="O23" s="329">
        <v>11</v>
      </c>
      <c r="P23" s="329">
        <v>12</v>
      </c>
      <c r="Q23" s="329">
        <v>13</v>
      </c>
      <c r="R23" s="329">
        <v>14</v>
      </c>
      <c r="S23" s="329">
        <v>15</v>
      </c>
      <c r="T23" s="329">
        <v>16</v>
      </c>
      <c r="U23" s="329">
        <v>17</v>
      </c>
      <c r="V23" s="329">
        <v>18</v>
      </c>
      <c r="W23" s="329">
        <v>19</v>
      </c>
      <c r="X23" s="329">
        <v>20</v>
      </c>
      <c r="Y23" s="329">
        <v>21</v>
      </c>
      <c r="Z23" s="329">
        <v>22</v>
      </c>
      <c r="AA23" s="329">
        <v>23</v>
      </c>
      <c r="AB23" s="329">
        <v>24</v>
      </c>
      <c r="AC23" s="329">
        <v>25</v>
      </c>
      <c r="AD23" s="329">
        <v>26</v>
      </c>
      <c r="AE23" s="329">
        <v>27</v>
      </c>
      <c r="AF23" s="329">
        <v>28</v>
      </c>
      <c r="AG23" s="329">
        <v>29</v>
      </c>
    </row>
    <row r="24" spans="1:36" ht="47.25" customHeight="1" x14ac:dyDescent="0.25">
      <c r="A24" s="330">
        <v>1</v>
      </c>
      <c r="B24" s="331" t="s">
        <v>177</v>
      </c>
      <c r="C24" s="332">
        <f>'6.2. Паспорт фин осв ввод факт'!C24</f>
        <v>1090.2886844189386</v>
      </c>
      <c r="D24" s="332">
        <f t="shared" ref="D24:U24" si="0">SUM(D25:D29)</f>
        <v>196.91885650050202</v>
      </c>
      <c r="E24" s="332">
        <f t="shared" si="0"/>
        <v>196.91885650050202</v>
      </c>
      <c r="F24" s="332">
        <f t="shared" si="0"/>
        <v>196.91885650050202</v>
      </c>
      <c r="G24" s="332">
        <f t="shared" si="0"/>
        <v>0</v>
      </c>
      <c r="H24" s="332">
        <f t="shared" si="0"/>
        <v>0</v>
      </c>
      <c r="I24" s="332">
        <f t="shared" si="0"/>
        <v>0</v>
      </c>
      <c r="J24" s="332">
        <f t="shared" si="0"/>
        <v>44.942885940502009</v>
      </c>
      <c r="K24" s="332">
        <f t="shared" si="0"/>
        <v>44.942885940502009</v>
      </c>
      <c r="L24" s="332">
        <f t="shared" si="0"/>
        <v>405.63995579554995</v>
      </c>
      <c r="M24" s="332">
        <f t="shared" si="0"/>
        <v>0</v>
      </c>
      <c r="N24" s="332">
        <f t="shared" si="0"/>
        <v>71.589455087999966</v>
      </c>
      <c r="O24" s="332">
        <f t="shared" ref="O24:AC24" si="1">SUM(O25:O29)</f>
        <v>0</v>
      </c>
      <c r="P24" s="332">
        <f t="shared" si="0"/>
        <v>481.49678678336204</v>
      </c>
      <c r="Q24" s="332">
        <f t="shared" si="0"/>
        <v>0</v>
      </c>
      <c r="R24" s="332">
        <f t="shared" si="0"/>
        <v>80.386515472000013</v>
      </c>
      <c r="S24" s="332">
        <f t="shared" si="0"/>
        <v>0</v>
      </c>
      <c r="T24" s="332">
        <f t="shared" si="0"/>
        <v>0</v>
      </c>
      <c r="U24" s="332">
        <f t="shared" si="0"/>
        <v>0</v>
      </c>
      <c r="V24" s="332" t="s">
        <v>588</v>
      </c>
      <c r="W24" s="332" t="s">
        <v>588</v>
      </c>
      <c r="X24" s="332">
        <f t="shared" si="1"/>
        <v>0</v>
      </c>
      <c r="Y24" s="332">
        <f t="shared" si="1"/>
        <v>0</v>
      </c>
      <c r="Z24" s="332" t="s">
        <v>588</v>
      </c>
      <c r="AA24" s="332" t="s">
        <v>588</v>
      </c>
      <c r="AB24" s="332">
        <f t="shared" si="1"/>
        <v>0</v>
      </c>
      <c r="AC24" s="332">
        <f t="shared" si="1"/>
        <v>0</v>
      </c>
      <c r="AD24" s="332" t="s">
        <v>588</v>
      </c>
      <c r="AE24" s="332" t="s">
        <v>588</v>
      </c>
      <c r="AF24" s="332">
        <f t="shared" ref="AF24:AF64" si="2">J24+L24+P24</f>
        <v>932.07962851941397</v>
      </c>
      <c r="AG24" s="332">
        <f>N24+R24+T24+X24+AB24</f>
        <v>151.97597055999998</v>
      </c>
    </row>
    <row r="25" spans="1:36" ht="24" customHeight="1" x14ac:dyDescent="0.25">
      <c r="A25" s="333" t="s">
        <v>176</v>
      </c>
      <c r="B25" s="334" t="s">
        <v>175</v>
      </c>
      <c r="C25" s="332">
        <f>'6.2. Паспорт фин осв ввод факт'!C25</f>
        <v>0</v>
      </c>
      <c r="D25" s="332">
        <f t="shared" ref="D25:D64" si="3">C25</f>
        <v>0</v>
      </c>
      <c r="E25" s="332">
        <f t="shared" ref="E25:E64" si="4">D25-G25-H25-I25</f>
        <v>0</v>
      </c>
      <c r="F25" s="332">
        <f t="shared" ref="F25:F64" si="5">E25</f>
        <v>0</v>
      </c>
      <c r="G25" s="335">
        <f>'6.2. Паспорт фин осв ввод факт'!G25</f>
        <v>0</v>
      </c>
      <c r="H25" s="335">
        <f>'6.2. Паспорт фин осв ввод факт'!J25</f>
        <v>0</v>
      </c>
      <c r="I25" s="335">
        <f>'6.2. Паспорт фин осв ввод факт'!N25</f>
        <v>0</v>
      </c>
      <c r="J25" s="335">
        <f>'6.2. Паспорт фин осв ввод факт'!P25</f>
        <v>0</v>
      </c>
      <c r="K25" s="335">
        <f t="shared" ref="K25:K64" si="6">J25</f>
        <v>0</v>
      </c>
      <c r="L25" s="335">
        <f>'6.2. Паспорт фин осв ввод факт'!T25</f>
        <v>0</v>
      </c>
      <c r="M25" s="335">
        <v>0</v>
      </c>
      <c r="N25" s="335">
        <f t="shared" ref="N25:N64" si="7">L25</f>
        <v>0</v>
      </c>
      <c r="O25" s="335">
        <v>0</v>
      </c>
      <c r="P25" s="335">
        <f>'6.2. Паспорт фин осв ввод факт'!X25</f>
        <v>0</v>
      </c>
      <c r="Q25" s="335">
        <v>0</v>
      </c>
      <c r="R25" s="335">
        <f t="shared" ref="R25:R64" si="8">P25</f>
        <v>0</v>
      </c>
      <c r="S25" s="335">
        <v>0</v>
      </c>
      <c r="T25" s="335">
        <f>'6.2. Паспорт фин осв ввод факт'!AB25</f>
        <v>0</v>
      </c>
      <c r="U25" s="335">
        <v>0</v>
      </c>
      <c r="V25" s="332" t="s">
        <v>588</v>
      </c>
      <c r="W25" s="332" t="s">
        <v>588</v>
      </c>
      <c r="X25" s="335">
        <v>0</v>
      </c>
      <c r="Y25" s="335">
        <v>0</v>
      </c>
      <c r="Z25" s="332" t="s">
        <v>588</v>
      </c>
      <c r="AA25" s="332" t="s">
        <v>588</v>
      </c>
      <c r="AB25" s="335">
        <v>0</v>
      </c>
      <c r="AC25" s="335">
        <v>0</v>
      </c>
      <c r="AD25" s="332" t="s">
        <v>588</v>
      </c>
      <c r="AE25" s="332" t="s">
        <v>588</v>
      </c>
      <c r="AF25" s="332">
        <f t="shared" si="2"/>
        <v>0</v>
      </c>
      <c r="AG25" s="332">
        <f t="shared" ref="AG25:AG64" si="9">N25+R25+T25+X25+AB25</f>
        <v>0</v>
      </c>
    </row>
    <row r="26" spans="1:36" x14ac:dyDescent="0.25">
      <c r="A26" s="333" t="s">
        <v>174</v>
      </c>
      <c r="B26" s="334" t="s">
        <v>173</v>
      </c>
      <c r="C26" s="332">
        <f>'6.2. Паспорт фин осв ввод факт'!C26</f>
        <v>0</v>
      </c>
      <c r="D26" s="332">
        <f t="shared" si="3"/>
        <v>0</v>
      </c>
      <c r="E26" s="332">
        <f t="shared" si="4"/>
        <v>0</v>
      </c>
      <c r="F26" s="332">
        <f t="shared" si="5"/>
        <v>0</v>
      </c>
      <c r="G26" s="335">
        <f>'6.2. Паспорт фин осв ввод факт'!G26</f>
        <v>0</v>
      </c>
      <c r="H26" s="335">
        <f>'6.2. Паспорт фин осв ввод факт'!J26</f>
        <v>0</v>
      </c>
      <c r="I26" s="335">
        <f>'6.2. Паспорт фин осв ввод факт'!N26</f>
        <v>0</v>
      </c>
      <c r="J26" s="335">
        <f>'6.2. Паспорт фин осв ввод факт'!P26</f>
        <v>0</v>
      </c>
      <c r="K26" s="335">
        <f t="shared" si="6"/>
        <v>0</v>
      </c>
      <c r="L26" s="335">
        <f>'6.2. Паспорт фин осв ввод факт'!T26</f>
        <v>0</v>
      </c>
      <c r="M26" s="335">
        <v>0</v>
      </c>
      <c r="N26" s="335">
        <f t="shared" si="7"/>
        <v>0</v>
      </c>
      <c r="O26" s="335">
        <v>0</v>
      </c>
      <c r="P26" s="335">
        <f>'6.2. Паспорт фин осв ввод факт'!X26</f>
        <v>0</v>
      </c>
      <c r="Q26" s="335">
        <v>0</v>
      </c>
      <c r="R26" s="335">
        <f t="shared" si="8"/>
        <v>0</v>
      </c>
      <c r="S26" s="335">
        <v>0</v>
      </c>
      <c r="T26" s="335">
        <f>'6.2. Паспорт фин осв ввод факт'!AB26</f>
        <v>0</v>
      </c>
      <c r="U26" s="335">
        <v>0</v>
      </c>
      <c r="V26" s="332" t="s">
        <v>588</v>
      </c>
      <c r="W26" s="332" t="s">
        <v>588</v>
      </c>
      <c r="X26" s="335">
        <v>0</v>
      </c>
      <c r="Y26" s="335">
        <v>0</v>
      </c>
      <c r="Z26" s="332" t="s">
        <v>588</v>
      </c>
      <c r="AA26" s="332" t="s">
        <v>588</v>
      </c>
      <c r="AB26" s="335">
        <v>0</v>
      </c>
      <c r="AC26" s="335">
        <v>0</v>
      </c>
      <c r="AD26" s="332" t="s">
        <v>588</v>
      </c>
      <c r="AE26" s="332" t="s">
        <v>588</v>
      </c>
      <c r="AF26" s="332">
        <f t="shared" si="2"/>
        <v>0</v>
      </c>
      <c r="AG26" s="332">
        <f t="shared" si="9"/>
        <v>0</v>
      </c>
    </row>
    <row r="27" spans="1:36" ht="31.5" x14ac:dyDescent="0.25">
      <c r="A27" s="333" t="s">
        <v>172</v>
      </c>
      <c r="B27" s="334" t="s">
        <v>333</v>
      </c>
      <c r="C27" s="332">
        <f>'6.2. Паспорт фин осв ввод факт'!C27</f>
        <v>893.36982791843661</v>
      </c>
      <c r="D27" s="332">
        <v>0</v>
      </c>
      <c r="E27" s="332">
        <f t="shared" si="4"/>
        <v>0</v>
      </c>
      <c r="F27" s="332">
        <f t="shared" si="5"/>
        <v>0</v>
      </c>
      <c r="G27" s="335">
        <f>'6.2. Паспорт фин осв ввод факт'!G27</f>
        <v>0</v>
      </c>
      <c r="H27" s="335">
        <f>'6.2. Паспорт фин осв ввод факт'!J27</f>
        <v>0</v>
      </c>
      <c r="I27" s="335">
        <f>'6.2. Паспорт фин осв ввод факт'!N27</f>
        <v>0</v>
      </c>
      <c r="J27" s="335">
        <f>'6.2. Паспорт фин осв ввод факт'!P27</f>
        <v>0</v>
      </c>
      <c r="K27" s="335">
        <v>0</v>
      </c>
      <c r="L27" s="335">
        <f>'6.2. Паспорт фин осв ввод факт'!T27</f>
        <v>334.05050070754999</v>
      </c>
      <c r="M27" s="335">
        <v>0</v>
      </c>
      <c r="N27" s="335">
        <v>0</v>
      </c>
      <c r="O27" s="335">
        <v>0</v>
      </c>
      <c r="P27" s="335">
        <f>'6.2. Паспорт фин осв ввод факт'!X27</f>
        <v>401.110271311362</v>
      </c>
      <c r="Q27" s="335">
        <v>0</v>
      </c>
      <c r="R27" s="335">
        <v>0</v>
      </c>
      <c r="S27" s="335">
        <v>0</v>
      </c>
      <c r="T27" s="335">
        <v>0</v>
      </c>
      <c r="U27" s="335">
        <v>0</v>
      </c>
      <c r="V27" s="332" t="s">
        <v>588</v>
      </c>
      <c r="W27" s="332" t="s">
        <v>588</v>
      </c>
      <c r="X27" s="335">
        <v>0</v>
      </c>
      <c r="Y27" s="335">
        <v>0</v>
      </c>
      <c r="Z27" s="332" t="s">
        <v>588</v>
      </c>
      <c r="AA27" s="332" t="s">
        <v>588</v>
      </c>
      <c r="AB27" s="335">
        <v>0</v>
      </c>
      <c r="AC27" s="335">
        <v>0</v>
      </c>
      <c r="AD27" s="332" t="s">
        <v>588</v>
      </c>
      <c r="AE27" s="332" t="s">
        <v>588</v>
      </c>
      <c r="AF27" s="332">
        <f t="shared" si="2"/>
        <v>735.16077201891198</v>
      </c>
      <c r="AG27" s="332">
        <f t="shared" si="9"/>
        <v>0</v>
      </c>
    </row>
    <row r="28" spans="1:36" x14ac:dyDescent="0.25">
      <c r="A28" s="333" t="s">
        <v>171</v>
      </c>
      <c r="B28" s="334" t="s">
        <v>436</v>
      </c>
      <c r="C28" s="332">
        <f>'6.2. Паспорт фин осв ввод факт'!C28</f>
        <v>0</v>
      </c>
      <c r="D28" s="332">
        <f t="shared" si="3"/>
        <v>0</v>
      </c>
      <c r="E28" s="332">
        <f t="shared" si="4"/>
        <v>0</v>
      </c>
      <c r="F28" s="332">
        <f t="shared" si="5"/>
        <v>0</v>
      </c>
      <c r="G28" s="335">
        <f>'6.2. Паспорт фин осв ввод факт'!G28</f>
        <v>0</v>
      </c>
      <c r="H28" s="335">
        <f>'6.2. Паспорт фин осв ввод факт'!J28</f>
        <v>0</v>
      </c>
      <c r="I28" s="335">
        <f>'6.2. Паспорт фин осв ввод факт'!N28</f>
        <v>0</v>
      </c>
      <c r="J28" s="335">
        <f>'6.2. Паспорт фин осв ввод факт'!P28</f>
        <v>0</v>
      </c>
      <c r="K28" s="335">
        <f t="shared" si="6"/>
        <v>0</v>
      </c>
      <c r="L28" s="335">
        <f>'6.2. Паспорт фин осв ввод факт'!T28</f>
        <v>0</v>
      </c>
      <c r="M28" s="335">
        <v>0</v>
      </c>
      <c r="N28" s="335">
        <f t="shared" si="7"/>
        <v>0</v>
      </c>
      <c r="O28" s="335">
        <v>0</v>
      </c>
      <c r="P28" s="335">
        <f>'6.2. Паспорт фин осв ввод факт'!X28</f>
        <v>0</v>
      </c>
      <c r="Q28" s="335">
        <v>0</v>
      </c>
      <c r="R28" s="335">
        <f t="shared" si="8"/>
        <v>0</v>
      </c>
      <c r="S28" s="335">
        <v>0</v>
      </c>
      <c r="T28" s="335">
        <f>'6.2. Паспорт фин осв ввод факт'!AB28</f>
        <v>0</v>
      </c>
      <c r="U28" s="335">
        <v>0</v>
      </c>
      <c r="V28" s="332" t="s">
        <v>588</v>
      </c>
      <c r="W28" s="332" t="s">
        <v>588</v>
      </c>
      <c r="X28" s="335">
        <v>0</v>
      </c>
      <c r="Y28" s="335">
        <v>0</v>
      </c>
      <c r="Z28" s="332" t="s">
        <v>588</v>
      </c>
      <c r="AA28" s="332" t="s">
        <v>588</v>
      </c>
      <c r="AB28" s="335">
        <v>0</v>
      </c>
      <c r="AC28" s="335">
        <v>0</v>
      </c>
      <c r="AD28" s="332" t="s">
        <v>588</v>
      </c>
      <c r="AE28" s="332" t="s">
        <v>588</v>
      </c>
      <c r="AF28" s="332">
        <f t="shared" si="2"/>
        <v>0</v>
      </c>
      <c r="AG28" s="332">
        <f t="shared" si="9"/>
        <v>0</v>
      </c>
    </row>
    <row r="29" spans="1:36" x14ac:dyDescent="0.25">
      <c r="A29" s="333" t="s">
        <v>170</v>
      </c>
      <c r="B29" s="76" t="s">
        <v>169</v>
      </c>
      <c r="C29" s="332">
        <f>'6.2. Паспорт фин осв ввод факт'!C29</f>
        <v>196.91885650050202</v>
      </c>
      <c r="D29" s="332">
        <v>196.91885650050202</v>
      </c>
      <c r="E29" s="332">
        <f t="shared" si="4"/>
        <v>196.91885650050202</v>
      </c>
      <c r="F29" s="332">
        <f t="shared" si="5"/>
        <v>196.91885650050202</v>
      </c>
      <c r="G29" s="335">
        <f>'6.2. Паспорт фин осв ввод факт'!G29</f>
        <v>0</v>
      </c>
      <c r="H29" s="335">
        <f>'6.2. Паспорт фин осв ввод факт'!J29</f>
        <v>0</v>
      </c>
      <c r="I29" s="335">
        <f>'6.2. Паспорт фин осв ввод факт'!N29</f>
        <v>0</v>
      </c>
      <c r="J29" s="335">
        <f>'6.2. Паспорт фин осв ввод факт'!P29</f>
        <v>44.942885940502009</v>
      </c>
      <c r="K29" s="335">
        <f t="shared" si="6"/>
        <v>44.942885940502009</v>
      </c>
      <c r="L29" s="335">
        <f>'6.2. Паспорт фин осв ввод факт'!T29</f>
        <v>71.589455087999966</v>
      </c>
      <c r="M29" s="335">
        <v>0</v>
      </c>
      <c r="N29" s="336">
        <v>71.589455087999966</v>
      </c>
      <c r="O29" s="335">
        <v>0</v>
      </c>
      <c r="P29" s="335">
        <f>'6.2. Паспорт фин осв ввод факт'!X29</f>
        <v>80.386515472000013</v>
      </c>
      <c r="Q29" s="335">
        <v>0</v>
      </c>
      <c r="R29" s="336">
        <v>80.386515472000013</v>
      </c>
      <c r="S29" s="335">
        <v>0</v>
      </c>
      <c r="T29" s="335">
        <v>0</v>
      </c>
      <c r="U29" s="335">
        <v>0</v>
      </c>
      <c r="V29" s="332" t="s">
        <v>588</v>
      </c>
      <c r="W29" s="332" t="s">
        <v>588</v>
      </c>
      <c r="X29" s="335">
        <v>0</v>
      </c>
      <c r="Y29" s="335">
        <v>0</v>
      </c>
      <c r="Z29" s="332" t="s">
        <v>588</v>
      </c>
      <c r="AA29" s="332" t="s">
        <v>588</v>
      </c>
      <c r="AB29" s="335">
        <v>0</v>
      </c>
      <c r="AC29" s="335">
        <v>0</v>
      </c>
      <c r="AD29" s="332" t="s">
        <v>588</v>
      </c>
      <c r="AE29" s="332" t="s">
        <v>588</v>
      </c>
      <c r="AF29" s="332">
        <f t="shared" si="2"/>
        <v>196.91885650050199</v>
      </c>
      <c r="AG29" s="332">
        <f t="shared" si="9"/>
        <v>151.97597055999998</v>
      </c>
    </row>
    <row r="30" spans="1:36" s="176" customFormat="1" ht="47.25" x14ac:dyDescent="0.25">
      <c r="A30" s="330" t="s">
        <v>61</v>
      </c>
      <c r="B30" s="331" t="s">
        <v>168</v>
      </c>
      <c r="C30" s="332">
        <f>'6.2. Паспорт фин осв ввод факт'!C30</f>
        <v>923.973459505498</v>
      </c>
      <c r="D30" s="332">
        <f>SUM(D31:D34)</f>
        <v>166.88038686483216</v>
      </c>
      <c r="E30" s="332">
        <f t="shared" si="4"/>
        <v>166.88038686483216</v>
      </c>
      <c r="F30" s="332">
        <f t="shared" si="5"/>
        <v>166.88038686483216</v>
      </c>
      <c r="G30" s="332">
        <f>'6.2. Паспорт фин осв ввод факт'!G30</f>
        <v>0</v>
      </c>
      <c r="H30" s="332">
        <f>'6.2. Паспорт фин осв ввод факт'!J30</f>
        <v>0</v>
      </c>
      <c r="I30" s="332">
        <f>'6.2. Паспорт фин осв ввод факт'!N30</f>
        <v>0</v>
      </c>
      <c r="J30" s="332">
        <f>'6.2. Паспорт фин осв ввод факт'!P30</f>
        <v>38.087191475001703</v>
      </c>
      <c r="K30" s="332">
        <f t="shared" si="6"/>
        <v>38.087191475001703</v>
      </c>
      <c r="L30" s="332">
        <f>'6.2. Паспорт фин осв ввод факт'!T30</f>
        <v>343.76267440300848</v>
      </c>
      <c r="M30" s="332">
        <v>0</v>
      </c>
      <c r="N30" s="332">
        <v>60.669029735593199</v>
      </c>
      <c r="O30" s="332">
        <v>0</v>
      </c>
      <c r="P30" s="332">
        <f>'6.2. Паспорт фин осв ввод факт'!X30</f>
        <v>408.04812439267965</v>
      </c>
      <c r="Q30" s="332">
        <v>0</v>
      </c>
      <c r="R30" s="332">
        <v>68.124165654237302</v>
      </c>
      <c r="S30" s="332">
        <v>0</v>
      </c>
      <c r="T30" s="332">
        <v>0</v>
      </c>
      <c r="U30" s="332">
        <v>0</v>
      </c>
      <c r="V30" s="332" t="s">
        <v>588</v>
      </c>
      <c r="W30" s="332" t="s">
        <v>588</v>
      </c>
      <c r="X30" s="332">
        <v>0</v>
      </c>
      <c r="Y30" s="332">
        <v>0</v>
      </c>
      <c r="Z30" s="332" t="s">
        <v>588</v>
      </c>
      <c r="AA30" s="332" t="s">
        <v>588</v>
      </c>
      <c r="AB30" s="332">
        <v>0</v>
      </c>
      <c r="AC30" s="332">
        <v>0</v>
      </c>
      <c r="AD30" s="332" t="s">
        <v>588</v>
      </c>
      <c r="AE30" s="332" t="s">
        <v>588</v>
      </c>
      <c r="AF30" s="332">
        <f t="shared" si="2"/>
        <v>789.89799027068989</v>
      </c>
      <c r="AG30" s="332">
        <f t="shared" si="9"/>
        <v>128.79319538983049</v>
      </c>
    </row>
    <row r="31" spans="1:36" x14ac:dyDescent="0.25">
      <c r="A31" s="330" t="s">
        <v>167</v>
      </c>
      <c r="B31" s="334" t="s">
        <v>166</v>
      </c>
      <c r="C31" s="332">
        <f>'6.2. Паспорт фин осв ввод факт'!C31</f>
        <v>39.762274690400119</v>
      </c>
      <c r="D31" s="332">
        <v>38.087191472302948</v>
      </c>
      <c r="E31" s="332">
        <f t="shared" si="4"/>
        <v>38.087191472302948</v>
      </c>
      <c r="F31" s="332">
        <f t="shared" si="5"/>
        <v>38.087191472302948</v>
      </c>
      <c r="G31" s="335">
        <f>'6.2. Паспорт фин осв ввод факт'!G31</f>
        <v>0</v>
      </c>
      <c r="H31" s="335">
        <f>'6.2. Паспорт фин осв ввод факт'!J31</f>
        <v>0</v>
      </c>
      <c r="I31" s="335">
        <f>'6.2. Паспорт фин осв ввод факт'!N31</f>
        <v>0</v>
      </c>
      <c r="J31" s="335">
        <f>'6.2. Паспорт фин осв ввод факт'!P31</f>
        <v>0</v>
      </c>
      <c r="K31" s="335">
        <f t="shared" si="6"/>
        <v>0</v>
      </c>
      <c r="L31" s="335">
        <f>'6.2. Паспорт фин осв ввод факт'!T31</f>
        <v>0</v>
      </c>
      <c r="M31" s="335">
        <v>0</v>
      </c>
      <c r="N31" s="335">
        <f t="shared" si="7"/>
        <v>0</v>
      </c>
      <c r="O31" s="335">
        <v>0</v>
      </c>
      <c r="P31" s="335">
        <f>'6.2. Паспорт фин осв ввод факт'!X31</f>
        <v>0</v>
      </c>
      <c r="Q31" s="335">
        <v>0</v>
      </c>
      <c r="R31" s="335">
        <f t="shared" si="8"/>
        <v>0</v>
      </c>
      <c r="S31" s="335">
        <v>0</v>
      </c>
      <c r="T31" s="335">
        <f>'6.2. Паспорт фин осв ввод факт'!AB31</f>
        <v>0</v>
      </c>
      <c r="U31" s="335">
        <v>0</v>
      </c>
      <c r="V31" s="332" t="s">
        <v>588</v>
      </c>
      <c r="W31" s="332" t="s">
        <v>588</v>
      </c>
      <c r="X31" s="335">
        <v>0</v>
      </c>
      <c r="Y31" s="335">
        <v>0</v>
      </c>
      <c r="Z31" s="332" t="s">
        <v>588</v>
      </c>
      <c r="AA31" s="332" t="s">
        <v>588</v>
      </c>
      <c r="AB31" s="335">
        <v>0</v>
      </c>
      <c r="AC31" s="335">
        <v>0</v>
      </c>
      <c r="AD31" s="332" t="s">
        <v>588</v>
      </c>
      <c r="AE31" s="332" t="s">
        <v>588</v>
      </c>
      <c r="AF31" s="332">
        <f t="shared" si="2"/>
        <v>0</v>
      </c>
      <c r="AG31" s="332">
        <f t="shared" si="9"/>
        <v>0</v>
      </c>
    </row>
    <row r="32" spans="1:36" ht="31.5" x14ac:dyDescent="0.25">
      <c r="A32" s="330" t="s">
        <v>165</v>
      </c>
      <c r="B32" s="334" t="s">
        <v>164</v>
      </c>
      <c r="C32" s="332">
        <f>'6.2. Паспорт фин осв ввод факт'!C32</f>
        <v>753.46135931852734</v>
      </c>
      <c r="D32" s="332">
        <v>108.24194662912049</v>
      </c>
      <c r="E32" s="332">
        <f t="shared" si="4"/>
        <v>108.24194662912049</v>
      </c>
      <c r="F32" s="332">
        <f t="shared" si="5"/>
        <v>108.24194662912049</v>
      </c>
      <c r="G32" s="335">
        <f>'6.2. Паспорт фин осв ввод факт'!G32</f>
        <v>0</v>
      </c>
      <c r="H32" s="335">
        <f>'6.2. Паспорт фин осв ввод факт'!J32</f>
        <v>0</v>
      </c>
      <c r="I32" s="335">
        <f>'6.2. Паспорт фин осв ввод факт'!N32</f>
        <v>0</v>
      </c>
      <c r="J32" s="335">
        <f>'6.2. Паспорт фин осв ввод факт'!P32</f>
        <v>0</v>
      </c>
      <c r="K32" s="335">
        <f t="shared" si="6"/>
        <v>0</v>
      </c>
      <c r="L32" s="335">
        <f>'6.2. Паспорт фин осв ввод факт'!T32</f>
        <v>0</v>
      </c>
      <c r="M32" s="335">
        <v>0</v>
      </c>
      <c r="N32" s="335">
        <f t="shared" si="7"/>
        <v>0</v>
      </c>
      <c r="O32" s="335">
        <v>0</v>
      </c>
      <c r="P32" s="335">
        <f>'6.2. Паспорт фин осв ввод факт'!X32</f>
        <v>0</v>
      </c>
      <c r="Q32" s="335">
        <v>0</v>
      </c>
      <c r="R32" s="335">
        <f t="shared" si="8"/>
        <v>0</v>
      </c>
      <c r="S32" s="335">
        <v>0</v>
      </c>
      <c r="T32" s="335">
        <f>'6.2. Паспорт фин осв ввод факт'!AB32</f>
        <v>0</v>
      </c>
      <c r="U32" s="335">
        <v>0</v>
      </c>
      <c r="V32" s="332" t="s">
        <v>588</v>
      </c>
      <c r="W32" s="332" t="s">
        <v>588</v>
      </c>
      <c r="X32" s="335">
        <v>0</v>
      </c>
      <c r="Y32" s="335">
        <v>0</v>
      </c>
      <c r="Z32" s="332" t="s">
        <v>588</v>
      </c>
      <c r="AA32" s="332" t="s">
        <v>588</v>
      </c>
      <c r="AB32" s="335">
        <v>0</v>
      </c>
      <c r="AC32" s="335">
        <v>0</v>
      </c>
      <c r="AD32" s="332" t="s">
        <v>588</v>
      </c>
      <c r="AE32" s="332" t="s">
        <v>588</v>
      </c>
      <c r="AF32" s="332">
        <f t="shared" si="2"/>
        <v>0</v>
      </c>
      <c r="AG32" s="332">
        <f t="shared" si="9"/>
        <v>0</v>
      </c>
    </row>
    <row r="33" spans="1:33" x14ac:dyDescent="0.25">
      <c r="A33" s="330" t="s">
        <v>163</v>
      </c>
      <c r="B33" s="334" t="s">
        <v>162</v>
      </c>
      <c r="C33" s="332">
        <f>'6.2. Паспорт фин осв ввод факт'!C33</f>
        <v>1.9134089660342797</v>
      </c>
      <c r="D33" s="332">
        <v>1.9134089660342821</v>
      </c>
      <c r="E33" s="332">
        <f t="shared" si="4"/>
        <v>1.9134089660342821</v>
      </c>
      <c r="F33" s="332">
        <f t="shared" si="5"/>
        <v>1.9134089660342821</v>
      </c>
      <c r="G33" s="335">
        <f>'6.2. Паспорт фин осв ввод факт'!G33</f>
        <v>0</v>
      </c>
      <c r="H33" s="335">
        <f>'6.2. Паспорт фин осв ввод факт'!J33</f>
        <v>0</v>
      </c>
      <c r="I33" s="335">
        <f>'6.2. Паспорт фин осв ввод факт'!N33</f>
        <v>0</v>
      </c>
      <c r="J33" s="335">
        <f>'6.2. Паспорт фин осв ввод факт'!P33</f>
        <v>0</v>
      </c>
      <c r="K33" s="335">
        <f t="shared" si="6"/>
        <v>0</v>
      </c>
      <c r="L33" s="335">
        <f>'6.2. Паспорт фин осв ввод факт'!T33</f>
        <v>0</v>
      </c>
      <c r="M33" s="335">
        <v>0</v>
      </c>
      <c r="N33" s="335">
        <f t="shared" si="7"/>
        <v>0</v>
      </c>
      <c r="O33" s="335">
        <v>0</v>
      </c>
      <c r="P33" s="335">
        <f>'6.2. Паспорт фин осв ввод факт'!X33</f>
        <v>0</v>
      </c>
      <c r="Q33" s="335">
        <v>0</v>
      </c>
      <c r="R33" s="335">
        <f t="shared" si="8"/>
        <v>0</v>
      </c>
      <c r="S33" s="335">
        <v>0</v>
      </c>
      <c r="T33" s="335">
        <f>'6.2. Паспорт фин осв ввод факт'!AB33</f>
        <v>0</v>
      </c>
      <c r="U33" s="335">
        <v>0</v>
      </c>
      <c r="V33" s="332" t="s">
        <v>588</v>
      </c>
      <c r="W33" s="332" t="s">
        <v>588</v>
      </c>
      <c r="X33" s="335">
        <v>0</v>
      </c>
      <c r="Y33" s="335">
        <v>0</v>
      </c>
      <c r="Z33" s="332" t="s">
        <v>588</v>
      </c>
      <c r="AA33" s="332" t="s">
        <v>588</v>
      </c>
      <c r="AB33" s="335">
        <v>0</v>
      </c>
      <c r="AC33" s="335">
        <v>0</v>
      </c>
      <c r="AD33" s="332" t="s">
        <v>588</v>
      </c>
      <c r="AE33" s="332" t="s">
        <v>588</v>
      </c>
      <c r="AF33" s="332">
        <f t="shared" si="2"/>
        <v>0</v>
      </c>
      <c r="AG33" s="332">
        <f t="shared" si="9"/>
        <v>0</v>
      </c>
    </row>
    <row r="34" spans="1:33" x14ac:dyDescent="0.25">
      <c r="A34" s="330" t="s">
        <v>161</v>
      </c>
      <c r="B34" s="334" t="s">
        <v>160</v>
      </c>
      <c r="C34" s="332">
        <f>'6.2. Паспорт фин осв ввод факт'!C34</f>
        <v>128.83641653053635</v>
      </c>
      <c r="D34" s="332">
        <v>18.637839797374465</v>
      </c>
      <c r="E34" s="332">
        <f t="shared" si="4"/>
        <v>18.637839797374465</v>
      </c>
      <c r="F34" s="332">
        <f t="shared" si="5"/>
        <v>18.637839797374465</v>
      </c>
      <c r="G34" s="335">
        <f>'6.2. Паспорт фин осв ввод факт'!G34</f>
        <v>0</v>
      </c>
      <c r="H34" s="335">
        <f>'6.2. Паспорт фин осв ввод факт'!J34</f>
        <v>0</v>
      </c>
      <c r="I34" s="335">
        <f>'6.2. Паспорт фин осв ввод факт'!N34</f>
        <v>0</v>
      </c>
      <c r="J34" s="335">
        <f>'6.2. Паспорт фин осв ввод факт'!P34</f>
        <v>0</v>
      </c>
      <c r="K34" s="335">
        <f t="shared" si="6"/>
        <v>0</v>
      </c>
      <c r="L34" s="335">
        <f>'6.2. Паспорт фин осв ввод факт'!T34</f>
        <v>0</v>
      </c>
      <c r="M34" s="335">
        <v>0</v>
      </c>
      <c r="N34" s="335">
        <f t="shared" si="7"/>
        <v>0</v>
      </c>
      <c r="O34" s="335">
        <v>0</v>
      </c>
      <c r="P34" s="335">
        <f>'6.2. Паспорт фин осв ввод факт'!X34</f>
        <v>0</v>
      </c>
      <c r="Q34" s="335">
        <v>0</v>
      </c>
      <c r="R34" s="335">
        <f t="shared" si="8"/>
        <v>0</v>
      </c>
      <c r="S34" s="335">
        <v>0</v>
      </c>
      <c r="T34" s="335">
        <f>'6.2. Паспорт фин осв ввод факт'!AB34</f>
        <v>0</v>
      </c>
      <c r="U34" s="335">
        <v>0</v>
      </c>
      <c r="V34" s="332" t="s">
        <v>588</v>
      </c>
      <c r="W34" s="332" t="s">
        <v>588</v>
      </c>
      <c r="X34" s="335">
        <v>0</v>
      </c>
      <c r="Y34" s="335">
        <v>0</v>
      </c>
      <c r="Z34" s="332" t="s">
        <v>588</v>
      </c>
      <c r="AA34" s="332" t="s">
        <v>588</v>
      </c>
      <c r="AB34" s="335">
        <v>0</v>
      </c>
      <c r="AC34" s="335">
        <v>0</v>
      </c>
      <c r="AD34" s="332" t="s">
        <v>588</v>
      </c>
      <c r="AE34" s="332" t="s">
        <v>588</v>
      </c>
      <c r="AF34" s="332">
        <f t="shared" si="2"/>
        <v>0</v>
      </c>
      <c r="AG34" s="332">
        <f t="shared" si="9"/>
        <v>0</v>
      </c>
    </row>
    <row r="35" spans="1:33" s="176" customFormat="1" ht="31.5" x14ac:dyDescent="0.25">
      <c r="A35" s="330" t="s">
        <v>60</v>
      </c>
      <c r="B35" s="331" t="s">
        <v>159</v>
      </c>
      <c r="C35" s="332">
        <f>'6.2. Паспорт фин осв ввод факт'!C35</f>
        <v>0</v>
      </c>
      <c r="D35" s="332">
        <f t="shared" si="3"/>
        <v>0</v>
      </c>
      <c r="E35" s="332">
        <f t="shared" si="4"/>
        <v>0</v>
      </c>
      <c r="F35" s="332">
        <f t="shared" si="5"/>
        <v>0</v>
      </c>
      <c r="G35" s="332">
        <f>'6.2. Паспорт фин осв ввод факт'!G35</f>
        <v>0</v>
      </c>
      <c r="H35" s="332">
        <f>'6.2. Паспорт фин осв ввод факт'!J35</f>
        <v>0</v>
      </c>
      <c r="I35" s="332">
        <f>'6.2. Паспорт фин осв ввод факт'!N35</f>
        <v>0</v>
      </c>
      <c r="J35" s="332">
        <f>'6.2. Паспорт фин осв ввод факт'!P35</f>
        <v>0</v>
      </c>
      <c r="K35" s="332">
        <f t="shared" si="6"/>
        <v>0</v>
      </c>
      <c r="L35" s="332">
        <f>'6.2. Паспорт фин осв ввод факт'!T35</f>
        <v>0</v>
      </c>
      <c r="M35" s="332">
        <v>0</v>
      </c>
      <c r="N35" s="332">
        <f t="shared" si="7"/>
        <v>0</v>
      </c>
      <c r="O35" s="332">
        <v>0</v>
      </c>
      <c r="P35" s="332">
        <f>'6.2. Паспорт фин осв ввод факт'!X35</f>
        <v>0</v>
      </c>
      <c r="Q35" s="332">
        <v>0</v>
      </c>
      <c r="R35" s="332">
        <f t="shared" si="8"/>
        <v>0</v>
      </c>
      <c r="S35" s="332">
        <v>0</v>
      </c>
      <c r="T35" s="332">
        <f>'6.2. Паспорт фин осв ввод факт'!AB35</f>
        <v>0</v>
      </c>
      <c r="U35" s="332">
        <v>0</v>
      </c>
      <c r="V35" s="332" t="s">
        <v>588</v>
      </c>
      <c r="W35" s="332" t="s">
        <v>588</v>
      </c>
      <c r="X35" s="332">
        <v>0</v>
      </c>
      <c r="Y35" s="332">
        <v>0</v>
      </c>
      <c r="Z35" s="332" t="s">
        <v>588</v>
      </c>
      <c r="AA35" s="332" t="s">
        <v>588</v>
      </c>
      <c r="AB35" s="332">
        <v>0</v>
      </c>
      <c r="AC35" s="332">
        <v>0</v>
      </c>
      <c r="AD35" s="332" t="s">
        <v>588</v>
      </c>
      <c r="AE35" s="332" t="s">
        <v>588</v>
      </c>
      <c r="AF35" s="332">
        <f t="shared" si="2"/>
        <v>0</v>
      </c>
      <c r="AG35" s="332">
        <f t="shared" si="9"/>
        <v>0</v>
      </c>
    </row>
    <row r="36" spans="1:33" ht="31.5" x14ac:dyDescent="0.25">
      <c r="A36" s="333" t="s">
        <v>158</v>
      </c>
      <c r="B36" s="337" t="s">
        <v>157</v>
      </c>
      <c r="C36" s="332">
        <f>'6.2. Паспорт фин осв ввод факт'!C36</f>
        <v>0</v>
      </c>
      <c r="D36" s="332">
        <f t="shared" si="3"/>
        <v>0</v>
      </c>
      <c r="E36" s="332">
        <f t="shared" si="4"/>
        <v>0</v>
      </c>
      <c r="F36" s="332">
        <f t="shared" si="5"/>
        <v>0</v>
      </c>
      <c r="G36" s="335">
        <f>'6.2. Паспорт фин осв ввод факт'!G36</f>
        <v>0</v>
      </c>
      <c r="H36" s="335">
        <f>'6.2. Паспорт фин осв ввод факт'!J36</f>
        <v>0</v>
      </c>
      <c r="I36" s="335">
        <f>'6.2. Паспорт фин осв ввод факт'!N36</f>
        <v>0</v>
      </c>
      <c r="J36" s="335">
        <f>'6.2. Паспорт фин осв ввод факт'!P36</f>
        <v>0</v>
      </c>
      <c r="K36" s="335">
        <f t="shared" si="6"/>
        <v>0</v>
      </c>
      <c r="L36" s="335">
        <f>'6.2. Паспорт фин осв ввод факт'!T36</f>
        <v>0</v>
      </c>
      <c r="M36" s="335">
        <v>0</v>
      </c>
      <c r="N36" s="338">
        <f t="shared" si="7"/>
        <v>0</v>
      </c>
      <c r="O36" s="335">
        <v>0</v>
      </c>
      <c r="P36" s="335">
        <f>'6.2. Паспорт фин осв ввод факт'!X36</f>
        <v>0</v>
      </c>
      <c r="Q36" s="335">
        <v>0</v>
      </c>
      <c r="R36" s="338">
        <f t="shared" si="8"/>
        <v>0</v>
      </c>
      <c r="S36" s="335">
        <v>0</v>
      </c>
      <c r="T36" s="335">
        <f>'6.2. Паспорт фин осв ввод факт'!AB36</f>
        <v>0</v>
      </c>
      <c r="U36" s="335">
        <v>0</v>
      </c>
      <c r="V36" s="332" t="s">
        <v>588</v>
      </c>
      <c r="W36" s="332" t="s">
        <v>588</v>
      </c>
      <c r="X36" s="335">
        <v>0</v>
      </c>
      <c r="Y36" s="335">
        <v>0</v>
      </c>
      <c r="Z36" s="332" t="s">
        <v>588</v>
      </c>
      <c r="AA36" s="332" t="s">
        <v>588</v>
      </c>
      <c r="AB36" s="335">
        <v>0</v>
      </c>
      <c r="AC36" s="335">
        <v>0</v>
      </c>
      <c r="AD36" s="332" t="s">
        <v>588</v>
      </c>
      <c r="AE36" s="332" t="s">
        <v>588</v>
      </c>
      <c r="AF36" s="332">
        <f t="shared" si="2"/>
        <v>0</v>
      </c>
      <c r="AG36" s="332">
        <f t="shared" si="9"/>
        <v>0</v>
      </c>
    </row>
    <row r="37" spans="1:33" x14ac:dyDescent="0.25">
      <c r="A37" s="333" t="s">
        <v>156</v>
      </c>
      <c r="B37" s="337" t="s">
        <v>146</v>
      </c>
      <c r="C37" s="332">
        <f>'6.2. Паспорт фин осв ввод факт'!C37</f>
        <v>0</v>
      </c>
      <c r="D37" s="332">
        <f t="shared" si="3"/>
        <v>0</v>
      </c>
      <c r="E37" s="332">
        <f t="shared" si="4"/>
        <v>0</v>
      </c>
      <c r="F37" s="332">
        <f t="shared" si="5"/>
        <v>0</v>
      </c>
      <c r="G37" s="335">
        <f>'6.2. Паспорт фин осв ввод факт'!G37</f>
        <v>0</v>
      </c>
      <c r="H37" s="335">
        <f>'6.2. Паспорт фин осв ввод факт'!J37</f>
        <v>0</v>
      </c>
      <c r="I37" s="335">
        <f>'6.2. Паспорт фин осв ввод факт'!N37</f>
        <v>0</v>
      </c>
      <c r="J37" s="335">
        <f>'6.2. Паспорт фин осв ввод факт'!P37</f>
        <v>0</v>
      </c>
      <c r="K37" s="335">
        <f t="shared" si="6"/>
        <v>0</v>
      </c>
      <c r="L37" s="335">
        <f>'6.2. Паспорт фин осв ввод факт'!T37</f>
        <v>0</v>
      </c>
      <c r="M37" s="335">
        <v>0</v>
      </c>
      <c r="N37" s="338">
        <f t="shared" si="7"/>
        <v>0</v>
      </c>
      <c r="O37" s="335">
        <v>0</v>
      </c>
      <c r="P37" s="335">
        <f>'6.2. Паспорт фин осв ввод факт'!X37</f>
        <v>0</v>
      </c>
      <c r="Q37" s="335">
        <v>0</v>
      </c>
      <c r="R37" s="338">
        <f t="shared" si="8"/>
        <v>0</v>
      </c>
      <c r="S37" s="335">
        <v>0</v>
      </c>
      <c r="T37" s="335">
        <f>'6.2. Паспорт фин осв ввод факт'!AB37</f>
        <v>0</v>
      </c>
      <c r="U37" s="335">
        <v>0</v>
      </c>
      <c r="V37" s="332" t="s">
        <v>588</v>
      </c>
      <c r="W37" s="332" t="s">
        <v>588</v>
      </c>
      <c r="X37" s="335">
        <v>0</v>
      </c>
      <c r="Y37" s="335">
        <v>0</v>
      </c>
      <c r="Z37" s="332" t="s">
        <v>588</v>
      </c>
      <c r="AA37" s="332" t="s">
        <v>588</v>
      </c>
      <c r="AB37" s="335">
        <v>0</v>
      </c>
      <c r="AC37" s="335">
        <v>0</v>
      </c>
      <c r="AD37" s="332" t="s">
        <v>588</v>
      </c>
      <c r="AE37" s="332" t="s">
        <v>588</v>
      </c>
      <c r="AF37" s="332">
        <f t="shared" si="2"/>
        <v>0</v>
      </c>
      <c r="AG37" s="332">
        <f t="shared" si="9"/>
        <v>0</v>
      </c>
    </row>
    <row r="38" spans="1:33" x14ac:dyDescent="0.25">
      <c r="A38" s="333" t="s">
        <v>155</v>
      </c>
      <c r="B38" s="337" t="s">
        <v>144</v>
      </c>
      <c r="C38" s="332">
        <f>'6.2. Паспорт фин осв ввод факт'!C38</f>
        <v>0</v>
      </c>
      <c r="D38" s="332">
        <f t="shared" si="3"/>
        <v>0</v>
      </c>
      <c r="E38" s="332">
        <f t="shared" si="4"/>
        <v>0</v>
      </c>
      <c r="F38" s="332">
        <f t="shared" si="5"/>
        <v>0</v>
      </c>
      <c r="G38" s="335">
        <f>'6.2. Паспорт фин осв ввод факт'!G38</f>
        <v>0</v>
      </c>
      <c r="H38" s="335">
        <f>'6.2. Паспорт фин осв ввод факт'!J38</f>
        <v>0</v>
      </c>
      <c r="I38" s="335">
        <f>'6.2. Паспорт фин осв ввод факт'!N38</f>
        <v>0</v>
      </c>
      <c r="J38" s="335">
        <f>'6.2. Паспорт фин осв ввод факт'!P38</f>
        <v>0</v>
      </c>
      <c r="K38" s="335">
        <f t="shared" si="6"/>
        <v>0</v>
      </c>
      <c r="L38" s="335">
        <f>'6.2. Паспорт фин осв ввод факт'!T38</f>
        <v>0</v>
      </c>
      <c r="M38" s="335">
        <v>0</v>
      </c>
      <c r="N38" s="338">
        <f t="shared" si="7"/>
        <v>0</v>
      </c>
      <c r="O38" s="335">
        <v>0</v>
      </c>
      <c r="P38" s="335">
        <f>'6.2. Паспорт фин осв ввод факт'!X38</f>
        <v>0</v>
      </c>
      <c r="Q38" s="335">
        <v>0</v>
      </c>
      <c r="R38" s="338">
        <f t="shared" si="8"/>
        <v>0</v>
      </c>
      <c r="S38" s="335">
        <v>0</v>
      </c>
      <c r="T38" s="335">
        <f>'6.2. Паспорт фин осв ввод факт'!AB38</f>
        <v>0</v>
      </c>
      <c r="U38" s="335">
        <v>0</v>
      </c>
      <c r="V38" s="332" t="s">
        <v>588</v>
      </c>
      <c r="W38" s="332" t="s">
        <v>588</v>
      </c>
      <c r="X38" s="335">
        <v>0</v>
      </c>
      <c r="Y38" s="335">
        <v>0</v>
      </c>
      <c r="Z38" s="332" t="s">
        <v>588</v>
      </c>
      <c r="AA38" s="332" t="s">
        <v>588</v>
      </c>
      <c r="AB38" s="335">
        <v>0</v>
      </c>
      <c r="AC38" s="335">
        <v>0</v>
      </c>
      <c r="AD38" s="332" t="s">
        <v>588</v>
      </c>
      <c r="AE38" s="332" t="s">
        <v>588</v>
      </c>
      <c r="AF38" s="332">
        <f t="shared" si="2"/>
        <v>0</v>
      </c>
      <c r="AG38" s="332">
        <f t="shared" si="9"/>
        <v>0</v>
      </c>
    </row>
    <row r="39" spans="1:33" ht="31.5" x14ac:dyDescent="0.25">
      <c r="A39" s="333" t="s">
        <v>154</v>
      </c>
      <c r="B39" s="334" t="s">
        <v>142</v>
      </c>
      <c r="C39" s="332">
        <f>'6.2. Паспорт фин осв ввод факт'!C39</f>
        <v>0</v>
      </c>
      <c r="D39" s="332">
        <f t="shared" si="3"/>
        <v>0</v>
      </c>
      <c r="E39" s="332">
        <f t="shared" si="4"/>
        <v>0</v>
      </c>
      <c r="F39" s="332">
        <f t="shared" si="5"/>
        <v>0</v>
      </c>
      <c r="G39" s="335">
        <f>'6.2. Паспорт фин осв ввод факт'!G39</f>
        <v>0</v>
      </c>
      <c r="H39" s="335">
        <f>'6.2. Паспорт фин осв ввод факт'!J39</f>
        <v>0</v>
      </c>
      <c r="I39" s="335">
        <f>'6.2. Паспорт фин осв ввод факт'!N39</f>
        <v>0</v>
      </c>
      <c r="J39" s="335">
        <f>'6.2. Паспорт фин осв ввод факт'!P39</f>
        <v>0</v>
      </c>
      <c r="K39" s="335">
        <f t="shared" si="6"/>
        <v>0</v>
      </c>
      <c r="L39" s="335">
        <f>'6.2. Паспорт фин осв ввод факт'!T39</f>
        <v>0</v>
      </c>
      <c r="M39" s="335">
        <v>0</v>
      </c>
      <c r="N39" s="335">
        <f t="shared" si="7"/>
        <v>0</v>
      </c>
      <c r="O39" s="335">
        <v>0</v>
      </c>
      <c r="P39" s="335">
        <f>'6.2. Паспорт фин осв ввод факт'!X39</f>
        <v>0</v>
      </c>
      <c r="Q39" s="335">
        <v>0</v>
      </c>
      <c r="R39" s="335">
        <f t="shared" si="8"/>
        <v>0</v>
      </c>
      <c r="S39" s="335">
        <v>0</v>
      </c>
      <c r="T39" s="335">
        <f>'6.2. Паспорт фин осв ввод факт'!AB39</f>
        <v>0</v>
      </c>
      <c r="U39" s="335">
        <v>0</v>
      </c>
      <c r="V39" s="332" t="s">
        <v>588</v>
      </c>
      <c r="W39" s="332" t="s">
        <v>588</v>
      </c>
      <c r="X39" s="335">
        <v>0</v>
      </c>
      <c r="Y39" s="335">
        <v>0</v>
      </c>
      <c r="Z39" s="332" t="s">
        <v>588</v>
      </c>
      <c r="AA39" s="332" t="s">
        <v>588</v>
      </c>
      <c r="AB39" s="335">
        <v>0</v>
      </c>
      <c r="AC39" s="335">
        <v>0</v>
      </c>
      <c r="AD39" s="332" t="s">
        <v>588</v>
      </c>
      <c r="AE39" s="332" t="s">
        <v>588</v>
      </c>
      <c r="AF39" s="332">
        <f t="shared" si="2"/>
        <v>0</v>
      </c>
      <c r="AG39" s="332">
        <f t="shared" si="9"/>
        <v>0</v>
      </c>
    </row>
    <row r="40" spans="1:33" ht="31.5" x14ac:dyDescent="0.25">
      <c r="A40" s="333" t="s">
        <v>153</v>
      </c>
      <c r="B40" s="334" t="s">
        <v>140</v>
      </c>
      <c r="C40" s="332">
        <f>'6.2. Паспорт фин осв ввод факт'!C40</f>
        <v>0</v>
      </c>
      <c r="D40" s="332">
        <f t="shared" si="3"/>
        <v>0</v>
      </c>
      <c r="E40" s="332">
        <f t="shared" si="4"/>
        <v>0</v>
      </c>
      <c r="F40" s="332">
        <f t="shared" si="5"/>
        <v>0</v>
      </c>
      <c r="G40" s="335">
        <f>'6.2. Паспорт фин осв ввод факт'!G40</f>
        <v>0</v>
      </c>
      <c r="H40" s="335">
        <f>'6.2. Паспорт фин осв ввод факт'!J40</f>
        <v>0</v>
      </c>
      <c r="I40" s="335">
        <f>'6.2. Паспорт фин осв ввод факт'!N40</f>
        <v>0</v>
      </c>
      <c r="J40" s="335">
        <f>'6.2. Паспорт фин осв ввод факт'!P40</f>
        <v>0</v>
      </c>
      <c r="K40" s="335">
        <f t="shared" si="6"/>
        <v>0</v>
      </c>
      <c r="L40" s="335">
        <f>'6.2. Паспорт фин осв ввод факт'!T40</f>
        <v>0</v>
      </c>
      <c r="M40" s="335">
        <v>0</v>
      </c>
      <c r="N40" s="335">
        <f t="shared" si="7"/>
        <v>0</v>
      </c>
      <c r="O40" s="335">
        <v>0</v>
      </c>
      <c r="P40" s="335">
        <f>'6.2. Паспорт фин осв ввод факт'!X40</f>
        <v>0</v>
      </c>
      <c r="Q40" s="335">
        <v>0</v>
      </c>
      <c r="R40" s="335">
        <f t="shared" si="8"/>
        <v>0</v>
      </c>
      <c r="S40" s="335">
        <v>0</v>
      </c>
      <c r="T40" s="335">
        <f>'6.2. Паспорт фин осв ввод факт'!AB40</f>
        <v>0</v>
      </c>
      <c r="U40" s="335">
        <v>0</v>
      </c>
      <c r="V40" s="332" t="s">
        <v>588</v>
      </c>
      <c r="W40" s="332" t="s">
        <v>588</v>
      </c>
      <c r="X40" s="335">
        <v>0</v>
      </c>
      <c r="Y40" s="335">
        <v>0</v>
      </c>
      <c r="Z40" s="332" t="s">
        <v>588</v>
      </c>
      <c r="AA40" s="332" t="s">
        <v>588</v>
      </c>
      <c r="AB40" s="335">
        <v>0</v>
      </c>
      <c r="AC40" s="335">
        <v>0</v>
      </c>
      <c r="AD40" s="332" t="s">
        <v>588</v>
      </c>
      <c r="AE40" s="332" t="s">
        <v>588</v>
      </c>
      <c r="AF40" s="332">
        <f t="shared" si="2"/>
        <v>0</v>
      </c>
      <c r="AG40" s="332">
        <f t="shared" si="9"/>
        <v>0</v>
      </c>
    </row>
    <row r="41" spans="1:33" x14ac:dyDescent="0.25">
      <c r="A41" s="333" t="s">
        <v>152</v>
      </c>
      <c r="B41" s="334" t="s">
        <v>138</v>
      </c>
      <c r="C41" s="332">
        <f>'6.2. Паспорт фин осв ввод факт'!C41</f>
        <v>103.05200000000001</v>
      </c>
      <c r="D41" s="332">
        <v>15.11</v>
      </c>
      <c r="E41" s="332">
        <f t="shared" si="4"/>
        <v>15.11</v>
      </c>
      <c r="F41" s="332">
        <f t="shared" si="5"/>
        <v>15.11</v>
      </c>
      <c r="G41" s="335">
        <f>'6.2. Паспорт фин осв ввод факт'!G41</f>
        <v>0</v>
      </c>
      <c r="H41" s="335">
        <f>'6.2. Паспорт фин осв ввод факт'!J41</f>
        <v>0</v>
      </c>
      <c r="I41" s="335">
        <f>'6.2. Паспорт фин осв ввод факт'!N41</f>
        <v>0</v>
      </c>
      <c r="J41" s="335">
        <f>'6.2. Паспорт фин осв ввод факт'!P41</f>
        <v>0</v>
      </c>
      <c r="K41" s="335">
        <f t="shared" si="6"/>
        <v>0</v>
      </c>
      <c r="L41" s="335">
        <f>'6.2. Паспорт фин осв ввод факт'!T41</f>
        <v>32.884254226665398</v>
      </c>
      <c r="M41" s="335">
        <v>0</v>
      </c>
      <c r="N41" s="335">
        <v>1.3280000000000001</v>
      </c>
      <c r="O41" s="335">
        <v>0</v>
      </c>
      <c r="P41" s="335">
        <f>'6.2. Паспорт фин осв ввод факт'!X41</f>
        <v>54.595671467890135</v>
      </c>
      <c r="Q41" s="335">
        <v>0</v>
      </c>
      <c r="R41" s="335">
        <v>13.782277338089399</v>
      </c>
      <c r="S41" s="335">
        <v>0</v>
      </c>
      <c r="T41" s="335">
        <v>0</v>
      </c>
      <c r="U41" s="335">
        <v>0</v>
      </c>
      <c r="V41" s="332" t="s">
        <v>588</v>
      </c>
      <c r="W41" s="332" t="s">
        <v>588</v>
      </c>
      <c r="X41" s="335">
        <v>0</v>
      </c>
      <c r="Y41" s="335">
        <v>0</v>
      </c>
      <c r="Z41" s="332" t="s">
        <v>588</v>
      </c>
      <c r="AA41" s="332" t="s">
        <v>588</v>
      </c>
      <c r="AB41" s="335">
        <v>0</v>
      </c>
      <c r="AC41" s="335">
        <v>0</v>
      </c>
      <c r="AD41" s="332" t="s">
        <v>588</v>
      </c>
      <c r="AE41" s="332" t="s">
        <v>588</v>
      </c>
      <c r="AF41" s="332">
        <f t="shared" si="2"/>
        <v>87.479925694555533</v>
      </c>
      <c r="AG41" s="332">
        <f t="shared" si="9"/>
        <v>15.110277338089398</v>
      </c>
    </row>
    <row r="42" spans="1:33" ht="18.75" x14ac:dyDescent="0.25">
      <c r="A42" s="333" t="s">
        <v>151</v>
      </c>
      <c r="B42" s="337" t="s">
        <v>611</v>
      </c>
      <c r="C42" s="332">
        <f>'6.2. Паспорт фин осв ввод факт'!C42</f>
        <v>3</v>
      </c>
      <c r="D42" s="332">
        <f t="shared" si="3"/>
        <v>3</v>
      </c>
      <c r="E42" s="332">
        <f t="shared" si="4"/>
        <v>3</v>
      </c>
      <c r="F42" s="332">
        <f t="shared" si="5"/>
        <v>3</v>
      </c>
      <c r="G42" s="335">
        <f>'6.2. Паспорт фин осв ввод факт'!G42</f>
        <v>0</v>
      </c>
      <c r="H42" s="335">
        <f>'6.2. Паспорт фин осв ввод факт'!J42</f>
        <v>0</v>
      </c>
      <c r="I42" s="335">
        <f>'6.2. Паспорт фин осв ввод факт'!N42</f>
        <v>0</v>
      </c>
      <c r="J42" s="335">
        <f>'6.2. Паспорт фин осв ввод факт'!P42</f>
        <v>0</v>
      </c>
      <c r="K42" s="335">
        <f t="shared" si="6"/>
        <v>0</v>
      </c>
      <c r="L42" s="335">
        <f>'6.2. Паспорт фин осв ввод факт'!T42</f>
        <v>0</v>
      </c>
      <c r="M42" s="335">
        <v>0</v>
      </c>
      <c r="N42" s="338">
        <f t="shared" si="7"/>
        <v>0</v>
      </c>
      <c r="O42" s="335">
        <v>0</v>
      </c>
      <c r="P42" s="335">
        <f>'6.2. Паспорт фин осв ввод факт'!X42</f>
        <v>3</v>
      </c>
      <c r="Q42" s="335">
        <v>0</v>
      </c>
      <c r="R42" s="338">
        <f t="shared" si="8"/>
        <v>3</v>
      </c>
      <c r="S42" s="335">
        <v>0</v>
      </c>
      <c r="T42" s="335">
        <f>'6.2. Паспорт фин осв ввод факт'!AB42</f>
        <v>0</v>
      </c>
      <c r="U42" s="335">
        <v>0</v>
      </c>
      <c r="V42" s="332" t="s">
        <v>588</v>
      </c>
      <c r="W42" s="332" t="s">
        <v>588</v>
      </c>
      <c r="X42" s="335">
        <v>0</v>
      </c>
      <c r="Y42" s="335">
        <v>0</v>
      </c>
      <c r="Z42" s="332" t="s">
        <v>588</v>
      </c>
      <c r="AA42" s="332" t="s">
        <v>588</v>
      </c>
      <c r="AB42" s="335">
        <v>0</v>
      </c>
      <c r="AC42" s="335">
        <v>0</v>
      </c>
      <c r="AD42" s="332" t="s">
        <v>588</v>
      </c>
      <c r="AE42" s="332" t="s">
        <v>588</v>
      </c>
      <c r="AF42" s="332">
        <f t="shared" si="2"/>
        <v>3</v>
      </c>
      <c r="AG42" s="332">
        <f t="shared" si="9"/>
        <v>3</v>
      </c>
    </row>
    <row r="43" spans="1:33" s="176" customFormat="1" x14ac:dyDescent="0.25">
      <c r="A43" s="330" t="s">
        <v>59</v>
      </c>
      <c r="B43" s="331" t="s">
        <v>150</v>
      </c>
      <c r="C43" s="332">
        <f>'6.2. Паспорт фин осв ввод факт'!C43</f>
        <v>0</v>
      </c>
      <c r="D43" s="332">
        <f t="shared" si="3"/>
        <v>0</v>
      </c>
      <c r="E43" s="332">
        <f t="shared" si="4"/>
        <v>0</v>
      </c>
      <c r="F43" s="332">
        <f t="shared" si="5"/>
        <v>0</v>
      </c>
      <c r="G43" s="332">
        <f>'6.2. Паспорт фин осв ввод факт'!G43</f>
        <v>0</v>
      </c>
      <c r="H43" s="332">
        <f>'6.2. Паспорт фин осв ввод факт'!J43</f>
        <v>0</v>
      </c>
      <c r="I43" s="332">
        <f>'6.2. Паспорт фин осв ввод факт'!N43</f>
        <v>0</v>
      </c>
      <c r="J43" s="332">
        <f>'6.2. Паспорт фин осв ввод факт'!P43</f>
        <v>0</v>
      </c>
      <c r="K43" s="332">
        <f t="shared" si="6"/>
        <v>0</v>
      </c>
      <c r="L43" s="332">
        <f>'6.2. Паспорт фин осв ввод факт'!T43</f>
        <v>0</v>
      </c>
      <c r="M43" s="332">
        <v>0</v>
      </c>
      <c r="N43" s="332">
        <f t="shared" si="7"/>
        <v>0</v>
      </c>
      <c r="O43" s="332">
        <v>0</v>
      </c>
      <c r="P43" s="332">
        <f>'6.2. Паспорт фин осв ввод факт'!X43</f>
        <v>0</v>
      </c>
      <c r="Q43" s="332">
        <v>0</v>
      </c>
      <c r="R43" s="332">
        <f t="shared" si="8"/>
        <v>0</v>
      </c>
      <c r="S43" s="332">
        <v>0</v>
      </c>
      <c r="T43" s="332">
        <f>'6.2. Паспорт фин осв ввод факт'!AB43</f>
        <v>0</v>
      </c>
      <c r="U43" s="332">
        <v>0</v>
      </c>
      <c r="V43" s="332" t="s">
        <v>588</v>
      </c>
      <c r="W43" s="332" t="s">
        <v>588</v>
      </c>
      <c r="X43" s="332">
        <v>0</v>
      </c>
      <c r="Y43" s="332">
        <v>0</v>
      </c>
      <c r="Z43" s="332" t="s">
        <v>588</v>
      </c>
      <c r="AA43" s="332" t="s">
        <v>588</v>
      </c>
      <c r="AB43" s="332">
        <v>0</v>
      </c>
      <c r="AC43" s="332">
        <v>0</v>
      </c>
      <c r="AD43" s="332" t="s">
        <v>588</v>
      </c>
      <c r="AE43" s="332" t="s">
        <v>588</v>
      </c>
      <c r="AF43" s="332">
        <f t="shared" si="2"/>
        <v>0</v>
      </c>
      <c r="AG43" s="332">
        <f t="shared" si="9"/>
        <v>0</v>
      </c>
    </row>
    <row r="44" spans="1:33" x14ac:dyDescent="0.25">
      <c r="A44" s="333" t="s">
        <v>149</v>
      </c>
      <c r="B44" s="334" t="s">
        <v>148</v>
      </c>
      <c r="C44" s="332">
        <f>'6.2. Паспорт фин осв ввод факт'!C44</f>
        <v>0</v>
      </c>
      <c r="D44" s="332">
        <f t="shared" si="3"/>
        <v>0</v>
      </c>
      <c r="E44" s="332">
        <f t="shared" si="4"/>
        <v>0</v>
      </c>
      <c r="F44" s="332">
        <f t="shared" si="5"/>
        <v>0</v>
      </c>
      <c r="G44" s="335">
        <f>'6.2. Паспорт фин осв ввод факт'!G44</f>
        <v>0</v>
      </c>
      <c r="H44" s="335">
        <f>'6.2. Паспорт фин осв ввод факт'!J44</f>
        <v>0</v>
      </c>
      <c r="I44" s="335">
        <f>'6.2. Паспорт фин осв ввод факт'!N44</f>
        <v>0</v>
      </c>
      <c r="J44" s="335">
        <f>'6.2. Паспорт фин осв ввод факт'!P44</f>
        <v>0</v>
      </c>
      <c r="K44" s="335">
        <f t="shared" si="6"/>
        <v>0</v>
      </c>
      <c r="L44" s="335">
        <f>'6.2. Паспорт фин осв ввод факт'!T44</f>
        <v>0</v>
      </c>
      <c r="M44" s="335">
        <v>0</v>
      </c>
      <c r="N44" s="335">
        <f t="shared" si="7"/>
        <v>0</v>
      </c>
      <c r="O44" s="335">
        <v>0</v>
      </c>
      <c r="P44" s="335">
        <f>'6.2. Паспорт фин осв ввод факт'!X44</f>
        <v>0</v>
      </c>
      <c r="Q44" s="335">
        <v>0</v>
      </c>
      <c r="R44" s="335">
        <f t="shared" si="8"/>
        <v>0</v>
      </c>
      <c r="S44" s="335">
        <v>0</v>
      </c>
      <c r="T44" s="335">
        <f>'6.2. Паспорт фин осв ввод факт'!AB44</f>
        <v>0</v>
      </c>
      <c r="U44" s="335">
        <v>0</v>
      </c>
      <c r="V44" s="332" t="s">
        <v>588</v>
      </c>
      <c r="W44" s="332" t="s">
        <v>588</v>
      </c>
      <c r="X44" s="335">
        <v>0</v>
      </c>
      <c r="Y44" s="335">
        <v>0</v>
      </c>
      <c r="Z44" s="332" t="s">
        <v>588</v>
      </c>
      <c r="AA44" s="332" t="s">
        <v>588</v>
      </c>
      <c r="AB44" s="335">
        <v>0</v>
      </c>
      <c r="AC44" s="335">
        <v>0</v>
      </c>
      <c r="AD44" s="332" t="s">
        <v>588</v>
      </c>
      <c r="AE44" s="332" t="s">
        <v>588</v>
      </c>
      <c r="AF44" s="332">
        <f t="shared" si="2"/>
        <v>0</v>
      </c>
      <c r="AG44" s="332">
        <f t="shared" si="9"/>
        <v>0</v>
      </c>
    </row>
    <row r="45" spans="1:33" x14ac:dyDescent="0.25">
      <c r="A45" s="333" t="s">
        <v>147</v>
      </c>
      <c r="B45" s="334" t="s">
        <v>146</v>
      </c>
      <c r="C45" s="332">
        <f>'6.2. Паспорт фин осв ввод факт'!C45</f>
        <v>0</v>
      </c>
      <c r="D45" s="332">
        <f t="shared" si="3"/>
        <v>0</v>
      </c>
      <c r="E45" s="332">
        <f t="shared" si="4"/>
        <v>0</v>
      </c>
      <c r="F45" s="332">
        <f t="shared" si="5"/>
        <v>0</v>
      </c>
      <c r="G45" s="335">
        <f>'6.2. Паспорт фин осв ввод факт'!G45</f>
        <v>0</v>
      </c>
      <c r="H45" s="335">
        <f>'6.2. Паспорт фин осв ввод факт'!J45</f>
        <v>0</v>
      </c>
      <c r="I45" s="335">
        <f>'6.2. Паспорт фин осв ввод факт'!N45</f>
        <v>0</v>
      </c>
      <c r="J45" s="335">
        <f>'6.2. Паспорт фин осв ввод факт'!P45</f>
        <v>0</v>
      </c>
      <c r="K45" s="335">
        <f t="shared" si="6"/>
        <v>0</v>
      </c>
      <c r="L45" s="335">
        <f>'6.2. Паспорт фин осв ввод факт'!T45</f>
        <v>0</v>
      </c>
      <c r="M45" s="335">
        <v>0</v>
      </c>
      <c r="N45" s="335">
        <f t="shared" si="7"/>
        <v>0</v>
      </c>
      <c r="O45" s="335">
        <v>0</v>
      </c>
      <c r="P45" s="335">
        <f>'6.2. Паспорт фин осв ввод факт'!X45</f>
        <v>0</v>
      </c>
      <c r="Q45" s="335">
        <v>0</v>
      </c>
      <c r="R45" s="335">
        <f t="shared" si="8"/>
        <v>0</v>
      </c>
      <c r="S45" s="335">
        <v>0</v>
      </c>
      <c r="T45" s="335">
        <f>'6.2. Паспорт фин осв ввод факт'!AB45</f>
        <v>0</v>
      </c>
      <c r="U45" s="335">
        <v>0</v>
      </c>
      <c r="V45" s="332" t="s">
        <v>588</v>
      </c>
      <c r="W45" s="332" t="s">
        <v>588</v>
      </c>
      <c r="X45" s="335">
        <v>0</v>
      </c>
      <c r="Y45" s="335">
        <v>0</v>
      </c>
      <c r="Z45" s="332" t="s">
        <v>588</v>
      </c>
      <c r="AA45" s="332" t="s">
        <v>588</v>
      </c>
      <c r="AB45" s="335">
        <v>0</v>
      </c>
      <c r="AC45" s="335">
        <v>0</v>
      </c>
      <c r="AD45" s="332" t="s">
        <v>588</v>
      </c>
      <c r="AE45" s="332" t="s">
        <v>588</v>
      </c>
      <c r="AF45" s="332">
        <f t="shared" si="2"/>
        <v>0</v>
      </c>
      <c r="AG45" s="332">
        <f t="shared" si="9"/>
        <v>0</v>
      </c>
    </row>
    <row r="46" spans="1:33" x14ac:dyDescent="0.25">
      <c r="A46" s="333" t="s">
        <v>145</v>
      </c>
      <c r="B46" s="334" t="s">
        <v>144</v>
      </c>
      <c r="C46" s="332">
        <f>'6.2. Паспорт фин осв ввод факт'!C46</f>
        <v>0</v>
      </c>
      <c r="D46" s="332">
        <f t="shared" si="3"/>
        <v>0</v>
      </c>
      <c r="E46" s="332">
        <f t="shared" si="4"/>
        <v>0</v>
      </c>
      <c r="F46" s="332">
        <f t="shared" si="5"/>
        <v>0</v>
      </c>
      <c r="G46" s="335">
        <f>'6.2. Паспорт фин осв ввод факт'!G46</f>
        <v>0</v>
      </c>
      <c r="H46" s="335">
        <f>'6.2. Паспорт фин осв ввод факт'!J46</f>
        <v>0</v>
      </c>
      <c r="I46" s="335">
        <f>'6.2. Паспорт фин осв ввод факт'!N46</f>
        <v>0</v>
      </c>
      <c r="J46" s="335">
        <f>'6.2. Паспорт фин осв ввод факт'!P46</f>
        <v>0</v>
      </c>
      <c r="K46" s="335">
        <f t="shared" si="6"/>
        <v>0</v>
      </c>
      <c r="L46" s="335">
        <f>'6.2. Паспорт фин осв ввод факт'!T46</f>
        <v>0</v>
      </c>
      <c r="M46" s="335">
        <v>0</v>
      </c>
      <c r="N46" s="335">
        <f t="shared" si="7"/>
        <v>0</v>
      </c>
      <c r="O46" s="335">
        <v>0</v>
      </c>
      <c r="P46" s="335">
        <f>'6.2. Паспорт фин осв ввод факт'!X46</f>
        <v>0</v>
      </c>
      <c r="Q46" s="335">
        <v>0</v>
      </c>
      <c r="R46" s="335">
        <f t="shared" si="8"/>
        <v>0</v>
      </c>
      <c r="S46" s="335">
        <v>0</v>
      </c>
      <c r="T46" s="335">
        <f>'6.2. Паспорт фин осв ввод факт'!AB46</f>
        <v>0</v>
      </c>
      <c r="U46" s="335">
        <v>0</v>
      </c>
      <c r="V46" s="332" t="s">
        <v>588</v>
      </c>
      <c r="W46" s="332" t="s">
        <v>588</v>
      </c>
      <c r="X46" s="335">
        <v>0</v>
      </c>
      <c r="Y46" s="335">
        <v>0</v>
      </c>
      <c r="Z46" s="332" t="s">
        <v>588</v>
      </c>
      <c r="AA46" s="332" t="s">
        <v>588</v>
      </c>
      <c r="AB46" s="335">
        <v>0</v>
      </c>
      <c r="AC46" s="335">
        <v>0</v>
      </c>
      <c r="AD46" s="332" t="s">
        <v>588</v>
      </c>
      <c r="AE46" s="332" t="s">
        <v>588</v>
      </c>
      <c r="AF46" s="332">
        <f t="shared" si="2"/>
        <v>0</v>
      </c>
      <c r="AG46" s="332">
        <f t="shared" si="9"/>
        <v>0</v>
      </c>
    </row>
    <row r="47" spans="1:33" ht="31.5" x14ac:dyDescent="0.25">
      <c r="A47" s="333" t="s">
        <v>143</v>
      </c>
      <c r="B47" s="334" t="s">
        <v>142</v>
      </c>
      <c r="C47" s="332">
        <f>'6.2. Паспорт фин осв ввод факт'!C47</f>
        <v>0</v>
      </c>
      <c r="D47" s="332">
        <f t="shared" si="3"/>
        <v>0</v>
      </c>
      <c r="E47" s="332">
        <f t="shared" si="4"/>
        <v>0</v>
      </c>
      <c r="F47" s="332">
        <f t="shared" si="5"/>
        <v>0</v>
      </c>
      <c r="G47" s="335">
        <f>'6.2. Паспорт фин осв ввод факт'!G47</f>
        <v>0</v>
      </c>
      <c r="H47" s="335">
        <f>'6.2. Паспорт фин осв ввод факт'!J47</f>
        <v>0</v>
      </c>
      <c r="I47" s="335">
        <f>'6.2. Паспорт фин осв ввод факт'!N47</f>
        <v>0</v>
      </c>
      <c r="J47" s="335">
        <f>'6.2. Паспорт фин осв ввод факт'!P47</f>
        <v>0</v>
      </c>
      <c r="K47" s="335">
        <f t="shared" si="6"/>
        <v>0</v>
      </c>
      <c r="L47" s="335">
        <f>'6.2. Паспорт фин осв ввод факт'!T47</f>
        <v>0</v>
      </c>
      <c r="M47" s="335">
        <v>0</v>
      </c>
      <c r="N47" s="335">
        <f t="shared" si="7"/>
        <v>0</v>
      </c>
      <c r="O47" s="335">
        <v>0</v>
      </c>
      <c r="P47" s="335">
        <f>'6.2. Паспорт фин осв ввод факт'!X47</f>
        <v>0</v>
      </c>
      <c r="Q47" s="335">
        <v>0</v>
      </c>
      <c r="R47" s="335">
        <f t="shared" si="8"/>
        <v>0</v>
      </c>
      <c r="S47" s="335">
        <v>0</v>
      </c>
      <c r="T47" s="335">
        <f>'6.2. Паспорт фин осв ввод факт'!AB47</f>
        <v>0</v>
      </c>
      <c r="U47" s="335">
        <v>0</v>
      </c>
      <c r="V47" s="332" t="s">
        <v>588</v>
      </c>
      <c r="W47" s="332" t="s">
        <v>588</v>
      </c>
      <c r="X47" s="335">
        <v>0</v>
      </c>
      <c r="Y47" s="335">
        <v>0</v>
      </c>
      <c r="Z47" s="332" t="s">
        <v>588</v>
      </c>
      <c r="AA47" s="332" t="s">
        <v>588</v>
      </c>
      <c r="AB47" s="335">
        <v>0</v>
      </c>
      <c r="AC47" s="335">
        <v>0</v>
      </c>
      <c r="AD47" s="332" t="s">
        <v>588</v>
      </c>
      <c r="AE47" s="332" t="s">
        <v>588</v>
      </c>
      <c r="AF47" s="332">
        <f t="shared" si="2"/>
        <v>0</v>
      </c>
      <c r="AG47" s="332">
        <f t="shared" si="9"/>
        <v>0</v>
      </c>
    </row>
    <row r="48" spans="1:33" ht="31.5" x14ac:dyDescent="0.25">
      <c r="A48" s="333" t="s">
        <v>141</v>
      </c>
      <c r="B48" s="334" t="s">
        <v>140</v>
      </c>
      <c r="C48" s="332">
        <f>'6.2. Паспорт фин осв ввод факт'!C48</f>
        <v>0</v>
      </c>
      <c r="D48" s="332">
        <f t="shared" si="3"/>
        <v>0</v>
      </c>
      <c r="E48" s="332">
        <f t="shared" si="4"/>
        <v>0</v>
      </c>
      <c r="F48" s="332">
        <f t="shared" si="5"/>
        <v>0</v>
      </c>
      <c r="G48" s="335">
        <f>'6.2. Паспорт фин осв ввод факт'!G48</f>
        <v>0</v>
      </c>
      <c r="H48" s="335">
        <f>'6.2. Паспорт фин осв ввод факт'!J48</f>
        <v>0</v>
      </c>
      <c r="I48" s="335">
        <f>'6.2. Паспорт фин осв ввод факт'!N48</f>
        <v>0</v>
      </c>
      <c r="J48" s="335">
        <f>'6.2. Паспорт фин осв ввод факт'!P48</f>
        <v>0</v>
      </c>
      <c r="K48" s="335">
        <f t="shared" si="6"/>
        <v>0</v>
      </c>
      <c r="L48" s="335">
        <f>'6.2. Паспорт фин осв ввод факт'!T48</f>
        <v>0</v>
      </c>
      <c r="M48" s="335">
        <v>0</v>
      </c>
      <c r="N48" s="335">
        <f t="shared" si="7"/>
        <v>0</v>
      </c>
      <c r="O48" s="335">
        <v>0</v>
      </c>
      <c r="P48" s="335">
        <f>'6.2. Паспорт фин осв ввод факт'!X48</f>
        <v>0</v>
      </c>
      <c r="Q48" s="335">
        <v>0</v>
      </c>
      <c r="R48" s="335">
        <f t="shared" si="8"/>
        <v>0</v>
      </c>
      <c r="S48" s="335">
        <v>0</v>
      </c>
      <c r="T48" s="335">
        <f>'6.2. Паспорт фин осв ввод факт'!AB48</f>
        <v>0</v>
      </c>
      <c r="U48" s="335">
        <v>0</v>
      </c>
      <c r="V48" s="332" t="s">
        <v>588</v>
      </c>
      <c r="W48" s="332" t="s">
        <v>588</v>
      </c>
      <c r="X48" s="335">
        <v>0</v>
      </c>
      <c r="Y48" s="335">
        <v>0</v>
      </c>
      <c r="Z48" s="332" t="s">
        <v>588</v>
      </c>
      <c r="AA48" s="332" t="s">
        <v>588</v>
      </c>
      <c r="AB48" s="335">
        <v>0</v>
      </c>
      <c r="AC48" s="335">
        <v>0</v>
      </c>
      <c r="AD48" s="332" t="s">
        <v>588</v>
      </c>
      <c r="AE48" s="332" t="s">
        <v>588</v>
      </c>
      <c r="AF48" s="332">
        <f t="shared" si="2"/>
        <v>0</v>
      </c>
      <c r="AG48" s="332">
        <f t="shared" si="9"/>
        <v>0</v>
      </c>
    </row>
    <row r="49" spans="1:33" x14ac:dyDescent="0.25">
      <c r="A49" s="333" t="s">
        <v>139</v>
      </c>
      <c r="B49" s="334" t="s">
        <v>138</v>
      </c>
      <c r="C49" s="332">
        <f>'6.2. Паспорт фин осв ввод факт'!C49</f>
        <v>103.05200000000001</v>
      </c>
      <c r="D49" s="332">
        <f>D41</f>
        <v>15.11</v>
      </c>
      <c r="E49" s="332">
        <f t="shared" si="4"/>
        <v>15.11</v>
      </c>
      <c r="F49" s="332">
        <f t="shared" si="5"/>
        <v>15.11</v>
      </c>
      <c r="G49" s="335">
        <f>'6.2. Паспорт фин осв ввод факт'!G49</f>
        <v>0</v>
      </c>
      <c r="H49" s="335">
        <f>'6.2. Паспорт фин осв ввод факт'!J49</f>
        <v>0</v>
      </c>
      <c r="I49" s="335">
        <f>'6.2. Паспорт фин осв ввод факт'!N49</f>
        <v>0</v>
      </c>
      <c r="J49" s="335">
        <f>'6.2. Паспорт фин осв ввод факт'!P49</f>
        <v>0</v>
      </c>
      <c r="K49" s="335">
        <f t="shared" si="6"/>
        <v>0</v>
      </c>
      <c r="L49" s="335">
        <f>'6.2. Паспорт фин осв ввод факт'!T49</f>
        <v>32.884254226665398</v>
      </c>
      <c r="M49" s="335">
        <v>0</v>
      </c>
      <c r="N49" s="335">
        <f>N41</f>
        <v>1.3280000000000001</v>
      </c>
      <c r="O49" s="335">
        <v>0</v>
      </c>
      <c r="P49" s="335">
        <f>P41</f>
        <v>54.595671467890135</v>
      </c>
      <c r="Q49" s="335">
        <v>0</v>
      </c>
      <c r="R49" s="335">
        <f>R41</f>
        <v>13.782277338089399</v>
      </c>
      <c r="S49" s="335">
        <v>0</v>
      </c>
      <c r="T49" s="335">
        <f>T41</f>
        <v>0</v>
      </c>
      <c r="U49" s="335">
        <v>0</v>
      </c>
      <c r="V49" s="332" t="s">
        <v>588</v>
      </c>
      <c r="W49" s="332" t="s">
        <v>588</v>
      </c>
      <c r="X49" s="335">
        <v>0</v>
      </c>
      <c r="Y49" s="335">
        <v>0</v>
      </c>
      <c r="Z49" s="332" t="s">
        <v>588</v>
      </c>
      <c r="AA49" s="332" t="s">
        <v>588</v>
      </c>
      <c r="AB49" s="335">
        <v>0</v>
      </c>
      <c r="AC49" s="335">
        <v>0</v>
      </c>
      <c r="AD49" s="332" t="s">
        <v>588</v>
      </c>
      <c r="AE49" s="332" t="s">
        <v>588</v>
      </c>
      <c r="AF49" s="332">
        <f t="shared" si="2"/>
        <v>87.479925694555533</v>
      </c>
      <c r="AG49" s="332">
        <f t="shared" si="9"/>
        <v>15.110277338089398</v>
      </c>
    </row>
    <row r="50" spans="1:33" ht="18.75" x14ac:dyDescent="0.25">
      <c r="A50" s="333" t="s">
        <v>137</v>
      </c>
      <c r="B50" s="337" t="s">
        <v>611</v>
      </c>
      <c r="C50" s="332">
        <f>'6.2. Паспорт фин осв ввод факт'!C50</f>
        <v>3</v>
      </c>
      <c r="D50" s="332">
        <f t="shared" si="3"/>
        <v>3</v>
      </c>
      <c r="E50" s="332">
        <f t="shared" si="4"/>
        <v>3</v>
      </c>
      <c r="F50" s="332">
        <f t="shared" si="5"/>
        <v>3</v>
      </c>
      <c r="G50" s="335">
        <f>'6.2. Паспорт фин осв ввод факт'!G50</f>
        <v>0</v>
      </c>
      <c r="H50" s="335">
        <f>'6.2. Паспорт фин осв ввод факт'!J50</f>
        <v>0</v>
      </c>
      <c r="I50" s="335">
        <f>'6.2. Паспорт фин осв ввод факт'!N50</f>
        <v>0</v>
      </c>
      <c r="J50" s="335">
        <f>'6.2. Паспорт фин осв ввод факт'!P50</f>
        <v>0</v>
      </c>
      <c r="K50" s="335">
        <f t="shared" si="6"/>
        <v>0</v>
      </c>
      <c r="L50" s="335">
        <f>'6.2. Паспорт фин осв ввод факт'!T50</f>
        <v>0</v>
      </c>
      <c r="M50" s="335">
        <v>0</v>
      </c>
      <c r="N50" s="338">
        <f t="shared" si="7"/>
        <v>0</v>
      </c>
      <c r="O50" s="335">
        <v>0</v>
      </c>
      <c r="P50" s="335">
        <f>P42</f>
        <v>3</v>
      </c>
      <c r="Q50" s="335">
        <v>0</v>
      </c>
      <c r="R50" s="335">
        <f>R42</f>
        <v>3</v>
      </c>
      <c r="S50" s="335">
        <v>0</v>
      </c>
      <c r="T50" s="335">
        <f>'6.2. Паспорт фин осв ввод факт'!AB50</f>
        <v>0</v>
      </c>
      <c r="U50" s="335">
        <v>0</v>
      </c>
      <c r="V50" s="332" t="s">
        <v>588</v>
      </c>
      <c r="W50" s="332" t="s">
        <v>588</v>
      </c>
      <c r="X50" s="335">
        <v>0</v>
      </c>
      <c r="Y50" s="335">
        <v>0</v>
      </c>
      <c r="Z50" s="332" t="s">
        <v>588</v>
      </c>
      <c r="AA50" s="332" t="s">
        <v>588</v>
      </c>
      <c r="AB50" s="335">
        <v>0</v>
      </c>
      <c r="AC50" s="335">
        <v>0</v>
      </c>
      <c r="AD50" s="332" t="s">
        <v>588</v>
      </c>
      <c r="AE50" s="332" t="s">
        <v>588</v>
      </c>
      <c r="AF50" s="332">
        <f t="shared" si="2"/>
        <v>3</v>
      </c>
      <c r="AG50" s="332">
        <f t="shared" si="9"/>
        <v>3</v>
      </c>
    </row>
    <row r="51" spans="1:33" s="176" customFormat="1" ht="35.25" customHeight="1" x14ac:dyDescent="0.25">
      <c r="A51" s="330" t="s">
        <v>57</v>
      </c>
      <c r="B51" s="331" t="s">
        <v>135</v>
      </c>
      <c r="C51" s="332">
        <f>'6.2. Паспорт фин осв ввод факт'!C51</f>
        <v>0</v>
      </c>
      <c r="D51" s="332">
        <f t="shared" si="3"/>
        <v>0</v>
      </c>
      <c r="E51" s="332">
        <f t="shared" si="4"/>
        <v>0</v>
      </c>
      <c r="F51" s="332">
        <f t="shared" si="5"/>
        <v>0</v>
      </c>
      <c r="G51" s="332">
        <f>'6.2. Паспорт фин осв ввод факт'!G51</f>
        <v>0</v>
      </c>
      <c r="H51" s="332">
        <f>'6.2. Паспорт фин осв ввод факт'!J51</f>
        <v>0</v>
      </c>
      <c r="I51" s="332">
        <f>'6.2. Паспорт фин осв ввод факт'!N51</f>
        <v>0</v>
      </c>
      <c r="J51" s="332">
        <f>'6.2. Паспорт фин осв ввод факт'!P51</f>
        <v>0</v>
      </c>
      <c r="K51" s="332">
        <f t="shared" si="6"/>
        <v>0</v>
      </c>
      <c r="L51" s="332">
        <f>'6.2. Паспорт фин осв ввод факт'!T51</f>
        <v>0</v>
      </c>
      <c r="M51" s="332">
        <v>0</v>
      </c>
      <c r="N51" s="332">
        <f t="shared" si="7"/>
        <v>0</v>
      </c>
      <c r="O51" s="332">
        <v>0</v>
      </c>
      <c r="P51" s="332">
        <f>'6.2. Паспорт фин осв ввод факт'!X51</f>
        <v>0</v>
      </c>
      <c r="Q51" s="332">
        <v>0</v>
      </c>
      <c r="R51" s="332">
        <f t="shared" si="8"/>
        <v>0</v>
      </c>
      <c r="S51" s="332">
        <v>0</v>
      </c>
      <c r="T51" s="332">
        <f>'6.2. Паспорт фин осв ввод факт'!AB51</f>
        <v>0</v>
      </c>
      <c r="U51" s="332">
        <v>0</v>
      </c>
      <c r="V51" s="332" t="s">
        <v>588</v>
      </c>
      <c r="W51" s="332" t="s">
        <v>588</v>
      </c>
      <c r="X51" s="332">
        <v>0</v>
      </c>
      <c r="Y51" s="332">
        <v>0</v>
      </c>
      <c r="Z51" s="332" t="s">
        <v>588</v>
      </c>
      <c r="AA51" s="332" t="s">
        <v>588</v>
      </c>
      <c r="AB51" s="332">
        <v>0</v>
      </c>
      <c r="AC51" s="332">
        <v>0</v>
      </c>
      <c r="AD51" s="332" t="s">
        <v>588</v>
      </c>
      <c r="AE51" s="332" t="s">
        <v>588</v>
      </c>
      <c r="AF51" s="332">
        <f t="shared" si="2"/>
        <v>0</v>
      </c>
      <c r="AG51" s="332">
        <f t="shared" si="9"/>
        <v>0</v>
      </c>
    </row>
    <row r="52" spans="1:33" x14ac:dyDescent="0.25">
      <c r="A52" s="333" t="s">
        <v>134</v>
      </c>
      <c r="B52" s="334" t="s">
        <v>133</v>
      </c>
      <c r="C52" s="332">
        <f>'6.2. Паспорт фин осв ввод факт'!C52</f>
        <v>923.973459505498</v>
      </c>
      <c r="D52" s="332">
        <f>D30</f>
        <v>166.88038686483216</v>
      </c>
      <c r="E52" s="332">
        <f t="shared" si="4"/>
        <v>166.88038686483216</v>
      </c>
      <c r="F52" s="332">
        <f t="shared" si="5"/>
        <v>166.88038686483216</v>
      </c>
      <c r="G52" s="335">
        <f>'6.2. Паспорт фин осв ввод факт'!G52</f>
        <v>0</v>
      </c>
      <c r="H52" s="335">
        <f>'6.2. Паспорт фин осв ввод факт'!J52</f>
        <v>0</v>
      </c>
      <c r="I52" s="335">
        <f>'6.2. Паспорт фин осв ввод факт'!N52</f>
        <v>0</v>
      </c>
      <c r="J52" s="335">
        <f>'6.2. Паспорт фин осв ввод факт'!P52</f>
        <v>0</v>
      </c>
      <c r="K52" s="335">
        <f t="shared" si="6"/>
        <v>0</v>
      </c>
      <c r="L52" s="335">
        <f>'6.2. Паспорт фин осв ввод факт'!T52</f>
        <v>295.00464466741528</v>
      </c>
      <c r="M52" s="335">
        <v>0</v>
      </c>
      <c r="N52" s="335">
        <v>11.911</v>
      </c>
      <c r="O52" s="335">
        <v>0</v>
      </c>
      <c r="P52" s="335">
        <f>'6.2. Паспорт фин осв ввод факт'!X52</f>
        <v>474.95105560119737</v>
      </c>
      <c r="Q52" s="335">
        <v>0</v>
      </c>
      <c r="R52" s="335">
        <v>154.96938686483219</v>
      </c>
      <c r="S52" s="335">
        <v>0</v>
      </c>
      <c r="T52" s="335">
        <v>0</v>
      </c>
      <c r="U52" s="335">
        <v>0</v>
      </c>
      <c r="V52" s="332" t="s">
        <v>588</v>
      </c>
      <c r="W52" s="332" t="s">
        <v>588</v>
      </c>
      <c r="X52" s="335">
        <v>0</v>
      </c>
      <c r="Y52" s="335">
        <v>0</v>
      </c>
      <c r="Z52" s="332" t="s">
        <v>588</v>
      </c>
      <c r="AA52" s="332" t="s">
        <v>588</v>
      </c>
      <c r="AB52" s="335">
        <v>0</v>
      </c>
      <c r="AC52" s="335">
        <v>0</v>
      </c>
      <c r="AD52" s="332" t="s">
        <v>588</v>
      </c>
      <c r="AE52" s="332" t="s">
        <v>588</v>
      </c>
      <c r="AF52" s="332">
        <f t="shared" si="2"/>
        <v>769.95570026861265</v>
      </c>
      <c r="AG52" s="332">
        <f t="shared" si="9"/>
        <v>166.88038686483219</v>
      </c>
    </row>
    <row r="53" spans="1:33" x14ac:dyDescent="0.25">
      <c r="A53" s="333" t="s">
        <v>132</v>
      </c>
      <c r="B53" s="334" t="s">
        <v>126</v>
      </c>
      <c r="C53" s="332">
        <f>'6.2. Паспорт фин осв ввод факт'!C53</f>
        <v>0</v>
      </c>
      <c r="D53" s="332">
        <f t="shared" si="3"/>
        <v>0</v>
      </c>
      <c r="E53" s="332">
        <f t="shared" si="4"/>
        <v>0</v>
      </c>
      <c r="F53" s="332">
        <f t="shared" si="5"/>
        <v>0</v>
      </c>
      <c r="G53" s="335">
        <f>'6.2. Паспорт фин осв ввод факт'!G53</f>
        <v>0</v>
      </c>
      <c r="H53" s="335">
        <f>'6.2. Паспорт фин осв ввод факт'!J53</f>
        <v>0</v>
      </c>
      <c r="I53" s="335">
        <f>'6.2. Паспорт фин осв ввод факт'!N53</f>
        <v>0</v>
      </c>
      <c r="J53" s="335">
        <f>'6.2. Паспорт фин осв ввод факт'!P53</f>
        <v>0</v>
      </c>
      <c r="K53" s="335">
        <f t="shared" si="6"/>
        <v>0</v>
      </c>
      <c r="L53" s="335">
        <f>'6.2. Паспорт фин осв ввод факт'!T53</f>
        <v>0</v>
      </c>
      <c r="M53" s="335">
        <v>0</v>
      </c>
      <c r="N53" s="335">
        <f t="shared" si="7"/>
        <v>0</v>
      </c>
      <c r="O53" s="335">
        <v>0</v>
      </c>
      <c r="P53" s="335">
        <f>'6.2. Паспорт фин осв ввод факт'!X53</f>
        <v>0</v>
      </c>
      <c r="Q53" s="335">
        <v>0</v>
      </c>
      <c r="R53" s="335">
        <f t="shared" si="8"/>
        <v>0</v>
      </c>
      <c r="S53" s="335">
        <v>0</v>
      </c>
      <c r="T53" s="335">
        <f>'6.2. Паспорт фин осв ввод факт'!AB53</f>
        <v>0</v>
      </c>
      <c r="U53" s="335">
        <v>0</v>
      </c>
      <c r="V53" s="332" t="s">
        <v>588</v>
      </c>
      <c r="W53" s="332" t="s">
        <v>588</v>
      </c>
      <c r="X53" s="335">
        <v>0</v>
      </c>
      <c r="Y53" s="335">
        <v>0</v>
      </c>
      <c r="Z53" s="332" t="s">
        <v>588</v>
      </c>
      <c r="AA53" s="332" t="s">
        <v>588</v>
      </c>
      <c r="AB53" s="335">
        <v>0</v>
      </c>
      <c r="AC53" s="335">
        <v>0</v>
      </c>
      <c r="AD53" s="332" t="s">
        <v>588</v>
      </c>
      <c r="AE53" s="332" t="s">
        <v>588</v>
      </c>
      <c r="AF53" s="332">
        <f t="shared" si="2"/>
        <v>0</v>
      </c>
      <c r="AG53" s="332">
        <f t="shared" si="9"/>
        <v>0</v>
      </c>
    </row>
    <row r="54" spans="1:33" x14ac:dyDescent="0.25">
      <c r="A54" s="333" t="s">
        <v>131</v>
      </c>
      <c r="B54" s="337" t="s">
        <v>125</v>
      </c>
      <c r="C54" s="332">
        <f>'6.2. Паспорт фин осв ввод факт'!C54</f>
        <v>0</v>
      </c>
      <c r="D54" s="332">
        <f t="shared" si="3"/>
        <v>0</v>
      </c>
      <c r="E54" s="332">
        <f t="shared" si="4"/>
        <v>0</v>
      </c>
      <c r="F54" s="332">
        <f t="shared" si="5"/>
        <v>0</v>
      </c>
      <c r="G54" s="335">
        <f>'6.2. Паспорт фин осв ввод факт'!G54</f>
        <v>0</v>
      </c>
      <c r="H54" s="335">
        <f>'6.2. Паспорт фин осв ввод факт'!J54</f>
        <v>0</v>
      </c>
      <c r="I54" s="335">
        <f>'6.2. Паспорт фин осв ввод факт'!N54</f>
        <v>0</v>
      </c>
      <c r="J54" s="335">
        <f>'6.2. Паспорт фин осв ввод факт'!P54</f>
        <v>0</v>
      </c>
      <c r="K54" s="335">
        <f t="shared" si="6"/>
        <v>0</v>
      </c>
      <c r="L54" s="335">
        <f>'6.2. Паспорт фин осв ввод факт'!T54</f>
        <v>0</v>
      </c>
      <c r="M54" s="335">
        <v>0</v>
      </c>
      <c r="N54" s="338">
        <f t="shared" si="7"/>
        <v>0</v>
      </c>
      <c r="O54" s="335">
        <v>0</v>
      </c>
      <c r="P54" s="335">
        <f>'6.2. Паспорт фин осв ввод факт'!X54</f>
        <v>0</v>
      </c>
      <c r="Q54" s="335">
        <v>0</v>
      </c>
      <c r="R54" s="338">
        <f t="shared" si="8"/>
        <v>0</v>
      </c>
      <c r="S54" s="335">
        <v>0</v>
      </c>
      <c r="T54" s="335">
        <f>'6.2. Паспорт фин осв ввод факт'!AB54</f>
        <v>0</v>
      </c>
      <c r="U54" s="335">
        <v>0</v>
      </c>
      <c r="V54" s="332" t="s">
        <v>588</v>
      </c>
      <c r="W54" s="332" t="s">
        <v>588</v>
      </c>
      <c r="X54" s="335">
        <v>0</v>
      </c>
      <c r="Y54" s="335">
        <v>0</v>
      </c>
      <c r="Z54" s="332" t="s">
        <v>588</v>
      </c>
      <c r="AA54" s="332" t="s">
        <v>588</v>
      </c>
      <c r="AB54" s="335">
        <v>0</v>
      </c>
      <c r="AC54" s="335">
        <v>0</v>
      </c>
      <c r="AD54" s="332" t="s">
        <v>588</v>
      </c>
      <c r="AE54" s="332" t="s">
        <v>588</v>
      </c>
      <c r="AF54" s="332">
        <f t="shared" si="2"/>
        <v>0</v>
      </c>
      <c r="AG54" s="332">
        <f t="shared" si="9"/>
        <v>0</v>
      </c>
    </row>
    <row r="55" spans="1:33" x14ac:dyDescent="0.25">
      <c r="A55" s="333" t="s">
        <v>130</v>
      </c>
      <c r="B55" s="337" t="s">
        <v>124</v>
      </c>
      <c r="C55" s="332">
        <f>'6.2. Паспорт фин осв ввод факт'!C55</f>
        <v>0</v>
      </c>
      <c r="D55" s="332">
        <f t="shared" si="3"/>
        <v>0</v>
      </c>
      <c r="E55" s="332">
        <f t="shared" si="4"/>
        <v>0</v>
      </c>
      <c r="F55" s="332">
        <f t="shared" si="5"/>
        <v>0</v>
      </c>
      <c r="G55" s="335">
        <f>'6.2. Паспорт фин осв ввод факт'!G55</f>
        <v>0</v>
      </c>
      <c r="H55" s="335">
        <f>'6.2. Паспорт фин осв ввод факт'!J55</f>
        <v>0</v>
      </c>
      <c r="I55" s="335">
        <f>'6.2. Паспорт фин осв ввод факт'!N55</f>
        <v>0</v>
      </c>
      <c r="J55" s="335">
        <f>'6.2. Паспорт фин осв ввод факт'!P55</f>
        <v>0</v>
      </c>
      <c r="K55" s="335">
        <f t="shared" si="6"/>
        <v>0</v>
      </c>
      <c r="L55" s="335">
        <f>'6.2. Паспорт фин осв ввод факт'!T55</f>
        <v>0</v>
      </c>
      <c r="M55" s="335">
        <v>0</v>
      </c>
      <c r="N55" s="338">
        <f t="shared" si="7"/>
        <v>0</v>
      </c>
      <c r="O55" s="335">
        <v>0</v>
      </c>
      <c r="P55" s="335">
        <f>'6.2. Паспорт фин осв ввод факт'!X55</f>
        <v>0</v>
      </c>
      <c r="Q55" s="335">
        <v>0</v>
      </c>
      <c r="R55" s="338">
        <f t="shared" si="8"/>
        <v>0</v>
      </c>
      <c r="S55" s="335">
        <v>0</v>
      </c>
      <c r="T55" s="335">
        <f>'6.2. Паспорт фин осв ввод факт'!AB55</f>
        <v>0</v>
      </c>
      <c r="U55" s="335">
        <v>0</v>
      </c>
      <c r="V55" s="332" t="s">
        <v>588</v>
      </c>
      <c r="W55" s="332" t="s">
        <v>588</v>
      </c>
      <c r="X55" s="335">
        <v>0</v>
      </c>
      <c r="Y55" s="335">
        <v>0</v>
      </c>
      <c r="Z55" s="332" t="s">
        <v>588</v>
      </c>
      <c r="AA55" s="332" t="s">
        <v>588</v>
      </c>
      <c r="AB55" s="335">
        <v>0</v>
      </c>
      <c r="AC55" s="335">
        <v>0</v>
      </c>
      <c r="AD55" s="332" t="s">
        <v>588</v>
      </c>
      <c r="AE55" s="332" t="s">
        <v>588</v>
      </c>
      <c r="AF55" s="332">
        <f t="shared" si="2"/>
        <v>0</v>
      </c>
      <c r="AG55" s="332">
        <f t="shared" si="9"/>
        <v>0</v>
      </c>
    </row>
    <row r="56" spans="1:33" x14ac:dyDescent="0.25">
      <c r="A56" s="333" t="s">
        <v>129</v>
      </c>
      <c r="B56" s="337" t="s">
        <v>123</v>
      </c>
      <c r="C56" s="332">
        <f>'6.2. Паспорт фин осв ввод факт'!C56</f>
        <v>103.05200000000001</v>
      </c>
      <c r="D56" s="332">
        <f>D49</f>
        <v>15.11</v>
      </c>
      <c r="E56" s="332">
        <f t="shared" si="4"/>
        <v>15.11</v>
      </c>
      <c r="F56" s="332">
        <f t="shared" si="5"/>
        <v>15.11</v>
      </c>
      <c r="G56" s="335">
        <f>'6.2. Паспорт фин осв ввод факт'!G56</f>
        <v>0</v>
      </c>
      <c r="H56" s="335">
        <f>'6.2. Паспорт фин осв ввод факт'!J56</f>
        <v>0</v>
      </c>
      <c r="I56" s="335">
        <f>'6.2. Паспорт фин осв ввод факт'!N56</f>
        <v>0</v>
      </c>
      <c r="J56" s="335">
        <f>'6.2. Паспорт фин осв ввод факт'!P56</f>
        <v>0</v>
      </c>
      <c r="K56" s="335">
        <f t="shared" si="6"/>
        <v>0</v>
      </c>
      <c r="L56" s="335">
        <f>'6.2. Паспорт фин осв ввод факт'!T56</f>
        <v>32.884254226665398</v>
      </c>
      <c r="M56" s="335">
        <v>0</v>
      </c>
      <c r="N56" s="338">
        <f>N49</f>
        <v>1.3280000000000001</v>
      </c>
      <c r="O56" s="335">
        <v>0</v>
      </c>
      <c r="P56" s="338">
        <f t="shared" ref="P56:P57" si="10">P49</f>
        <v>54.595671467890135</v>
      </c>
      <c r="Q56" s="335">
        <v>0</v>
      </c>
      <c r="R56" s="338">
        <f>R49</f>
        <v>13.782277338089399</v>
      </c>
      <c r="S56" s="335">
        <v>0</v>
      </c>
      <c r="T56" s="338">
        <f>T49</f>
        <v>0</v>
      </c>
      <c r="U56" s="335">
        <v>0</v>
      </c>
      <c r="V56" s="332" t="s">
        <v>588</v>
      </c>
      <c r="W56" s="332" t="s">
        <v>588</v>
      </c>
      <c r="X56" s="335">
        <v>0</v>
      </c>
      <c r="Y56" s="335">
        <v>0</v>
      </c>
      <c r="Z56" s="332" t="s">
        <v>588</v>
      </c>
      <c r="AA56" s="332" t="s">
        <v>588</v>
      </c>
      <c r="AB56" s="335">
        <v>0</v>
      </c>
      <c r="AC56" s="335">
        <v>0</v>
      </c>
      <c r="AD56" s="332" t="s">
        <v>588</v>
      </c>
      <c r="AE56" s="332" t="s">
        <v>588</v>
      </c>
      <c r="AF56" s="332">
        <f t="shared" si="2"/>
        <v>87.479925694555533</v>
      </c>
      <c r="AG56" s="332">
        <f t="shared" si="9"/>
        <v>15.110277338089398</v>
      </c>
    </row>
    <row r="57" spans="1:33" ht="18.75" x14ac:dyDescent="0.25">
      <c r="A57" s="333" t="s">
        <v>128</v>
      </c>
      <c r="B57" s="337" t="s">
        <v>612</v>
      </c>
      <c r="C57" s="332">
        <f>'6.2. Паспорт фин осв ввод факт'!C57</f>
        <v>3</v>
      </c>
      <c r="D57" s="332">
        <f t="shared" si="3"/>
        <v>3</v>
      </c>
      <c r="E57" s="332">
        <f t="shared" si="4"/>
        <v>3</v>
      </c>
      <c r="F57" s="332">
        <f t="shared" si="5"/>
        <v>3</v>
      </c>
      <c r="G57" s="335">
        <f>'6.2. Паспорт фин осв ввод факт'!G57</f>
        <v>0</v>
      </c>
      <c r="H57" s="335">
        <f>'6.2. Паспорт фин осв ввод факт'!J57</f>
        <v>0</v>
      </c>
      <c r="I57" s="335">
        <f>'6.2. Паспорт фин осв ввод факт'!N57</f>
        <v>0</v>
      </c>
      <c r="J57" s="335">
        <f>'6.2. Паспорт фин осв ввод факт'!P57</f>
        <v>0</v>
      </c>
      <c r="K57" s="335">
        <f t="shared" si="6"/>
        <v>0</v>
      </c>
      <c r="L57" s="335">
        <f>'6.2. Паспорт фин осв ввод факт'!T57</f>
        <v>0</v>
      </c>
      <c r="M57" s="335">
        <v>0</v>
      </c>
      <c r="N57" s="338">
        <f t="shared" si="7"/>
        <v>0</v>
      </c>
      <c r="O57" s="335">
        <v>0</v>
      </c>
      <c r="P57" s="338">
        <f t="shared" si="10"/>
        <v>3</v>
      </c>
      <c r="Q57" s="335">
        <v>0</v>
      </c>
      <c r="R57" s="338">
        <f>R50</f>
        <v>3</v>
      </c>
      <c r="S57" s="335">
        <v>0</v>
      </c>
      <c r="T57" s="335">
        <f>'6.2. Паспорт фин осв ввод факт'!AB57</f>
        <v>0</v>
      </c>
      <c r="U57" s="335">
        <v>0</v>
      </c>
      <c r="V57" s="332" t="s">
        <v>588</v>
      </c>
      <c r="W57" s="332" t="s">
        <v>588</v>
      </c>
      <c r="X57" s="335">
        <v>0</v>
      </c>
      <c r="Y57" s="335">
        <v>0</v>
      </c>
      <c r="Z57" s="332" t="s">
        <v>588</v>
      </c>
      <c r="AA57" s="332" t="s">
        <v>588</v>
      </c>
      <c r="AB57" s="335">
        <v>0</v>
      </c>
      <c r="AC57" s="335">
        <v>0</v>
      </c>
      <c r="AD57" s="332" t="s">
        <v>588</v>
      </c>
      <c r="AE57" s="332" t="s">
        <v>588</v>
      </c>
      <c r="AF57" s="332">
        <f t="shared" si="2"/>
        <v>3</v>
      </c>
      <c r="AG57" s="332">
        <f t="shared" si="9"/>
        <v>3</v>
      </c>
    </row>
    <row r="58" spans="1:33" s="176" customFormat="1" ht="36.75" customHeight="1" x14ac:dyDescent="0.25">
      <c r="A58" s="330" t="s">
        <v>56</v>
      </c>
      <c r="B58" s="339" t="s">
        <v>204</v>
      </c>
      <c r="C58" s="332">
        <f>'6.2. Паспорт фин осв ввод факт'!C58</f>
        <v>0</v>
      </c>
      <c r="D58" s="332">
        <f t="shared" si="3"/>
        <v>0</v>
      </c>
      <c r="E58" s="332">
        <f t="shared" si="4"/>
        <v>0</v>
      </c>
      <c r="F58" s="332">
        <f t="shared" si="5"/>
        <v>0</v>
      </c>
      <c r="G58" s="332">
        <f>'6.2. Паспорт фин осв ввод факт'!G58</f>
        <v>0</v>
      </c>
      <c r="H58" s="332">
        <f>'6.2. Паспорт фин осв ввод факт'!J58</f>
        <v>0</v>
      </c>
      <c r="I58" s="332">
        <f>'6.2. Паспорт фин осв ввод факт'!N58</f>
        <v>0</v>
      </c>
      <c r="J58" s="332">
        <f>'6.2. Паспорт фин осв ввод факт'!P58</f>
        <v>0</v>
      </c>
      <c r="K58" s="332">
        <f t="shared" si="6"/>
        <v>0</v>
      </c>
      <c r="L58" s="332">
        <f>'6.2. Паспорт фин осв ввод факт'!T58</f>
        <v>0</v>
      </c>
      <c r="M58" s="332">
        <v>0</v>
      </c>
      <c r="N58" s="340">
        <f t="shared" si="7"/>
        <v>0</v>
      </c>
      <c r="O58" s="332">
        <v>0</v>
      </c>
      <c r="P58" s="332">
        <f>'6.2. Паспорт фин осв ввод факт'!X58</f>
        <v>0</v>
      </c>
      <c r="Q58" s="332">
        <v>0</v>
      </c>
      <c r="R58" s="340">
        <f t="shared" si="8"/>
        <v>0</v>
      </c>
      <c r="S58" s="332">
        <v>0</v>
      </c>
      <c r="T58" s="332">
        <f>'6.2. Паспорт фин осв ввод факт'!AB58</f>
        <v>0</v>
      </c>
      <c r="U58" s="332">
        <v>0</v>
      </c>
      <c r="V58" s="332" t="s">
        <v>588</v>
      </c>
      <c r="W58" s="332" t="s">
        <v>588</v>
      </c>
      <c r="X58" s="332">
        <v>0</v>
      </c>
      <c r="Y58" s="332">
        <v>0</v>
      </c>
      <c r="Z58" s="332" t="s">
        <v>588</v>
      </c>
      <c r="AA58" s="332" t="s">
        <v>588</v>
      </c>
      <c r="AB58" s="332">
        <v>0</v>
      </c>
      <c r="AC58" s="332">
        <v>0</v>
      </c>
      <c r="AD58" s="332" t="s">
        <v>588</v>
      </c>
      <c r="AE58" s="332" t="s">
        <v>588</v>
      </c>
      <c r="AF58" s="332">
        <f t="shared" si="2"/>
        <v>0</v>
      </c>
      <c r="AG58" s="332">
        <f t="shared" si="9"/>
        <v>0</v>
      </c>
    </row>
    <row r="59" spans="1:33" s="176" customFormat="1" x14ac:dyDescent="0.25">
      <c r="A59" s="330" t="s">
        <v>54</v>
      </c>
      <c r="B59" s="331" t="s">
        <v>127</v>
      </c>
      <c r="C59" s="332">
        <f>'6.2. Паспорт фин осв ввод факт'!C59</f>
        <v>0</v>
      </c>
      <c r="D59" s="332">
        <f t="shared" si="3"/>
        <v>0</v>
      </c>
      <c r="E59" s="332">
        <f t="shared" si="4"/>
        <v>0</v>
      </c>
      <c r="F59" s="332">
        <f t="shared" si="5"/>
        <v>0</v>
      </c>
      <c r="G59" s="332">
        <f>'6.2. Паспорт фин осв ввод факт'!G59</f>
        <v>0</v>
      </c>
      <c r="H59" s="332">
        <f>'6.2. Паспорт фин осв ввод факт'!J59</f>
        <v>0</v>
      </c>
      <c r="I59" s="332">
        <f>'6.2. Паспорт фин осв ввод факт'!N59</f>
        <v>0</v>
      </c>
      <c r="J59" s="332">
        <f>'6.2. Паспорт фин осв ввод факт'!P59</f>
        <v>0</v>
      </c>
      <c r="K59" s="332">
        <f t="shared" si="6"/>
        <v>0</v>
      </c>
      <c r="L59" s="332">
        <f>'6.2. Паспорт фин осв ввод факт'!T59</f>
        <v>0</v>
      </c>
      <c r="M59" s="332">
        <v>0</v>
      </c>
      <c r="N59" s="332">
        <f t="shared" si="7"/>
        <v>0</v>
      </c>
      <c r="O59" s="332">
        <v>0</v>
      </c>
      <c r="P59" s="332">
        <f>'6.2. Паспорт фин осв ввод факт'!X59</f>
        <v>0</v>
      </c>
      <c r="Q59" s="332">
        <v>0</v>
      </c>
      <c r="R59" s="332">
        <f t="shared" si="8"/>
        <v>0</v>
      </c>
      <c r="S59" s="332">
        <v>0</v>
      </c>
      <c r="T59" s="332">
        <f>'6.2. Паспорт фин осв ввод факт'!AB59</f>
        <v>0</v>
      </c>
      <c r="U59" s="332">
        <v>0</v>
      </c>
      <c r="V59" s="332" t="s">
        <v>588</v>
      </c>
      <c r="W59" s="332" t="s">
        <v>588</v>
      </c>
      <c r="X59" s="332">
        <v>0</v>
      </c>
      <c r="Y59" s="332">
        <v>0</v>
      </c>
      <c r="Z59" s="332" t="s">
        <v>588</v>
      </c>
      <c r="AA59" s="332" t="s">
        <v>588</v>
      </c>
      <c r="AB59" s="332">
        <v>0</v>
      </c>
      <c r="AC59" s="332">
        <v>0</v>
      </c>
      <c r="AD59" s="332" t="s">
        <v>588</v>
      </c>
      <c r="AE59" s="332" t="s">
        <v>588</v>
      </c>
      <c r="AF59" s="332">
        <f t="shared" si="2"/>
        <v>0</v>
      </c>
      <c r="AG59" s="332">
        <f t="shared" si="9"/>
        <v>0</v>
      </c>
    </row>
    <row r="60" spans="1:33" x14ac:dyDescent="0.25">
      <c r="A60" s="333" t="s">
        <v>198</v>
      </c>
      <c r="B60" s="341" t="s">
        <v>148</v>
      </c>
      <c r="C60" s="332">
        <f>'6.2. Паспорт фин осв ввод факт'!C60</f>
        <v>0</v>
      </c>
      <c r="D60" s="332">
        <f t="shared" si="3"/>
        <v>0</v>
      </c>
      <c r="E60" s="332">
        <f t="shared" si="4"/>
        <v>0</v>
      </c>
      <c r="F60" s="332">
        <f t="shared" si="5"/>
        <v>0</v>
      </c>
      <c r="G60" s="335">
        <f>'6.2. Паспорт фин осв ввод факт'!G60</f>
        <v>0</v>
      </c>
      <c r="H60" s="335">
        <f>'6.2. Паспорт фин осв ввод факт'!J60</f>
        <v>0</v>
      </c>
      <c r="I60" s="335">
        <f>'6.2. Паспорт фин осв ввод факт'!N60</f>
        <v>0</v>
      </c>
      <c r="J60" s="335">
        <f>'6.2. Паспорт фин осв ввод факт'!P60</f>
        <v>0</v>
      </c>
      <c r="K60" s="335">
        <f t="shared" si="6"/>
        <v>0</v>
      </c>
      <c r="L60" s="335">
        <f>'6.2. Паспорт фин осв ввод факт'!T60</f>
        <v>0</v>
      </c>
      <c r="M60" s="335">
        <v>0</v>
      </c>
      <c r="N60" s="342">
        <f t="shared" si="7"/>
        <v>0</v>
      </c>
      <c r="O60" s="335">
        <v>0</v>
      </c>
      <c r="P60" s="335">
        <f>'6.2. Паспорт фин осв ввод факт'!X60</f>
        <v>0</v>
      </c>
      <c r="Q60" s="335">
        <v>0</v>
      </c>
      <c r="R60" s="342">
        <f t="shared" si="8"/>
        <v>0</v>
      </c>
      <c r="S60" s="335">
        <v>0</v>
      </c>
      <c r="T60" s="335">
        <f>'6.2. Паспорт фин осв ввод факт'!AB60</f>
        <v>0</v>
      </c>
      <c r="U60" s="335">
        <v>0</v>
      </c>
      <c r="V60" s="332" t="s">
        <v>588</v>
      </c>
      <c r="W60" s="332" t="s">
        <v>588</v>
      </c>
      <c r="X60" s="335">
        <v>0</v>
      </c>
      <c r="Y60" s="335">
        <v>0</v>
      </c>
      <c r="Z60" s="332" t="s">
        <v>588</v>
      </c>
      <c r="AA60" s="332" t="s">
        <v>588</v>
      </c>
      <c r="AB60" s="335">
        <v>0</v>
      </c>
      <c r="AC60" s="335">
        <v>0</v>
      </c>
      <c r="AD60" s="332" t="s">
        <v>588</v>
      </c>
      <c r="AE60" s="332" t="s">
        <v>588</v>
      </c>
      <c r="AF60" s="332">
        <f t="shared" si="2"/>
        <v>0</v>
      </c>
      <c r="AG60" s="332">
        <f t="shared" si="9"/>
        <v>0</v>
      </c>
    </row>
    <row r="61" spans="1:33" x14ac:dyDescent="0.25">
      <c r="A61" s="333" t="s">
        <v>199</v>
      </c>
      <c r="B61" s="341" t="s">
        <v>146</v>
      </c>
      <c r="C61" s="332">
        <f>'6.2. Паспорт фин осв ввод факт'!C61</f>
        <v>0</v>
      </c>
      <c r="D61" s="332">
        <f t="shared" si="3"/>
        <v>0</v>
      </c>
      <c r="E61" s="332">
        <f t="shared" si="4"/>
        <v>0</v>
      </c>
      <c r="F61" s="332">
        <f t="shared" si="5"/>
        <v>0</v>
      </c>
      <c r="G61" s="335">
        <f>'6.2. Паспорт фин осв ввод факт'!G61</f>
        <v>0</v>
      </c>
      <c r="H61" s="335">
        <f>'6.2. Паспорт фин осв ввод факт'!J61</f>
        <v>0</v>
      </c>
      <c r="I61" s="335">
        <f>'6.2. Паспорт фин осв ввод факт'!N61</f>
        <v>0</v>
      </c>
      <c r="J61" s="335">
        <f>'6.2. Паспорт фин осв ввод факт'!P61</f>
        <v>0</v>
      </c>
      <c r="K61" s="335">
        <f t="shared" si="6"/>
        <v>0</v>
      </c>
      <c r="L61" s="335">
        <f>'6.2. Паспорт фин осв ввод факт'!T61</f>
        <v>0</v>
      </c>
      <c r="M61" s="335">
        <v>0</v>
      </c>
      <c r="N61" s="342">
        <f t="shared" si="7"/>
        <v>0</v>
      </c>
      <c r="O61" s="335">
        <v>0</v>
      </c>
      <c r="P61" s="335">
        <f>'6.2. Паспорт фин осв ввод факт'!X61</f>
        <v>0</v>
      </c>
      <c r="Q61" s="335">
        <v>0</v>
      </c>
      <c r="R61" s="342">
        <f t="shared" si="8"/>
        <v>0</v>
      </c>
      <c r="S61" s="335">
        <v>0</v>
      </c>
      <c r="T61" s="335">
        <f>'6.2. Паспорт фин осв ввод факт'!AB61</f>
        <v>0</v>
      </c>
      <c r="U61" s="335">
        <v>0</v>
      </c>
      <c r="V61" s="332" t="s">
        <v>588</v>
      </c>
      <c r="W61" s="332" t="s">
        <v>588</v>
      </c>
      <c r="X61" s="335">
        <v>0</v>
      </c>
      <c r="Y61" s="335">
        <v>0</v>
      </c>
      <c r="Z61" s="332" t="s">
        <v>588</v>
      </c>
      <c r="AA61" s="332" t="s">
        <v>588</v>
      </c>
      <c r="AB61" s="335">
        <v>0</v>
      </c>
      <c r="AC61" s="335">
        <v>0</v>
      </c>
      <c r="AD61" s="332" t="s">
        <v>588</v>
      </c>
      <c r="AE61" s="332" t="s">
        <v>588</v>
      </c>
      <c r="AF61" s="332">
        <f t="shared" si="2"/>
        <v>0</v>
      </c>
      <c r="AG61" s="332">
        <f t="shared" si="9"/>
        <v>0</v>
      </c>
    </row>
    <row r="62" spans="1:33" x14ac:dyDescent="0.25">
      <c r="A62" s="333" t="s">
        <v>200</v>
      </c>
      <c r="B62" s="341" t="s">
        <v>144</v>
      </c>
      <c r="C62" s="332">
        <f>'6.2. Паспорт фин осв ввод факт'!C62</f>
        <v>0</v>
      </c>
      <c r="D62" s="332">
        <f t="shared" si="3"/>
        <v>0</v>
      </c>
      <c r="E62" s="332">
        <f t="shared" si="4"/>
        <v>0</v>
      </c>
      <c r="F62" s="332">
        <f t="shared" si="5"/>
        <v>0</v>
      </c>
      <c r="G62" s="335">
        <f>'6.2. Паспорт фин осв ввод факт'!G62</f>
        <v>0</v>
      </c>
      <c r="H62" s="335">
        <f>'6.2. Паспорт фин осв ввод факт'!J62</f>
        <v>0</v>
      </c>
      <c r="I62" s="335">
        <f>'6.2. Паспорт фин осв ввод факт'!N62</f>
        <v>0</v>
      </c>
      <c r="J62" s="335">
        <f>'6.2. Паспорт фин осв ввод факт'!P62</f>
        <v>0</v>
      </c>
      <c r="K62" s="335">
        <f t="shared" si="6"/>
        <v>0</v>
      </c>
      <c r="L62" s="335">
        <f>'6.2. Паспорт фин осв ввод факт'!T62</f>
        <v>0</v>
      </c>
      <c r="M62" s="335">
        <v>0</v>
      </c>
      <c r="N62" s="342">
        <f t="shared" si="7"/>
        <v>0</v>
      </c>
      <c r="O62" s="335">
        <v>0</v>
      </c>
      <c r="P62" s="335">
        <f>'6.2. Паспорт фин осв ввод факт'!X62</f>
        <v>0</v>
      </c>
      <c r="Q62" s="335">
        <v>0</v>
      </c>
      <c r="R62" s="342">
        <f t="shared" si="8"/>
        <v>0</v>
      </c>
      <c r="S62" s="335">
        <v>0</v>
      </c>
      <c r="T62" s="335">
        <f>'6.2. Паспорт фин осв ввод факт'!AB62</f>
        <v>0</v>
      </c>
      <c r="U62" s="335">
        <v>0</v>
      </c>
      <c r="V62" s="332" t="s">
        <v>588</v>
      </c>
      <c r="W62" s="332" t="s">
        <v>588</v>
      </c>
      <c r="X62" s="335">
        <v>0</v>
      </c>
      <c r="Y62" s="335">
        <v>0</v>
      </c>
      <c r="Z62" s="332" t="s">
        <v>588</v>
      </c>
      <c r="AA62" s="332" t="s">
        <v>588</v>
      </c>
      <c r="AB62" s="335">
        <v>0</v>
      </c>
      <c r="AC62" s="335">
        <v>0</v>
      </c>
      <c r="AD62" s="332" t="s">
        <v>588</v>
      </c>
      <c r="AE62" s="332" t="s">
        <v>588</v>
      </c>
      <c r="AF62" s="332">
        <f t="shared" si="2"/>
        <v>0</v>
      </c>
      <c r="AG62" s="332">
        <f t="shared" si="9"/>
        <v>0</v>
      </c>
    </row>
    <row r="63" spans="1:33" x14ac:dyDescent="0.25">
      <c r="A63" s="333" t="s">
        <v>201</v>
      </c>
      <c r="B63" s="341" t="s">
        <v>203</v>
      </c>
      <c r="C63" s="332">
        <f>'6.2. Паспорт фин осв ввод факт'!C63</f>
        <v>103.05200000000001</v>
      </c>
      <c r="D63" s="332">
        <f>D56</f>
        <v>15.11</v>
      </c>
      <c r="E63" s="332">
        <f t="shared" si="4"/>
        <v>15.11</v>
      </c>
      <c r="F63" s="332">
        <f t="shared" si="5"/>
        <v>15.11</v>
      </c>
      <c r="G63" s="335">
        <f>'6.2. Паспорт фин осв ввод факт'!G63</f>
        <v>0</v>
      </c>
      <c r="H63" s="335">
        <f>'6.2. Паспорт фин осв ввод факт'!J63</f>
        <v>0</v>
      </c>
      <c r="I63" s="335">
        <f>'6.2. Паспорт фин осв ввод факт'!N63</f>
        <v>0</v>
      </c>
      <c r="J63" s="335">
        <f>'6.2. Паспорт фин осв ввод факт'!P63</f>
        <v>0</v>
      </c>
      <c r="K63" s="335">
        <f t="shared" si="6"/>
        <v>0</v>
      </c>
      <c r="L63" s="335">
        <f>'6.2. Паспорт фин осв ввод факт'!T63</f>
        <v>32.884254226665398</v>
      </c>
      <c r="M63" s="335">
        <v>0</v>
      </c>
      <c r="N63" s="342">
        <f>N56</f>
        <v>1.3280000000000001</v>
      </c>
      <c r="O63" s="335">
        <v>0</v>
      </c>
      <c r="P63" s="335">
        <f>'6.2. Паспорт фин осв ввод факт'!X63</f>
        <v>54.595671467890135</v>
      </c>
      <c r="Q63" s="335">
        <v>0</v>
      </c>
      <c r="R63" s="342">
        <f>R56</f>
        <v>13.782277338089399</v>
      </c>
      <c r="S63" s="335">
        <v>0</v>
      </c>
      <c r="T63" s="335">
        <f>'6.2. Паспорт фин осв ввод факт'!AB63</f>
        <v>0</v>
      </c>
      <c r="U63" s="335">
        <v>0</v>
      </c>
      <c r="V63" s="332" t="s">
        <v>588</v>
      </c>
      <c r="W63" s="332" t="s">
        <v>588</v>
      </c>
      <c r="X63" s="335">
        <v>0</v>
      </c>
      <c r="Y63" s="335">
        <v>0</v>
      </c>
      <c r="Z63" s="332" t="s">
        <v>588</v>
      </c>
      <c r="AA63" s="332" t="s">
        <v>588</v>
      </c>
      <c r="AB63" s="335">
        <v>0</v>
      </c>
      <c r="AC63" s="335">
        <v>0</v>
      </c>
      <c r="AD63" s="332" t="s">
        <v>588</v>
      </c>
      <c r="AE63" s="332" t="s">
        <v>588</v>
      </c>
      <c r="AF63" s="332">
        <f t="shared" si="2"/>
        <v>87.479925694555533</v>
      </c>
      <c r="AG63" s="332">
        <f t="shared" si="9"/>
        <v>15.110277338089398</v>
      </c>
    </row>
    <row r="64" spans="1:33" ht="18.75" x14ac:dyDescent="0.25">
      <c r="A64" s="333" t="s">
        <v>202</v>
      </c>
      <c r="B64" s="337" t="s">
        <v>612</v>
      </c>
      <c r="C64" s="332">
        <f>'6.2. Паспорт фин осв ввод факт'!C64</f>
        <v>0</v>
      </c>
      <c r="D64" s="332">
        <f t="shared" si="3"/>
        <v>0</v>
      </c>
      <c r="E64" s="332">
        <f t="shared" si="4"/>
        <v>0</v>
      </c>
      <c r="F64" s="332">
        <f t="shared" si="5"/>
        <v>0</v>
      </c>
      <c r="G64" s="335">
        <f>'6.2. Паспорт фин осв ввод факт'!G64</f>
        <v>0</v>
      </c>
      <c r="H64" s="335">
        <f>'6.2. Паспорт фин осв ввод факт'!J64</f>
        <v>0</v>
      </c>
      <c r="I64" s="335">
        <f>'6.2. Паспорт фин осв ввод факт'!N64</f>
        <v>0</v>
      </c>
      <c r="J64" s="335">
        <f>'6.2. Паспорт фин осв ввод факт'!P64</f>
        <v>0</v>
      </c>
      <c r="K64" s="335">
        <f t="shared" si="6"/>
        <v>0</v>
      </c>
      <c r="L64" s="335">
        <f>'6.2. Паспорт фин осв ввод факт'!T64</f>
        <v>0</v>
      </c>
      <c r="M64" s="335">
        <v>0</v>
      </c>
      <c r="N64" s="338">
        <f t="shared" si="7"/>
        <v>0</v>
      </c>
      <c r="O64" s="335">
        <v>0</v>
      </c>
      <c r="P64" s="335">
        <f>'6.2. Паспорт фин осв ввод факт'!X64</f>
        <v>0</v>
      </c>
      <c r="Q64" s="335">
        <v>0</v>
      </c>
      <c r="R64" s="338">
        <f t="shared" si="8"/>
        <v>0</v>
      </c>
      <c r="S64" s="335">
        <v>0</v>
      </c>
      <c r="T64" s="335">
        <f>'6.2. Паспорт фин осв ввод факт'!AB64</f>
        <v>0</v>
      </c>
      <c r="U64" s="335">
        <v>0</v>
      </c>
      <c r="V64" s="332" t="s">
        <v>588</v>
      </c>
      <c r="W64" s="332" t="s">
        <v>588</v>
      </c>
      <c r="X64" s="335">
        <v>0</v>
      </c>
      <c r="Y64" s="335">
        <v>0</v>
      </c>
      <c r="Z64" s="332" t="s">
        <v>588</v>
      </c>
      <c r="AA64" s="332" t="s">
        <v>588</v>
      </c>
      <c r="AB64" s="335">
        <v>0</v>
      </c>
      <c r="AC64" s="335">
        <v>0</v>
      </c>
      <c r="AD64" s="332" t="s">
        <v>588</v>
      </c>
      <c r="AE64" s="332" t="s">
        <v>588</v>
      </c>
      <c r="AF64" s="332">
        <f t="shared" si="2"/>
        <v>0</v>
      </c>
      <c r="AG64" s="332">
        <f t="shared" si="9"/>
        <v>0</v>
      </c>
    </row>
    <row r="65" spans="1:32" x14ac:dyDescent="0.25">
      <c r="A65" s="68"/>
      <c r="B65" s="69"/>
      <c r="C65" s="69"/>
      <c r="D65" s="69"/>
      <c r="E65" s="69"/>
      <c r="F65" s="69"/>
      <c r="G65" s="69"/>
      <c r="H65" s="69"/>
      <c r="I65" s="69"/>
      <c r="J65" s="69"/>
      <c r="K65" s="69"/>
      <c r="L65" s="268"/>
      <c r="M65" s="268"/>
      <c r="N65" s="268"/>
      <c r="O65" s="268"/>
      <c r="P65" s="268"/>
      <c r="Q65" s="268"/>
      <c r="R65" s="268"/>
      <c r="S65" s="268"/>
      <c r="T65" s="268"/>
      <c r="U65" s="268"/>
      <c r="V65" s="268"/>
      <c r="W65" s="268"/>
      <c r="X65" s="268"/>
      <c r="Y65" s="268"/>
      <c r="Z65" s="268"/>
      <c r="AA65" s="268"/>
      <c r="AB65" s="268"/>
      <c r="AC65" s="268"/>
      <c r="AD65" s="268"/>
      <c r="AE65" s="268"/>
      <c r="AF65" s="268"/>
    </row>
    <row r="66" spans="1:32" ht="54" customHeight="1" x14ac:dyDescent="0.25">
      <c r="A66" s="268"/>
      <c r="B66" s="430"/>
      <c r="C66" s="430"/>
      <c r="D66" s="430"/>
      <c r="E66" s="430"/>
      <c r="F66" s="430"/>
      <c r="G66" s="430"/>
      <c r="H66" s="430"/>
      <c r="I66" s="430"/>
      <c r="J66" s="324"/>
      <c r="K66" s="324"/>
      <c r="L66" s="67"/>
      <c r="M66" s="67"/>
      <c r="N66" s="67"/>
      <c r="O66" s="67"/>
      <c r="P66" s="67"/>
      <c r="Q66" s="67"/>
      <c r="R66" s="67"/>
      <c r="S66" s="67"/>
      <c r="T66" s="67"/>
      <c r="U66" s="67"/>
      <c r="V66" s="67"/>
      <c r="W66" s="67"/>
      <c r="X66" s="67"/>
      <c r="Y66" s="67"/>
      <c r="Z66" s="67"/>
      <c r="AA66" s="67"/>
      <c r="AB66" s="67"/>
      <c r="AC66" s="67"/>
      <c r="AD66" s="67"/>
      <c r="AE66" s="67"/>
      <c r="AF66" s="67"/>
    </row>
    <row r="67" spans="1:32" x14ac:dyDescent="0.25">
      <c r="A67" s="268"/>
      <c r="B67" s="268"/>
      <c r="C67" s="268"/>
      <c r="D67" s="268"/>
      <c r="E67" s="268"/>
      <c r="F67" s="268"/>
      <c r="L67" s="268"/>
      <c r="M67" s="268"/>
      <c r="N67" s="268"/>
      <c r="O67" s="268"/>
      <c r="P67" s="268"/>
      <c r="Q67" s="268"/>
      <c r="R67" s="268"/>
      <c r="S67" s="268"/>
      <c r="T67" s="268"/>
      <c r="U67" s="268"/>
      <c r="V67" s="268"/>
      <c r="W67" s="268"/>
      <c r="X67" s="268"/>
      <c r="Y67" s="268"/>
      <c r="Z67" s="268"/>
      <c r="AA67" s="268"/>
      <c r="AB67" s="268"/>
      <c r="AC67" s="268"/>
      <c r="AD67" s="268"/>
      <c r="AE67" s="268"/>
      <c r="AF67" s="268"/>
    </row>
    <row r="68" spans="1:32" ht="50.25" customHeight="1" x14ac:dyDescent="0.25">
      <c r="A68" s="268"/>
      <c r="B68" s="431"/>
      <c r="C68" s="431"/>
      <c r="D68" s="431"/>
      <c r="E68" s="431"/>
      <c r="F68" s="431"/>
      <c r="G68" s="431"/>
      <c r="H68" s="431"/>
      <c r="I68" s="431"/>
      <c r="J68" s="325"/>
      <c r="K68" s="325"/>
      <c r="L68" s="268"/>
      <c r="M68" s="268"/>
      <c r="N68" s="268"/>
      <c r="O68" s="268"/>
      <c r="P68" s="268"/>
      <c r="Q68" s="268"/>
      <c r="R68" s="268"/>
      <c r="S68" s="268"/>
      <c r="T68" s="268"/>
      <c r="U68" s="268"/>
      <c r="V68" s="268"/>
      <c r="W68" s="268"/>
      <c r="X68" s="268"/>
      <c r="Y68" s="268"/>
      <c r="Z68" s="268"/>
      <c r="AA68" s="268"/>
      <c r="AB68" s="268"/>
      <c r="AC68" s="268"/>
      <c r="AD68" s="268"/>
      <c r="AE68" s="268"/>
      <c r="AF68" s="268"/>
    </row>
    <row r="69" spans="1:32" x14ac:dyDescent="0.25">
      <c r="A69" s="268"/>
      <c r="B69" s="268"/>
      <c r="C69" s="268"/>
      <c r="D69" s="268"/>
      <c r="E69" s="268"/>
      <c r="F69" s="268"/>
      <c r="L69" s="268"/>
      <c r="M69" s="268"/>
      <c r="N69" s="268"/>
      <c r="O69" s="268"/>
      <c r="P69" s="268"/>
      <c r="Q69" s="268"/>
      <c r="R69" s="268"/>
      <c r="S69" s="268"/>
      <c r="T69" s="268"/>
      <c r="U69" s="268"/>
      <c r="V69" s="268"/>
      <c r="W69" s="268"/>
      <c r="X69" s="268"/>
      <c r="Y69" s="268"/>
      <c r="Z69" s="268"/>
      <c r="AA69" s="268"/>
      <c r="AB69" s="268"/>
      <c r="AC69" s="268"/>
      <c r="AD69" s="268"/>
      <c r="AE69" s="268"/>
      <c r="AF69" s="268"/>
    </row>
    <row r="70" spans="1:32" ht="36.75" customHeight="1" x14ac:dyDescent="0.25">
      <c r="A70" s="268"/>
      <c r="B70" s="430"/>
      <c r="C70" s="430"/>
      <c r="D70" s="430"/>
      <c r="E70" s="430"/>
      <c r="F70" s="430"/>
      <c r="G70" s="430"/>
      <c r="H70" s="430"/>
      <c r="I70" s="430"/>
      <c r="J70" s="324"/>
      <c r="K70" s="324"/>
      <c r="L70" s="268"/>
      <c r="M70" s="268"/>
      <c r="N70" s="268"/>
      <c r="O70" s="268"/>
      <c r="P70" s="268"/>
      <c r="Q70" s="268"/>
      <c r="R70" s="268"/>
      <c r="S70" s="268"/>
      <c r="T70" s="268"/>
      <c r="U70" s="268"/>
      <c r="V70" s="268"/>
      <c r="W70" s="268"/>
      <c r="X70" s="268"/>
      <c r="Y70" s="268"/>
      <c r="Z70" s="268"/>
      <c r="AA70" s="268"/>
      <c r="AB70" s="268"/>
      <c r="AC70" s="268"/>
      <c r="AD70" s="268"/>
      <c r="AE70" s="268"/>
      <c r="AF70" s="268"/>
    </row>
    <row r="71" spans="1:32" x14ac:dyDescent="0.25">
      <c r="A71" s="268"/>
      <c r="B71" s="66"/>
      <c r="C71" s="66"/>
      <c r="D71" s="66"/>
      <c r="E71" s="66"/>
      <c r="F71" s="66"/>
      <c r="L71" s="268"/>
      <c r="M71" s="268"/>
      <c r="N71" s="268"/>
      <c r="O71" s="268"/>
      <c r="P71" s="268"/>
      <c r="Q71" s="268"/>
      <c r="R71" s="268"/>
      <c r="S71" s="268"/>
      <c r="T71" s="268"/>
      <c r="U71" s="268"/>
      <c r="V71" s="268"/>
      <c r="W71" s="268"/>
      <c r="X71" s="268"/>
      <c r="Y71" s="268"/>
      <c r="Z71" s="268"/>
      <c r="AA71" s="268"/>
      <c r="AB71" s="268"/>
      <c r="AC71" s="268"/>
      <c r="AD71" s="268"/>
      <c r="AE71" s="268"/>
      <c r="AF71" s="268"/>
    </row>
    <row r="72" spans="1:32" ht="51" customHeight="1" x14ac:dyDescent="0.25">
      <c r="A72" s="268"/>
      <c r="B72" s="430"/>
      <c r="C72" s="430"/>
      <c r="D72" s="430"/>
      <c r="E72" s="430"/>
      <c r="F72" s="430"/>
      <c r="G72" s="430"/>
      <c r="H72" s="430"/>
      <c r="I72" s="430"/>
      <c r="J72" s="324"/>
      <c r="K72" s="324"/>
      <c r="L72" s="268"/>
      <c r="M72" s="268"/>
      <c r="N72" s="268"/>
      <c r="O72" s="268"/>
      <c r="P72" s="268"/>
      <c r="Q72" s="268"/>
      <c r="R72" s="268"/>
      <c r="S72" s="268"/>
      <c r="T72" s="268"/>
      <c r="U72" s="268"/>
      <c r="V72" s="268"/>
      <c r="W72" s="268"/>
      <c r="X72" s="268"/>
      <c r="Y72" s="268"/>
      <c r="Z72" s="268"/>
      <c r="AA72" s="268"/>
      <c r="AB72" s="268"/>
      <c r="AC72" s="268"/>
      <c r="AD72" s="268"/>
      <c r="AE72" s="268"/>
      <c r="AF72" s="268"/>
    </row>
    <row r="73" spans="1:32" ht="32.25" customHeight="1" x14ac:dyDescent="0.25">
      <c r="A73" s="268"/>
      <c r="B73" s="431"/>
      <c r="C73" s="431"/>
      <c r="D73" s="431"/>
      <c r="E73" s="431"/>
      <c r="F73" s="431"/>
      <c r="G73" s="431"/>
      <c r="H73" s="431"/>
      <c r="I73" s="431"/>
      <c r="J73" s="325"/>
      <c r="K73" s="325"/>
      <c r="L73" s="268"/>
      <c r="M73" s="268"/>
      <c r="N73" s="268"/>
      <c r="O73" s="268"/>
      <c r="P73" s="268"/>
      <c r="Q73" s="268"/>
      <c r="R73" s="268"/>
      <c r="S73" s="268"/>
      <c r="T73" s="268"/>
      <c r="U73" s="268"/>
      <c r="V73" s="268"/>
      <c r="W73" s="268"/>
      <c r="X73" s="268"/>
      <c r="Y73" s="268"/>
      <c r="Z73" s="268"/>
      <c r="AA73" s="268"/>
      <c r="AB73" s="268"/>
      <c r="AC73" s="268"/>
      <c r="AD73" s="268"/>
      <c r="AE73" s="268"/>
      <c r="AF73" s="268"/>
    </row>
    <row r="74" spans="1:32" ht="51.75" customHeight="1" x14ac:dyDescent="0.25">
      <c r="A74" s="268"/>
      <c r="B74" s="430"/>
      <c r="C74" s="430"/>
      <c r="D74" s="430"/>
      <c r="E74" s="430"/>
      <c r="F74" s="430"/>
      <c r="G74" s="430"/>
      <c r="H74" s="430"/>
      <c r="I74" s="430"/>
      <c r="J74" s="324"/>
      <c r="K74" s="324"/>
      <c r="L74" s="268"/>
      <c r="M74" s="268"/>
      <c r="N74" s="268"/>
      <c r="O74" s="268"/>
      <c r="P74" s="268"/>
      <c r="Q74" s="268"/>
      <c r="R74" s="268"/>
      <c r="S74" s="268"/>
      <c r="T74" s="268"/>
      <c r="U74" s="268"/>
      <c r="V74" s="268"/>
      <c r="W74" s="268"/>
      <c r="X74" s="268"/>
      <c r="Y74" s="268"/>
      <c r="Z74" s="268"/>
      <c r="AA74" s="268"/>
      <c r="AB74" s="268"/>
      <c r="AC74" s="268"/>
      <c r="AD74" s="268"/>
      <c r="AE74" s="268"/>
      <c r="AF74" s="268"/>
    </row>
    <row r="75" spans="1:32" ht="21.75" customHeight="1" x14ac:dyDescent="0.25">
      <c r="A75" s="268"/>
      <c r="B75" s="428"/>
      <c r="C75" s="428"/>
      <c r="D75" s="428"/>
      <c r="E75" s="428"/>
      <c r="F75" s="428"/>
      <c r="G75" s="428"/>
      <c r="H75" s="428"/>
      <c r="I75" s="428"/>
      <c r="J75" s="322"/>
      <c r="K75" s="322"/>
      <c r="L75" s="268"/>
      <c r="M75" s="268"/>
      <c r="N75" s="268"/>
      <c r="O75" s="268"/>
      <c r="P75" s="268"/>
      <c r="Q75" s="268"/>
      <c r="R75" s="268"/>
      <c r="S75" s="268"/>
      <c r="T75" s="268"/>
      <c r="U75" s="268"/>
      <c r="V75" s="268"/>
      <c r="W75" s="268"/>
      <c r="X75" s="268"/>
      <c r="Y75" s="268"/>
      <c r="Z75" s="268"/>
      <c r="AA75" s="268"/>
      <c r="AB75" s="268"/>
      <c r="AC75" s="268"/>
      <c r="AD75" s="268"/>
      <c r="AE75" s="268"/>
      <c r="AF75" s="268"/>
    </row>
    <row r="76" spans="1:32" ht="23.25" customHeight="1" x14ac:dyDescent="0.25">
      <c r="A76" s="268"/>
      <c r="B76" s="61"/>
      <c r="C76" s="61"/>
      <c r="D76" s="61"/>
      <c r="E76" s="61"/>
      <c r="F76" s="61"/>
      <c r="L76" s="268"/>
      <c r="M76" s="268"/>
      <c r="N76" s="268"/>
      <c r="O76" s="268"/>
      <c r="P76" s="268"/>
      <c r="Q76" s="268"/>
      <c r="R76" s="268"/>
      <c r="S76" s="268"/>
      <c r="T76" s="268"/>
      <c r="U76" s="268"/>
      <c r="V76" s="268"/>
      <c r="W76" s="268"/>
      <c r="X76" s="268"/>
      <c r="Y76" s="268"/>
      <c r="Z76" s="268"/>
      <c r="AA76" s="268"/>
      <c r="AB76" s="268"/>
      <c r="AC76" s="268"/>
      <c r="AD76" s="268"/>
      <c r="AE76" s="268"/>
      <c r="AF76" s="268"/>
    </row>
    <row r="77" spans="1:32" ht="18.75" customHeight="1" x14ac:dyDescent="0.25">
      <c r="A77" s="268"/>
      <c r="B77" s="429"/>
      <c r="C77" s="429"/>
      <c r="D77" s="429"/>
      <c r="E77" s="429"/>
      <c r="F77" s="429"/>
      <c r="G77" s="429"/>
      <c r="H77" s="429"/>
      <c r="I77" s="429"/>
      <c r="J77" s="323"/>
      <c r="K77" s="323"/>
      <c r="L77" s="268"/>
      <c r="M77" s="268"/>
      <c r="N77" s="268"/>
      <c r="O77" s="268"/>
      <c r="P77" s="268"/>
      <c r="Q77" s="268"/>
      <c r="R77" s="268"/>
      <c r="S77" s="268"/>
      <c r="T77" s="268"/>
      <c r="U77" s="268"/>
      <c r="V77" s="268"/>
      <c r="W77" s="268"/>
      <c r="X77" s="268"/>
      <c r="Y77" s="268"/>
      <c r="Z77" s="268"/>
      <c r="AA77" s="268"/>
      <c r="AB77" s="268"/>
      <c r="AC77" s="268"/>
      <c r="AD77" s="268"/>
      <c r="AE77" s="268"/>
      <c r="AF77" s="268"/>
    </row>
    <row r="78" spans="1:32" x14ac:dyDescent="0.25">
      <c r="A78" s="268"/>
      <c r="B78" s="268"/>
      <c r="C78" s="268"/>
      <c r="D78" s="268"/>
      <c r="E78" s="268"/>
      <c r="F78" s="268"/>
      <c r="L78" s="268"/>
      <c r="M78" s="268"/>
      <c r="N78" s="268"/>
      <c r="O78" s="268"/>
      <c r="P78" s="268"/>
      <c r="Q78" s="268"/>
      <c r="R78" s="268"/>
      <c r="S78" s="268"/>
      <c r="T78" s="268"/>
      <c r="U78" s="268"/>
      <c r="V78" s="268"/>
      <c r="W78" s="268"/>
      <c r="X78" s="268"/>
      <c r="Y78" s="268"/>
      <c r="Z78" s="268"/>
      <c r="AA78" s="268"/>
      <c r="AB78" s="268"/>
      <c r="AC78" s="268"/>
      <c r="AD78" s="268"/>
      <c r="AE78" s="268"/>
      <c r="AF78" s="268"/>
    </row>
    <row r="79" spans="1:32" x14ac:dyDescent="0.25">
      <c r="A79" s="268"/>
      <c r="B79" s="268"/>
      <c r="C79" s="268"/>
      <c r="D79" s="268"/>
      <c r="E79" s="268"/>
      <c r="F79" s="268"/>
      <c r="L79" s="268"/>
      <c r="M79" s="268"/>
      <c r="N79" s="268"/>
      <c r="O79" s="268"/>
      <c r="P79" s="268"/>
      <c r="Q79" s="268"/>
      <c r="R79" s="268"/>
      <c r="S79" s="268"/>
      <c r="T79" s="268"/>
      <c r="U79" s="268"/>
      <c r="V79" s="268"/>
      <c r="W79" s="268"/>
      <c r="X79" s="268"/>
      <c r="Y79" s="268"/>
      <c r="Z79" s="268"/>
      <c r="AA79" s="268"/>
      <c r="AB79" s="268"/>
      <c r="AC79" s="268"/>
      <c r="AD79" s="268"/>
      <c r="AE79" s="268"/>
      <c r="AF79" s="268"/>
    </row>
    <row r="80" spans="1:32" x14ac:dyDescent="0.25">
      <c r="G80" s="267"/>
      <c r="H80" s="267"/>
      <c r="I80" s="267"/>
      <c r="J80" s="267"/>
      <c r="K80" s="267"/>
    </row>
    <row r="81" spans="7:11" x14ac:dyDescent="0.25">
      <c r="G81" s="267"/>
      <c r="H81" s="267"/>
      <c r="I81" s="267"/>
      <c r="J81" s="267"/>
      <c r="K81" s="267"/>
    </row>
    <row r="82" spans="7:11" x14ac:dyDescent="0.25">
      <c r="G82" s="267"/>
      <c r="H82" s="267"/>
      <c r="I82" s="267"/>
      <c r="J82" s="267"/>
      <c r="K82" s="267"/>
    </row>
    <row r="83" spans="7:11" x14ac:dyDescent="0.25">
      <c r="G83" s="267"/>
      <c r="H83" s="267"/>
      <c r="I83" s="267"/>
      <c r="J83" s="267"/>
      <c r="K83" s="267"/>
    </row>
    <row r="84" spans="7:11" x14ac:dyDescent="0.25">
      <c r="G84" s="267"/>
      <c r="H84" s="267"/>
      <c r="I84" s="267"/>
      <c r="J84" s="267"/>
      <c r="K84" s="267"/>
    </row>
    <row r="85" spans="7:11" x14ac:dyDescent="0.25">
      <c r="G85" s="267"/>
      <c r="H85" s="267"/>
      <c r="I85" s="267"/>
      <c r="J85" s="267"/>
      <c r="K85" s="267"/>
    </row>
    <row r="86" spans="7:11" x14ac:dyDescent="0.25">
      <c r="G86" s="267"/>
      <c r="H86" s="267"/>
      <c r="I86" s="267"/>
      <c r="J86" s="267"/>
      <c r="K86" s="267"/>
    </row>
    <row r="87" spans="7:11" x14ac:dyDescent="0.25">
      <c r="G87" s="267"/>
      <c r="H87" s="267"/>
      <c r="I87" s="267"/>
      <c r="J87" s="267"/>
      <c r="K87" s="267"/>
    </row>
    <row r="88" spans="7:11" x14ac:dyDescent="0.25">
      <c r="G88" s="267"/>
      <c r="H88" s="267"/>
      <c r="I88" s="267"/>
      <c r="J88" s="267"/>
      <c r="K88" s="267"/>
    </row>
    <row r="89" spans="7:11" x14ac:dyDescent="0.25">
      <c r="G89" s="267"/>
      <c r="H89" s="267"/>
      <c r="I89" s="267"/>
      <c r="J89" s="267"/>
      <c r="K89" s="267"/>
    </row>
    <row r="90" spans="7:11" x14ac:dyDescent="0.25">
      <c r="G90" s="267"/>
      <c r="H90" s="267"/>
      <c r="I90" s="267"/>
      <c r="J90" s="267"/>
      <c r="K90" s="267"/>
    </row>
    <row r="91" spans="7:11" x14ac:dyDescent="0.25">
      <c r="G91" s="267"/>
      <c r="H91" s="267"/>
      <c r="I91" s="267"/>
      <c r="J91" s="267"/>
      <c r="K91" s="267"/>
    </row>
    <row r="92" spans="7:11" x14ac:dyDescent="0.25">
      <c r="G92" s="267"/>
      <c r="H92" s="267"/>
      <c r="I92" s="267"/>
      <c r="J92" s="267"/>
      <c r="K92" s="267"/>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D24:U24">
    <cfRule type="cellIs" dxfId="51" priority="52" operator="greaterThan">
      <formula>0</formula>
    </cfRule>
  </conditionalFormatting>
  <conditionalFormatting sqref="C31">
    <cfRule type="cellIs" dxfId="50" priority="51" operator="greaterThan">
      <formula>0</formula>
    </cfRule>
  </conditionalFormatting>
  <conditionalFormatting sqref="C31">
    <cfRule type="cellIs" dxfId="49" priority="50" operator="greaterThan">
      <formula>0</formula>
    </cfRule>
  </conditionalFormatting>
  <conditionalFormatting sqref="C31">
    <cfRule type="cellIs" dxfId="48" priority="49" operator="greaterThan">
      <formula>0</formula>
    </cfRule>
  </conditionalFormatting>
  <conditionalFormatting sqref="X24:Y24 AB24:AC24 AF24:AF64 J24:J64 L24:O64 C24:C64 Q24:Q64 E24:E64 D24:U24">
    <cfRule type="cellIs" dxfId="47" priority="48" operator="notEqual">
      <formula>0</formula>
    </cfRule>
  </conditionalFormatting>
  <conditionalFormatting sqref="X24:Y24 AB24:AC24">
    <cfRule type="cellIs" dxfId="46" priority="47" operator="greaterThan">
      <formula>0</formula>
    </cfRule>
  </conditionalFormatting>
  <conditionalFormatting sqref="X24:Y24 AB24:AC24">
    <cfRule type="cellIs" dxfId="45" priority="46" operator="greaterThan">
      <formula>0</formula>
    </cfRule>
  </conditionalFormatting>
  <conditionalFormatting sqref="X24:Y24 AB24:AC24">
    <cfRule type="cellIs" dxfId="44" priority="45" operator="greaterThan">
      <formula>0</formula>
    </cfRule>
  </conditionalFormatting>
  <conditionalFormatting sqref="D30">
    <cfRule type="cellIs" dxfId="43" priority="44" operator="greaterThan">
      <formula>0</formula>
    </cfRule>
  </conditionalFormatting>
  <conditionalFormatting sqref="D31">
    <cfRule type="cellIs" dxfId="42" priority="43" operator="greaterThan">
      <formula>0</formula>
    </cfRule>
  </conditionalFormatting>
  <conditionalFormatting sqref="D31">
    <cfRule type="cellIs" dxfId="41" priority="42" operator="greaterThan">
      <formula>0</formula>
    </cfRule>
  </conditionalFormatting>
  <conditionalFormatting sqref="D31">
    <cfRule type="cellIs" dxfId="40" priority="41" operator="greaterThan">
      <formula>0</formula>
    </cfRule>
  </conditionalFormatting>
  <conditionalFormatting sqref="D24:D28 D30:D64">
    <cfRule type="cellIs" dxfId="39" priority="40" operator="notEqual">
      <formula>0</formula>
    </cfRule>
  </conditionalFormatting>
  <conditionalFormatting sqref="S25:U48 X25:Y64 AB25:AC64 S50:U55 S49 U49 S57:U64 S56 U56">
    <cfRule type="cellIs" dxfId="38" priority="39" operator="notEqual">
      <formula>0</formula>
    </cfRule>
  </conditionalFormatting>
  <conditionalFormatting sqref="AG24:AG64">
    <cfRule type="cellIs" dxfId="37" priority="38" operator="notEqual">
      <formula>0</formula>
    </cfRule>
  </conditionalFormatting>
  <conditionalFormatting sqref="I30">
    <cfRule type="cellIs" dxfId="36" priority="37" operator="greaterThan">
      <formula>0</formula>
    </cfRule>
  </conditionalFormatting>
  <conditionalFormatting sqref="I30">
    <cfRule type="cellIs" dxfId="35" priority="36" operator="greaterThan">
      <formula>0</formula>
    </cfRule>
  </conditionalFormatting>
  <conditionalFormatting sqref="I30">
    <cfRule type="cellIs" dxfId="34" priority="35" operator="greaterThan">
      <formula>0</formula>
    </cfRule>
  </conditionalFormatting>
  <conditionalFormatting sqref="I24">
    <cfRule type="cellIs" dxfId="33" priority="34" operator="greaterThan">
      <formula>0</formula>
    </cfRule>
  </conditionalFormatting>
  <conditionalFormatting sqref="I24">
    <cfRule type="cellIs" dxfId="32" priority="33" operator="greaterThan">
      <formula>0</formula>
    </cfRule>
  </conditionalFormatting>
  <conditionalFormatting sqref="I24">
    <cfRule type="cellIs" dxfId="31" priority="32" operator="greaterThan">
      <formula>0</formula>
    </cfRule>
  </conditionalFormatting>
  <conditionalFormatting sqref="I25:I29">
    <cfRule type="cellIs" dxfId="30" priority="31" operator="greaterThan">
      <formula>0</formula>
    </cfRule>
  </conditionalFormatting>
  <conditionalFormatting sqref="I25:I29">
    <cfRule type="cellIs" dxfId="29" priority="30" operator="greaterThan">
      <formula>0</formula>
    </cfRule>
  </conditionalFormatting>
  <conditionalFormatting sqref="I25:I29">
    <cfRule type="cellIs" dxfId="28" priority="29" operator="greaterThan">
      <formula>0</formula>
    </cfRule>
  </conditionalFormatting>
  <conditionalFormatting sqref="I24:I64">
    <cfRule type="cellIs" dxfId="27" priority="28" operator="notEqual">
      <formula>0</formula>
    </cfRule>
  </conditionalFormatting>
  <conditionalFormatting sqref="I30">
    <cfRule type="cellIs" dxfId="26" priority="27" operator="greaterThan">
      <formula>0</formula>
    </cfRule>
  </conditionalFormatting>
  <conditionalFormatting sqref="I30">
    <cfRule type="cellIs" dxfId="25" priority="26" operator="greaterThan">
      <formula>0</formula>
    </cfRule>
  </conditionalFormatting>
  <conditionalFormatting sqref="I30">
    <cfRule type="cellIs" dxfId="24" priority="25" operator="greaterThan">
      <formula>0</formula>
    </cfRule>
  </conditionalFormatting>
  <conditionalFormatting sqref="F24:F64">
    <cfRule type="cellIs" dxfId="23" priority="24" operator="notEqual">
      <formula>0</formula>
    </cfRule>
  </conditionalFormatting>
  <conditionalFormatting sqref="G24:G64">
    <cfRule type="cellIs" dxfId="22" priority="23" operator="notEqual">
      <formula>0</formula>
    </cfRule>
  </conditionalFormatting>
  <conditionalFormatting sqref="H24:H64">
    <cfRule type="cellIs" dxfId="21" priority="22" operator="notEqual">
      <formula>0</formula>
    </cfRule>
  </conditionalFormatting>
  <conditionalFormatting sqref="H24:H64">
    <cfRule type="cellIs" dxfId="20" priority="21" operator="greaterThan">
      <formula>0</formula>
    </cfRule>
  </conditionalFormatting>
  <conditionalFormatting sqref="H24:H64">
    <cfRule type="cellIs" dxfId="19" priority="20" operator="greaterThan">
      <formula>0</formula>
    </cfRule>
  </conditionalFormatting>
  <conditionalFormatting sqref="H24:H64">
    <cfRule type="cellIs" dxfId="18" priority="19" operator="greaterThan">
      <formula>0</formula>
    </cfRule>
  </conditionalFormatting>
  <conditionalFormatting sqref="H24:H61">
    <cfRule type="cellIs" dxfId="17" priority="18" operator="greaterThan">
      <formula>0</formula>
    </cfRule>
  </conditionalFormatting>
  <conditionalFormatting sqref="K24">
    <cfRule type="cellIs" dxfId="16" priority="17" operator="greaterThan">
      <formula>0</formula>
    </cfRule>
  </conditionalFormatting>
  <conditionalFormatting sqref="K24:K64">
    <cfRule type="cellIs" dxfId="15" priority="16" operator="notEqual">
      <formula>0</formula>
    </cfRule>
  </conditionalFormatting>
  <conditionalFormatting sqref="P24">
    <cfRule type="cellIs" dxfId="14" priority="15" operator="greaterThan">
      <formula>0</formula>
    </cfRule>
  </conditionalFormatting>
  <conditionalFormatting sqref="P24:P48 P58:P64 P51:P55">
    <cfRule type="cellIs" dxfId="13" priority="14" operator="notEqual">
      <formula>0</formula>
    </cfRule>
  </conditionalFormatting>
  <conditionalFormatting sqref="R24">
    <cfRule type="cellIs" dxfId="12" priority="13" operator="greaterThan">
      <formula>0</formula>
    </cfRule>
  </conditionalFormatting>
  <conditionalFormatting sqref="R24:R48 R51:R55 R58:R62 R64">
    <cfRule type="cellIs" dxfId="11" priority="12" operator="notEqual">
      <formula>0</formula>
    </cfRule>
  </conditionalFormatting>
  <conditionalFormatting sqref="D29">
    <cfRule type="cellIs" dxfId="10" priority="11" operator="notEqual">
      <formula>0</formula>
    </cfRule>
  </conditionalFormatting>
  <conditionalFormatting sqref="R49">
    <cfRule type="cellIs" dxfId="9" priority="10" operator="notEqual">
      <formula>0</formula>
    </cfRule>
  </conditionalFormatting>
  <conditionalFormatting sqref="T49">
    <cfRule type="cellIs" dxfId="8" priority="9" operator="notEqual">
      <formula>0</formula>
    </cfRule>
  </conditionalFormatting>
  <conditionalFormatting sqref="P56:P57">
    <cfRule type="cellIs" dxfId="7" priority="8" operator="notEqual">
      <formula>0</formula>
    </cfRule>
  </conditionalFormatting>
  <conditionalFormatting sqref="R56">
    <cfRule type="cellIs" dxfId="6" priority="7" operator="notEqual">
      <formula>0</formula>
    </cfRule>
  </conditionalFormatting>
  <conditionalFormatting sqref="R57">
    <cfRule type="cellIs" dxfId="5" priority="6" operator="notEqual">
      <formula>0</formula>
    </cfRule>
  </conditionalFormatting>
  <conditionalFormatting sqref="T56">
    <cfRule type="cellIs" dxfId="4" priority="5" operator="notEqual">
      <formula>0</formula>
    </cfRule>
  </conditionalFormatting>
  <conditionalFormatting sqref="P50">
    <cfRule type="cellIs" dxfId="3" priority="4" operator="notEqual">
      <formula>0</formula>
    </cfRule>
  </conditionalFormatting>
  <conditionalFormatting sqref="P49">
    <cfRule type="cellIs" dxfId="2" priority="3" operator="notEqual">
      <formula>0</formula>
    </cfRule>
  </conditionalFormatting>
  <conditionalFormatting sqref="R50">
    <cfRule type="cellIs" dxfId="1" priority="2" operator="notEqual">
      <formula>0</formula>
    </cfRule>
  </conditionalFormatting>
  <conditionalFormatting sqref="R63">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K27" sqref="K27"/>
    </sheetView>
  </sheetViews>
  <sheetFormatPr defaultColWidth="9.140625" defaultRowHeight="15" x14ac:dyDescent="0.25"/>
  <cols>
    <col min="1" max="1" width="6.140625" style="19" customWidth="1"/>
    <col min="2" max="2" width="23.140625" style="19" customWidth="1"/>
    <col min="3" max="3" width="20" style="19" bestFit="1" customWidth="1"/>
    <col min="4" max="4" width="15.140625" style="19" customWidth="1"/>
    <col min="5" max="12" width="7.7109375" style="19" customWidth="1"/>
    <col min="13" max="13" width="10.7109375" style="19" customWidth="1"/>
    <col min="14" max="14" width="61" style="19" customWidth="1"/>
    <col min="15" max="15" width="20"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10.28515625" style="19" bestFit="1"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66</v>
      </c>
    </row>
    <row r="2" spans="1:48" ht="18.75" x14ac:dyDescent="0.3">
      <c r="AV2" s="15" t="s">
        <v>8</v>
      </c>
    </row>
    <row r="3" spans="1:48" ht="18.75" x14ac:dyDescent="0.3">
      <c r="AV3" s="15" t="s">
        <v>65</v>
      </c>
    </row>
    <row r="4" spans="1:48" ht="18.75" x14ac:dyDescent="0.3">
      <c r="AV4" s="15"/>
    </row>
    <row r="5" spans="1:48" ht="18.75" customHeight="1" x14ac:dyDescent="0.25">
      <c r="A5" s="438" t="str">
        <f>'6.2. Паспорт фин осв ввод факт'!A4</f>
        <v>Год раскрытия информации: 2018 год</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438"/>
      <c r="AI5" s="438"/>
      <c r="AJ5" s="438"/>
      <c r="AK5" s="438"/>
      <c r="AL5" s="438"/>
      <c r="AM5" s="438"/>
      <c r="AN5" s="438"/>
      <c r="AO5" s="438"/>
      <c r="AP5" s="438"/>
      <c r="AQ5" s="438"/>
      <c r="AR5" s="438"/>
      <c r="AS5" s="438"/>
      <c r="AT5" s="438"/>
      <c r="AU5" s="438"/>
      <c r="AV5" s="438"/>
    </row>
    <row r="6" spans="1:48" ht="18.75" x14ac:dyDescent="0.3">
      <c r="AV6" s="15"/>
    </row>
    <row r="7" spans="1:48" ht="18.75" x14ac:dyDescent="0.25">
      <c r="A7" s="442" t="s">
        <v>7</v>
      </c>
      <c r="B7" s="442"/>
      <c r="C7" s="442"/>
      <c r="D7" s="442"/>
      <c r="E7" s="442"/>
      <c r="F7" s="442"/>
      <c r="G7" s="442"/>
      <c r="H7" s="442"/>
      <c r="I7" s="442"/>
      <c r="J7" s="442"/>
      <c r="K7" s="442"/>
      <c r="L7" s="442"/>
      <c r="M7" s="442"/>
      <c r="N7" s="442"/>
      <c r="O7" s="442"/>
      <c r="P7" s="442"/>
      <c r="Q7" s="442"/>
      <c r="R7" s="442"/>
      <c r="S7" s="442"/>
      <c r="T7" s="442"/>
      <c r="U7" s="442"/>
      <c r="V7" s="442"/>
      <c r="W7" s="442"/>
      <c r="X7" s="442"/>
      <c r="Y7" s="442"/>
      <c r="Z7" s="442"/>
      <c r="AA7" s="442"/>
      <c r="AB7" s="442"/>
      <c r="AC7" s="442"/>
      <c r="AD7" s="442"/>
      <c r="AE7" s="442"/>
      <c r="AF7" s="442"/>
      <c r="AG7" s="442"/>
      <c r="AH7" s="442"/>
      <c r="AI7" s="442"/>
      <c r="AJ7" s="442"/>
      <c r="AK7" s="442"/>
      <c r="AL7" s="442"/>
      <c r="AM7" s="442"/>
      <c r="AN7" s="442"/>
      <c r="AO7" s="442"/>
      <c r="AP7" s="442"/>
      <c r="AQ7" s="442"/>
      <c r="AR7" s="442"/>
      <c r="AS7" s="442"/>
      <c r="AT7" s="442"/>
      <c r="AU7" s="442"/>
      <c r="AV7" s="442"/>
    </row>
    <row r="8" spans="1:48" ht="18.75" x14ac:dyDescent="0.25">
      <c r="A8" s="442"/>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c r="AD8" s="442"/>
      <c r="AE8" s="442"/>
      <c r="AF8" s="442"/>
      <c r="AG8" s="442"/>
      <c r="AH8" s="442"/>
      <c r="AI8" s="442"/>
      <c r="AJ8" s="442"/>
      <c r="AK8" s="442"/>
      <c r="AL8" s="442"/>
      <c r="AM8" s="442"/>
      <c r="AN8" s="442"/>
      <c r="AO8" s="442"/>
      <c r="AP8" s="442"/>
      <c r="AQ8" s="442"/>
      <c r="AR8" s="442"/>
      <c r="AS8" s="442"/>
      <c r="AT8" s="442"/>
      <c r="AU8" s="442"/>
      <c r="AV8" s="442"/>
    </row>
    <row r="9" spans="1:48" ht="15.75" x14ac:dyDescent="0.25">
      <c r="A9" s="439" t="str">
        <f>'6.2. Паспорт фин осв ввод факт'!A8</f>
        <v>Акционерное общество "Янтарьэнерго" ДЗО  ПАО "Россети"</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c r="AD9" s="439"/>
      <c r="AE9" s="439"/>
      <c r="AF9" s="439"/>
      <c r="AG9" s="439"/>
      <c r="AH9" s="439"/>
      <c r="AI9" s="439"/>
      <c r="AJ9" s="439"/>
      <c r="AK9" s="439"/>
      <c r="AL9" s="439"/>
      <c r="AM9" s="439"/>
      <c r="AN9" s="439"/>
      <c r="AO9" s="439"/>
      <c r="AP9" s="439"/>
      <c r="AQ9" s="439"/>
      <c r="AR9" s="439"/>
      <c r="AS9" s="439"/>
      <c r="AT9" s="439"/>
      <c r="AU9" s="439"/>
      <c r="AV9" s="439"/>
    </row>
    <row r="10" spans="1:48" ht="15.75" x14ac:dyDescent="0.25">
      <c r="A10" s="361" t="s">
        <v>6</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1"/>
      <c r="AE10" s="361"/>
      <c r="AF10" s="361"/>
      <c r="AG10" s="361"/>
      <c r="AH10" s="361"/>
      <c r="AI10" s="361"/>
      <c r="AJ10" s="361"/>
      <c r="AK10" s="361"/>
      <c r="AL10" s="361"/>
      <c r="AM10" s="361"/>
      <c r="AN10" s="361"/>
      <c r="AO10" s="361"/>
      <c r="AP10" s="361"/>
      <c r="AQ10" s="361"/>
      <c r="AR10" s="361"/>
      <c r="AS10" s="361"/>
      <c r="AT10" s="361"/>
      <c r="AU10" s="361"/>
      <c r="AV10" s="361"/>
    </row>
    <row r="11" spans="1:48" ht="18.75" x14ac:dyDescent="0.25">
      <c r="A11" s="442"/>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442"/>
      <c r="AI11" s="442"/>
      <c r="AJ11" s="442"/>
      <c r="AK11" s="442"/>
      <c r="AL11" s="442"/>
      <c r="AM11" s="442"/>
      <c r="AN11" s="442"/>
      <c r="AO11" s="442"/>
      <c r="AP11" s="442"/>
      <c r="AQ11" s="442"/>
      <c r="AR11" s="442"/>
      <c r="AS11" s="442"/>
      <c r="AT11" s="442"/>
      <c r="AU11" s="442"/>
      <c r="AV11" s="442"/>
    </row>
    <row r="12" spans="1:48" ht="15.75" x14ac:dyDescent="0.25">
      <c r="A12" s="439" t="str">
        <f>'6.2. Паспорт фин осв ввод факт'!A11</f>
        <v>H_2740</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c r="AH12" s="439"/>
      <c r="AI12" s="439"/>
      <c r="AJ12" s="439"/>
      <c r="AK12" s="439"/>
      <c r="AL12" s="439"/>
      <c r="AM12" s="439"/>
      <c r="AN12" s="439"/>
      <c r="AO12" s="439"/>
      <c r="AP12" s="439"/>
      <c r="AQ12" s="439"/>
      <c r="AR12" s="439"/>
      <c r="AS12" s="439"/>
      <c r="AT12" s="439"/>
      <c r="AU12" s="439"/>
      <c r="AV12" s="439"/>
    </row>
    <row r="13" spans="1:48" ht="15.75" x14ac:dyDescent="0.25">
      <c r="A13" s="361" t="s">
        <v>5</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361"/>
      <c r="AE13" s="361"/>
      <c r="AF13" s="361"/>
      <c r="AG13" s="361"/>
      <c r="AH13" s="361"/>
      <c r="AI13" s="361"/>
      <c r="AJ13" s="361"/>
      <c r="AK13" s="361"/>
      <c r="AL13" s="361"/>
      <c r="AM13" s="361"/>
      <c r="AN13" s="361"/>
      <c r="AO13" s="361"/>
      <c r="AP13" s="361"/>
      <c r="AQ13" s="361"/>
      <c r="AR13" s="361"/>
      <c r="AS13" s="361"/>
      <c r="AT13" s="361"/>
      <c r="AU13" s="361"/>
      <c r="AV13" s="361"/>
    </row>
    <row r="14" spans="1:48" ht="18.75" x14ac:dyDescent="0.25">
      <c r="A14" s="440"/>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c r="AD14" s="440"/>
      <c r="AE14" s="440"/>
      <c r="AF14" s="440"/>
      <c r="AG14" s="440"/>
      <c r="AH14" s="440"/>
      <c r="AI14" s="440"/>
      <c r="AJ14" s="440"/>
      <c r="AK14" s="440"/>
      <c r="AL14" s="440"/>
      <c r="AM14" s="440"/>
      <c r="AN14" s="440"/>
      <c r="AO14" s="440"/>
      <c r="AP14" s="440"/>
      <c r="AQ14" s="440"/>
      <c r="AR14" s="440"/>
      <c r="AS14" s="440"/>
      <c r="AT14" s="440"/>
      <c r="AU14" s="440"/>
      <c r="AV14" s="440"/>
    </row>
    <row r="15" spans="1:48" ht="15.75" x14ac:dyDescent="0.25">
      <c r="A15" s="441" t="str">
        <f>'6.2. Паспорт фин осв ввод факт'!A14</f>
        <v>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c r="AD15" s="441"/>
      <c r="AE15" s="441"/>
      <c r="AF15" s="441"/>
      <c r="AG15" s="441"/>
      <c r="AH15" s="441"/>
      <c r="AI15" s="441"/>
      <c r="AJ15" s="441"/>
      <c r="AK15" s="441"/>
      <c r="AL15" s="441"/>
      <c r="AM15" s="441"/>
      <c r="AN15" s="441"/>
      <c r="AO15" s="441"/>
      <c r="AP15" s="441"/>
      <c r="AQ15" s="441"/>
      <c r="AR15" s="441"/>
      <c r="AS15" s="441"/>
      <c r="AT15" s="441"/>
      <c r="AU15" s="441"/>
      <c r="AV15" s="441"/>
    </row>
    <row r="16" spans="1:48" ht="15.75" x14ac:dyDescent="0.25">
      <c r="A16" s="361" t="s">
        <v>4</v>
      </c>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s="22" customFormat="1"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393"/>
      <c r="AP20" s="393"/>
      <c r="AQ20" s="393"/>
      <c r="AR20" s="393"/>
      <c r="AS20" s="393"/>
      <c r="AT20" s="393"/>
      <c r="AU20" s="393"/>
      <c r="AV20" s="393"/>
    </row>
    <row r="21" spans="1:48" s="22" customFormat="1" x14ac:dyDescent="0.25">
      <c r="A21" s="443" t="s">
        <v>384</v>
      </c>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3"/>
      <c r="AB21" s="443"/>
      <c r="AC21" s="443"/>
      <c r="AD21" s="443"/>
      <c r="AE21" s="443"/>
      <c r="AF21" s="443"/>
      <c r="AG21" s="443"/>
      <c r="AH21" s="443"/>
      <c r="AI21" s="443"/>
      <c r="AJ21" s="443"/>
      <c r="AK21" s="443"/>
      <c r="AL21" s="443"/>
      <c r="AM21" s="443"/>
      <c r="AN21" s="443"/>
      <c r="AO21" s="443"/>
      <c r="AP21" s="443"/>
      <c r="AQ21" s="443"/>
      <c r="AR21" s="443"/>
      <c r="AS21" s="443"/>
      <c r="AT21" s="443"/>
      <c r="AU21" s="443"/>
      <c r="AV21" s="443"/>
    </row>
    <row r="22" spans="1:48" s="22" customFormat="1" ht="58.5" customHeight="1" x14ac:dyDescent="0.25">
      <c r="A22" s="444" t="s">
        <v>50</v>
      </c>
      <c r="B22" s="447" t="s">
        <v>22</v>
      </c>
      <c r="C22" s="444" t="s">
        <v>49</v>
      </c>
      <c r="D22" s="444" t="s">
        <v>48</v>
      </c>
      <c r="E22" s="450" t="s">
        <v>395</v>
      </c>
      <c r="F22" s="451"/>
      <c r="G22" s="451"/>
      <c r="H22" s="451"/>
      <c r="I22" s="451"/>
      <c r="J22" s="451"/>
      <c r="K22" s="451"/>
      <c r="L22" s="452"/>
      <c r="M22" s="444" t="s">
        <v>47</v>
      </c>
      <c r="N22" s="444" t="s">
        <v>46</v>
      </c>
      <c r="O22" s="444" t="s">
        <v>45</v>
      </c>
      <c r="P22" s="453" t="s">
        <v>211</v>
      </c>
      <c r="Q22" s="453" t="s">
        <v>44</v>
      </c>
      <c r="R22" s="453" t="s">
        <v>43</v>
      </c>
      <c r="S22" s="453" t="s">
        <v>42</v>
      </c>
      <c r="T22" s="453"/>
      <c r="U22" s="454" t="s">
        <v>41</v>
      </c>
      <c r="V22" s="454" t="s">
        <v>40</v>
      </c>
      <c r="W22" s="453" t="s">
        <v>39</v>
      </c>
      <c r="X22" s="453" t="s">
        <v>38</v>
      </c>
      <c r="Y22" s="453" t="s">
        <v>37</v>
      </c>
      <c r="Z22" s="467" t="s">
        <v>36</v>
      </c>
      <c r="AA22" s="453" t="s">
        <v>35</v>
      </c>
      <c r="AB22" s="453" t="s">
        <v>34</v>
      </c>
      <c r="AC22" s="453" t="s">
        <v>33</v>
      </c>
      <c r="AD22" s="453" t="s">
        <v>32</v>
      </c>
      <c r="AE22" s="453" t="s">
        <v>31</v>
      </c>
      <c r="AF22" s="453" t="s">
        <v>30</v>
      </c>
      <c r="AG22" s="453"/>
      <c r="AH22" s="453"/>
      <c r="AI22" s="453"/>
      <c r="AJ22" s="453"/>
      <c r="AK22" s="453"/>
      <c r="AL22" s="453" t="s">
        <v>29</v>
      </c>
      <c r="AM22" s="453"/>
      <c r="AN22" s="453"/>
      <c r="AO22" s="453"/>
      <c r="AP22" s="453" t="s">
        <v>28</v>
      </c>
      <c r="AQ22" s="453"/>
      <c r="AR22" s="453" t="s">
        <v>27</v>
      </c>
      <c r="AS22" s="453" t="s">
        <v>26</v>
      </c>
      <c r="AT22" s="453" t="s">
        <v>25</v>
      </c>
      <c r="AU22" s="453" t="s">
        <v>24</v>
      </c>
      <c r="AV22" s="457" t="s">
        <v>23</v>
      </c>
    </row>
    <row r="23" spans="1:48" s="22" customFormat="1" ht="64.5" customHeight="1" x14ac:dyDescent="0.25">
      <c r="A23" s="445"/>
      <c r="B23" s="448"/>
      <c r="C23" s="445"/>
      <c r="D23" s="445"/>
      <c r="E23" s="459" t="s">
        <v>21</v>
      </c>
      <c r="F23" s="461" t="s">
        <v>126</v>
      </c>
      <c r="G23" s="461" t="s">
        <v>125</v>
      </c>
      <c r="H23" s="461" t="s">
        <v>124</v>
      </c>
      <c r="I23" s="465" t="s">
        <v>330</v>
      </c>
      <c r="J23" s="465" t="s">
        <v>331</v>
      </c>
      <c r="K23" s="465" t="s">
        <v>332</v>
      </c>
      <c r="L23" s="461" t="s">
        <v>74</v>
      </c>
      <c r="M23" s="445"/>
      <c r="N23" s="445"/>
      <c r="O23" s="445"/>
      <c r="P23" s="453"/>
      <c r="Q23" s="453"/>
      <c r="R23" s="453"/>
      <c r="S23" s="463" t="s">
        <v>2</v>
      </c>
      <c r="T23" s="463" t="s">
        <v>9</v>
      </c>
      <c r="U23" s="454"/>
      <c r="V23" s="454"/>
      <c r="W23" s="453"/>
      <c r="X23" s="453"/>
      <c r="Y23" s="453"/>
      <c r="Z23" s="453"/>
      <c r="AA23" s="453"/>
      <c r="AB23" s="453"/>
      <c r="AC23" s="453"/>
      <c r="AD23" s="453"/>
      <c r="AE23" s="453"/>
      <c r="AF23" s="453" t="s">
        <v>20</v>
      </c>
      <c r="AG23" s="453"/>
      <c r="AH23" s="453" t="s">
        <v>19</v>
      </c>
      <c r="AI23" s="453"/>
      <c r="AJ23" s="444" t="s">
        <v>18</v>
      </c>
      <c r="AK23" s="444" t="s">
        <v>17</v>
      </c>
      <c r="AL23" s="444" t="s">
        <v>16</v>
      </c>
      <c r="AM23" s="444" t="s">
        <v>15</v>
      </c>
      <c r="AN23" s="444" t="s">
        <v>14</v>
      </c>
      <c r="AO23" s="444" t="s">
        <v>13</v>
      </c>
      <c r="AP23" s="444" t="s">
        <v>12</v>
      </c>
      <c r="AQ23" s="455" t="s">
        <v>9</v>
      </c>
      <c r="AR23" s="453"/>
      <c r="AS23" s="453"/>
      <c r="AT23" s="453"/>
      <c r="AU23" s="453"/>
      <c r="AV23" s="458"/>
    </row>
    <row r="24" spans="1:48" s="22" customFormat="1" ht="96.75" customHeight="1" x14ac:dyDescent="0.25">
      <c r="A24" s="446"/>
      <c r="B24" s="449"/>
      <c r="C24" s="446"/>
      <c r="D24" s="446"/>
      <c r="E24" s="460"/>
      <c r="F24" s="462"/>
      <c r="G24" s="462"/>
      <c r="H24" s="462"/>
      <c r="I24" s="466"/>
      <c r="J24" s="466"/>
      <c r="K24" s="466"/>
      <c r="L24" s="462"/>
      <c r="M24" s="446"/>
      <c r="N24" s="446"/>
      <c r="O24" s="446"/>
      <c r="P24" s="453"/>
      <c r="Q24" s="453"/>
      <c r="R24" s="453"/>
      <c r="S24" s="464"/>
      <c r="T24" s="464"/>
      <c r="U24" s="454"/>
      <c r="V24" s="454"/>
      <c r="W24" s="453"/>
      <c r="X24" s="453"/>
      <c r="Y24" s="453"/>
      <c r="Z24" s="453"/>
      <c r="AA24" s="453"/>
      <c r="AB24" s="453"/>
      <c r="AC24" s="453"/>
      <c r="AD24" s="453"/>
      <c r="AE24" s="453"/>
      <c r="AF24" s="114" t="s">
        <v>11</v>
      </c>
      <c r="AG24" s="114" t="s">
        <v>10</v>
      </c>
      <c r="AH24" s="115" t="s">
        <v>2</v>
      </c>
      <c r="AI24" s="115" t="s">
        <v>9</v>
      </c>
      <c r="AJ24" s="446"/>
      <c r="AK24" s="446"/>
      <c r="AL24" s="446"/>
      <c r="AM24" s="446"/>
      <c r="AN24" s="446"/>
      <c r="AO24" s="446"/>
      <c r="AP24" s="446"/>
      <c r="AQ24" s="456"/>
      <c r="AR24" s="453"/>
      <c r="AS24" s="453"/>
      <c r="AT24" s="453"/>
      <c r="AU24" s="453"/>
      <c r="AV24" s="458"/>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0" customFormat="1" ht="45" x14ac:dyDescent="0.25">
      <c r="A26" s="261">
        <v>1</v>
      </c>
      <c r="B26" s="262" t="s">
        <v>579</v>
      </c>
      <c r="C26" s="262" t="s">
        <v>432</v>
      </c>
      <c r="D26" s="262" t="s">
        <v>593</v>
      </c>
      <c r="E26" s="262" t="s">
        <v>277</v>
      </c>
      <c r="F26" s="262" t="s">
        <v>277</v>
      </c>
      <c r="G26" s="262" t="s">
        <v>277</v>
      </c>
      <c r="H26" s="262" t="s">
        <v>277</v>
      </c>
      <c r="I26" s="262" t="s">
        <v>277</v>
      </c>
      <c r="J26" s="262" t="s">
        <v>277</v>
      </c>
      <c r="K26" s="298">
        <v>15.11</v>
      </c>
      <c r="L26" s="262" t="s">
        <v>592</v>
      </c>
      <c r="M26" s="262"/>
      <c r="N26" s="262"/>
      <c r="O26" s="262"/>
      <c r="P26" s="262"/>
      <c r="Q26" s="262"/>
      <c r="R26" s="262"/>
      <c r="S26" s="262"/>
      <c r="T26" s="262"/>
      <c r="U26" s="262"/>
      <c r="V26" s="262"/>
      <c r="W26" s="262"/>
      <c r="X26" s="262"/>
      <c r="Y26" s="262"/>
      <c r="Z26" s="262"/>
      <c r="AA26" s="262"/>
      <c r="AB26" s="262"/>
      <c r="AC26" s="262"/>
      <c r="AD26" s="262"/>
      <c r="AE26" s="262"/>
      <c r="AF26" s="262"/>
      <c r="AG26" s="262"/>
      <c r="AH26" s="262"/>
      <c r="AI26" s="262"/>
      <c r="AJ26" s="262"/>
      <c r="AK26" s="262"/>
      <c r="AL26" s="262"/>
      <c r="AM26" s="262"/>
      <c r="AN26" s="262"/>
      <c r="AO26" s="262"/>
      <c r="AP26" s="262"/>
      <c r="AQ26" s="262"/>
      <c r="AR26" s="262"/>
      <c r="AS26" s="262"/>
      <c r="AT26" s="262"/>
      <c r="AU26" s="262"/>
      <c r="AV26" s="26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3" zoomScale="90" zoomScaleNormal="90" zoomScaleSheetLayoutView="90" workbookViewId="0">
      <selection activeCell="B28" sqref="B28"/>
    </sheetView>
  </sheetViews>
  <sheetFormatPr defaultRowHeight="15.75" x14ac:dyDescent="0.25"/>
  <cols>
    <col min="1" max="2" width="66.140625" style="93" customWidth="1"/>
    <col min="3" max="3" width="0" style="94" hidden="1" customWidth="1"/>
    <col min="4" max="256" width="9.140625" style="94"/>
    <col min="257" max="258" width="66.140625" style="94" customWidth="1"/>
    <col min="259" max="512" width="9.140625" style="94"/>
    <col min="513" max="514" width="66.140625" style="94" customWidth="1"/>
    <col min="515" max="768" width="9.140625" style="94"/>
    <col min="769" max="770" width="66.140625" style="94" customWidth="1"/>
    <col min="771" max="1024" width="9.140625" style="94"/>
    <col min="1025" max="1026" width="66.140625" style="94" customWidth="1"/>
    <col min="1027" max="1280" width="9.140625" style="94"/>
    <col min="1281" max="1282" width="66.140625" style="94" customWidth="1"/>
    <col min="1283" max="1536" width="9.140625" style="94"/>
    <col min="1537" max="1538" width="66.140625" style="94" customWidth="1"/>
    <col min="1539" max="1792" width="9.140625" style="94"/>
    <col min="1793" max="1794" width="66.140625" style="94" customWidth="1"/>
    <col min="1795" max="2048" width="9.140625" style="94"/>
    <col min="2049" max="2050" width="66.140625" style="94" customWidth="1"/>
    <col min="2051" max="2304" width="9.140625" style="94"/>
    <col min="2305" max="2306" width="66.140625" style="94" customWidth="1"/>
    <col min="2307" max="2560" width="9.140625" style="94"/>
    <col min="2561" max="2562" width="66.140625" style="94" customWidth="1"/>
    <col min="2563" max="2816" width="9.140625" style="94"/>
    <col min="2817" max="2818" width="66.140625" style="94" customWidth="1"/>
    <col min="2819" max="3072" width="9.140625" style="94"/>
    <col min="3073" max="3074" width="66.140625" style="94" customWidth="1"/>
    <col min="3075" max="3328" width="9.140625" style="94"/>
    <col min="3329" max="3330" width="66.140625" style="94" customWidth="1"/>
    <col min="3331" max="3584" width="9.140625" style="94"/>
    <col min="3585" max="3586" width="66.140625" style="94" customWidth="1"/>
    <col min="3587" max="3840" width="9.140625" style="94"/>
    <col min="3841" max="3842" width="66.140625" style="94" customWidth="1"/>
    <col min="3843" max="4096" width="9.140625" style="94"/>
    <col min="4097" max="4098" width="66.140625" style="94" customWidth="1"/>
    <col min="4099" max="4352" width="9.140625" style="94"/>
    <col min="4353" max="4354" width="66.140625" style="94" customWidth="1"/>
    <col min="4355" max="4608" width="9.140625" style="94"/>
    <col min="4609" max="4610" width="66.140625" style="94" customWidth="1"/>
    <col min="4611" max="4864" width="9.140625" style="94"/>
    <col min="4865" max="4866" width="66.140625" style="94" customWidth="1"/>
    <col min="4867" max="5120" width="9.140625" style="94"/>
    <col min="5121" max="5122" width="66.140625" style="94" customWidth="1"/>
    <col min="5123" max="5376" width="9.140625" style="94"/>
    <col min="5377" max="5378" width="66.140625" style="94" customWidth="1"/>
    <col min="5379" max="5632" width="9.140625" style="94"/>
    <col min="5633" max="5634" width="66.140625" style="94" customWidth="1"/>
    <col min="5635" max="5888" width="9.140625" style="94"/>
    <col min="5889" max="5890" width="66.140625" style="94" customWidth="1"/>
    <col min="5891" max="6144" width="9.140625" style="94"/>
    <col min="6145" max="6146" width="66.140625" style="94" customWidth="1"/>
    <col min="6147" max="6400" width="9.140625" style="94"/>
    <col min="6401" max="6402" width="66.140625" style="94" customWidth="1"/>
    <col min="6403" max="6656" width="9.140625" style="94"/>
    <col min="6657" max="6658" width="66.140625" style="94" customWidth="1"/>
    <col min="6659" max="6912" width="9.140625" style="94"/>
    <col min="6913" max="6914" width="66.140625" style="94" customWidth="1"/>
    <col min="6915" max="7168" width="9.140625" style="94"/>
    <col min="7169" max="7170" width="66.140625" style="94" customWidth="1"/>
    <col min="7171" max="7424" width="9.140625" style="94"/>
    <col min="7425" max="7426" width="66.140625" style="94" customWidth="1"/>
    <col min="7427" max="7680" width="9.140625" style="94"/>
    <col min="7681" max="7682" width="66.140625" style="94" customWidth="1"/>
    <col min="7683" max="7936" width="9.140625" style="94"/>
    <col min="7937" max="7938" width="66.140625" style="94" customWidth="1"/>
    <col min="7939" max="8192" width="9.140625" style="94"/>
    <col min="8193" max="8194" width="66.140625" style="94" customWidth="1"/>
    <col min="8195" max="8448" width="9.140625" style="94"/>
    <col min="8449" max="8450" width="66.140625" style="94" customWidth="1"/>
    <col min="8451" max="8704" width="9.140625" style="94"/>
    <col min="8705" max="8706" width="66.140625" style="94" customWidth="1"/>
    <col min="8707" max="8960" width="9.140625" style="94"/>
    <col min="8961" max="8962" width="66.140625" style="94" customWidth="1"/>
    <col min="8963" max="9216" width="9.140625" style="94"/>
    <col min="9217" max="9218" width="66.140625" style="94" customWidth="1"/>
    <col min="9219" max="9472" width="9.140625" style="94"/>
    <col min="9473" max="9474" width="66.140625" style="94" customWidth="1"/>
    <col min="9475" max="9728" width="9.140625" style="94"/>
    <col min="9729" max="9730" width="66.140625" style="94" customWidth="1"/>
    <col min="9731" max="9984" width="9.140625" style="94"/>
    <col min="9985" max="9986" width="66.140625" style="94" customWidth="1"/>
    <col min="9987" max="10240" width="9.140625" style="94"/>
    <col min="10241" max="10242" width="66.140625" style="94" customWidth="1"/>
    <col min="10243" max="10496" width="9.140625" style="94"/>
    <col min="10497" max="10498" width="66.140625" style="94" customWidth="1"/>
    <col min="10499" max="10752" width="9.140625" style="94"/>
    <col min="10753" max="10754" width="66.140625" style="94" customWidth="1"/>
    <col min="10755" max="11008" width="9.140625" style="94"/>
    <col min="11009" max="11010" width="66.140625" style="94" customWidth="1"/>
    <col min="11011" max="11264" width="9.140625" style="94"/>
    <col min="11265" max="11266" width="66.140625" style="94" customWidth="1"/>
    <col min="11267" max="11520" width="9.140625" style="94"/>
    <col min="11521" max="11522" width="66.140625" style="94" customWidth="1"/>
    <col min="11523" max="11776" width="9.140625" style="94"/>
    <col min="11777" max="11778" width="66.140625" style="94" customWidth="1"/>
    <col min="11779" max="12032" width="9.140625" style="94"/>
    <col min="12033" max="12034" width="66.140625" style="94" customWidth="1"/>
    <col min="12035" max="12288" width="9.140625" style="94"/>
    <col min="12289" max="12290" width="66.140625" style="94" customWidth="1"/>
    <col min="12291" max="12544" width="9.140625" style="94"/>
    <col min="12545" max="12546" width="66.140625" style="94" customWidth="1"/>
    <col min="12547" max="12800" width="9.140625" style="94"/>
    <col min="12801" max="12802" width="66.140625" style="94" customWidth="1"/>
    <col min="12803" max="13056" width="9.140625" style="94"/>
    <col min="13057" max="13058" width="66.140625" style="94" customWidth="1"/>
    <col min="13059" max="13312" width="9.140625" style="94"/>
    <col min="13313" max="13314" width="66.140625" style="94" customWidth="1"/>
    <col min="13315" max="13568" width="9.140625" style="94"/>
    <col min="13569" max="13570" width="66.140625" style="94" customWidth="1"/>
    <col min="13571" max="13824" width="9.140625" style="94"/>
    <col min="13825" max="13826" width="66.140625" style="94" customWidth="1"/>
    <col min="13827" max="14080" width="9.140625" style="94"/>
    <col min="14081" max="14082" width="66.140625" style="94" customWidth="1"/>
    <col min="14083" max="14336" width="9.140625" style="94"/>
    <col min="14337" max="14338" width="66.140625" style="94" customWidth="1"/>
    <col min="14339" max="14592" width="9.140625" style="94"/>
    <col min="14593" max="14594" width="66.140625" style="94" customWidth="1"/>
    <col min="14595" max="14848" width="9.140625" style="94"/>
    <col min="14849" max="14850" width="66.140625" style="94" customWidth="1"/>
    <col min="14851" max="15104" width="9.140625" style="94"/>
    <col min="15105" max="15106" width="66.140625" style="94" customWidth="1"/>
    <col min="15107" max="15360" width="9.140625" style="94"/>
    <col min="15361" max="15362" width="66.140625" style="94" customWidth="1"/>
    <col min="15363" max="15616" width="9.140625" style="94"/>
    <col min="15617" max="15618" width="66.140625" style="94" customWidth="1"/>
    <col min="15619" max="15872" width="9.140625" style="94"/>
    <col min="15873" max="15874" width="66.140625" style="94" customWidth="1"/>
    <col min="15875" max="16128" width="9.140625" style="94"/>
    <col min="16129" max="16130" width="66.140625" style="94" customWidth="1"/>
    <col min="16131" max="16384" width="9.140625" style="94"/>
  </cols>
  <sheetData>
    <row r="1" spans="1:8" ht="18.75" x14ac:dyDescent="0.25">
      <c r="B1" s="38" t="s">
        <v>66</v>
      </c>
    </row>
    <row r="2" spans="1:8" ht="18.75" x14ac:dyDescent="0.3">
      <c r="B2" s="15" t="s">
        <v>8</v>
      </c>
    </row>
    <row r="3" spans="1:8" ht="18.75" x14ac:dyDescent="0.3">
      <c r="B3" s="15" t="s">
        <v>402</v>
      </c>
    </row>
    <row r="4" spans="1:8" x14ac:dyDescent="0.25">
      <c r="B4" s="43"/>
    </row>
    <row r="5" spans="1:8" ht="18.75" x14ac:dyDescent="0.3">
      <c r="A5" s="468" t="str">
        <f>'7. Паспорт отчет о закупке'!A5</f>
        <v>Год раскрытия информации: 2018 год</v>
      </c>
      <c r="B5" s="468"/>
      <c r="C5" s="81"/>
      <c r="D5" s="81"/>
      <c r="E5" s="81"/>
      <c r="F5" s="81"/>
      <c r="G5" s="81"/>
      <c r="H5" s="81"/>
    </row>
    <row r="6" spans="1:8" ht="18.75" x14ac:dyDescent="0.3">
      <c r="A6" s="119"/>
      <c r="B6" s="119"/>
      <c r="C6" s="119"/>
      <c r="D6" s="119"/>
      <c r="E6" s="119"/>
      <c r="F6" s="119"/>
      <c r="G6" s="119"/>
      <c r="H6" s="119"/>
    </row>
    <row r="7" spans="1:8" ht="18.75" x14ac:dyDescent="0.25">
      <c r="A7" s="357" t="s">
        <v>7</v>
      </c>
      <c r="B7" s="357"/>
      <c r="C7" s="118"/>
      <c r="D7" s="118"/>
      <c r="E7" s="118"/>
      <c r="F7" s="118"/>
      <c r="G7" s="118"/>
      <c r="H7" s="118"/>
    </row>
    <row r="8" spans="1:8" ht="18.75" x14ac:dyDescent="0.25">
      <c r="A8" s="258"/>
      <c r="B8" s="258"/>
      <c r="C8" s="118"/>
      <c r="D8" s="118"/>
      <c r="E8" s="118"/>
      <c r="F8" s="118"/>
      <c r="G8" s="118"/>
      <c r="H8" s="118"/>
    </row>
    <row r="9" spans="1:8" x14ac:dyDescent="0.25">
      <c r="A9" s="359" t="str">
        <f>'7. Паспорт отчет о закупке'!A9</f>
        <v>Акционерное общество "Янтарьэнерго" ДЗО  ПАО "Россети"</v>
      </c>
      <c r="B9" s="359"/>
      <c r="C9" s="116"/>
      <c r="D9" s="116"/>
      <c r="E9" s="116"/>
      <c r="F9" s="116"/>
      <c r="G9" s="116"/>
      <c r="H9" s="116"/>
    </row>
    <row r="10" spans="1:8" x14ac:dyDescent="0.25">
      <c r="A10" s="352" t="s">
        <v>6</v>
      </c>
      <c r="B10" s="352"/>
      <c r="C10" s="117"/>
      <c r="D10" s="117"/>
      <c r="E10" s="117"/>
      <c r="F10" s="117"/>
      <c r="G10" s="117"/>
      <c r="H10" s="117"/>
    </row>
    <row r="11" spans="1:8" ht="18.75" x14ac:dyDescent="0.25">
      <c r="A11" s="258"/>
      <c r="B11" s="258"/>
      <c r="C11" s="118"/>
      <c r="D11" s="118"/>
      <c r="E11" s="118"/>
      <c r="F11" s="118"/>
      <c r="G11" s="118"/>
      <c r="H11" s="118"/>
    </row>
    <row r="12" spans="1:8" ht="30.75" customHeight="1" x14ac:dyDescent="0.25">
      <c r="A12" s="359" t="str">
        <f>'7. Паспорт отчет о закупке'!A12</f>
        <v>H_2740</v>
      </c>
      <c r="B12" s="359"/>
      <c r="C12" s="116"/>
      <c r="D12" s="116"/>
      <c r="E12" s="116"/>
      <c r="F12" s="116"/>
      <c r="G12" s="116"/>
      <c r="H12" s="116"/>
    </row>
    <row r="13" spans="1:8" x14ac:dyDescent="0.25">
      <c r="A13" s="352" t="s">
        <v>5</v>
      </c>
      <c r="B13" s="352"/>
      <c r="C13" s="117"/>
      <c r="D13" s="117"/>
      <c r="E13" s="117"/>
      <c r="F13" s="117"/>
      <c r="G13" s="117"/>
      <c r="H13" s="117"/>
    </row>
    <row r="14" spans="1:8" ht="18.75" x14ac:dyDescent="0.25">
      <c r="A14" s="259"/>
      <c r="B14" s="259"/>
      <c r="C14" s="11"/>
      <c r="D14" s="11"/>
      <c r="E14" s="11"/>
      <c r="F14" s="11"/>
      <c r="G14" s="11"/>
      <c r="H14" s="11"/>
    </row>
    <row r="15" spans="1:8" ht="71.25" customHeight="1" x14ac:dyDescent="0.25">
      <c r="A15" s="360" t="str">
        <f>'7. Паспорт отчет о закупке'!A15</f>
        <v>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v>
      </c>
      <c r="B15" s="360"/>
      <c r="C15" s="116"/>
      <c r="D15" s="116"/>
      <c r="E15" s="116"/>
      <c r="F15" s="116"/>
      <c r="G15" s="116"/>
      <c r="H15" s="116"/>
    </row>
    <row r="16" spans="1:8" x14ac:dyDescent="0.25">
      <c r="A16" s="361" t="s">
        <v>4</v>
      </c>
      <c r="B16" s="361"/>
      <c r="C16" s="117"/>
      <c r="D16" s="117"/>
      <c r="E16" s="117"/>
      <c r="F16" s="117"/>
      <c r="G16" s="117"/>
      <c r="H16" s="117"/>
    </row>
    <row r="17" spans="1:2" x14ac:dyDescent="0.25">
      <c r="B17" s="95"/>
    </row>
    <row r="18" spans="1:2" ht="33.75" customHeight="1" x14ac:dyDescent="0.25">
      <c r="A18" s="472" t="s">
        <v>385</v>
      </c>
      <c r="B18" s="473"/>
    </row>
    <row r="19" spans="1:2" x14ac:dyDescent="0.25">
      <c r="B19" s="43"/>
    </row>
    <row r="20" spans="1:2" ht="16.5" thickBot="1" x14ac:dyDescent="0.3">
      <c r="B20" s="96"/>
    </row>
    <row r="21" spans="1:2" ht="121.5" customHeight="1" thickBot="1" x14ac:dyDescent="0.3">
      <c r="A21" s="97" t="s">
        <v>284</v>
      </c>
      <c r="B21" s="299" t="str">
        <f>A15</f>
        <v>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v>
      </c>
    </row>
    <row r="22" spans="1:2" ht="16.5" thickBot="1" x14ac:dyDescent="0.3">
      <c r="A22" s="97" t="s">
        <v>285</v>
      </c>
      <c r="B22" s="300" t="str">
        <f>CONCATENATE('1. паспорт местоположение'!C26,", ",'1. паспорт местоположение'!C27)</f>
        <v>Калининградская область, г. Калининград</v>
      </c>
    </row>
    <row r="23" spans="1:2" ht="16.5" thickBot="1" x14ac:dyDescent="0.3">
      <c r="A23" s="97" t="s">
        <v>267</v>
      </c>
      <c r="B23" s="301" t="s">
        <v>433</v>
      </c>
    </row>
    <row r="24" spans="1:2" ht="21" customHeight="1" thickBot="1" x14ac:dyDescent="0.3">
      <c r="A24" s="97" t="s">
        <v>286</v>
      </c>
      <c r="B24" s="302" t="s">
        <v>617</v>
      </c>
    </row>
    <row r="25" spans="1:2" ht="16.5" thickBot="1" x14ac:dyDescent="0.3">
      <c r="A25" s="98" t="s">
        <v>287</v>
      </c>
      <c r="B25" s="300">
        <v>2021</v>
      </c>
    </row>
    <row r="26" spans="1:2" ht="16.5" thickBot="1" x14ac:dyDescent="0.3">
      <c r="A26" s="99" t="s">
        <v>288</v>
      </c>
      <c r="B26" s="303" t="s">
        <v>585</v>
      </c>
    </row>
    <row r="27" spans="1:2" ht="29.25" thickBot="1" x14ac:dyDescent="0.3">
      <c r="A27" s="105" t="str">
        <f>CONCATENATE("Сметная стоимость проекта в ценах ",B25," года с НДС, млн. руб.")</f>
        <v>Сметная стоимость проекта в ценах 2021 года с НДС, млн. руб.</v>
      </c>
      <c r="B27" s="304">
        <f>'6.2. Паспорт фин осв ввод'!D24</f>
        <v>196.91885650050202</v>
      </c>
    </row>
    <row r="28" spans="1:2" ht="60.75" thickBot="1" x14ac:dyDescent="0.3">
      <c r="A28" s="101" t="s">
        <v>289</v>
      </c>
      <c r="B28" s="348" t="s">
        <v>619</v>
      </c>
    </row>
    <row r="29" spans="1:2" ht="29.25" thickBot="1" x14ac:dyDescent="0.3">
      <c r="A29" s="106" t="s">
        <v>290</v>
      </c>
      <c r="B29" s="308">
        <v>0</v>
      </c>
    </row>
    <row r="30" spans="1:2" ht="29.25" thickBot="1" x14ac:dyDescent="0.3">
      <c r="A30" s="106" t="s">
        <v>291</v>
      </c>
      <c r="B30" s="308">
        <f>B32+B41+B50</f>
        <v>0</v>
      </c>
    </row>
    <row r="31" spans="1:2" ht="16.5" thickBot="1" x14ac:dyDescent="0.3">
      <c r="A31" s="101" t="s">
        <v>292</v>
      </c>
      <c r="B31" s="303"/>
    </row>
    <row r="32" spans="1:2" ht="29.25" thickBot="1" x14ac:dyDescent="0.3">
      <c r="A32" s="106" t="s">
        <v>293</v>
      </c>
      <c r="B32" s="308">
        <f>SUMIF(C33:C40,10,B33:B40)</f>
        <v>0</v>
      </c>
    </row>
    <row r="33" spans="1:3" ht="16.5" thickBot="1" x14ac:dyDescent="0.3">
      <c r="A33" s="101" t="s">
        <v>294</v>
      </c>
      <c r="B33" s="303"/>
      <c r="C33" s="94">
        <v>10</v>
      </c>
    </row>
    <row r="34" spans="1:3" ht="16.5" thickBot="1" x14ac:dyDescent="0.3">
      <c r="A34" s="101" t="s">
        <v>295</v>
      </c>
      <c r="B34" s="309">
        <f>B33/B$27</f>
        <v>0</v>
      </c>
    </row>
    <row r="35" spans="1:3" ht="16.5" thickBot="1" x14ac:dyDescent="0.3">
      <c r="A35" s="101" t="s">
        <v>296</v>
      </c>
      <c r="B35" s="303"/>
      <c r="C35" s="94">
        <v>1</v>
      </c>
    </row>
    <row r="36" spans="1:3" ht="16.5" thickBot="1" x14ac:dyDescent="0.3">
      <c r="A36" s="101" t="s">
        <v>297</v>
      </c>
      <c r="B36" s="303"/>
      <c r="C36" s="94">
        <v>2</v>
      </c>
    </row>
    <row r="37" spans="1:3" ht="16.5" thickBot="1" x14ac:dyDescent="0.3">
      <c r="A37" s="101" t="s">
        <v>294</v>
      </c>
      <c r="B37" s="303"/>
      <c r="C37" s="94">
        <v>10</v>
      </c>
    </row>
    <row r="38" spans="1:3" ht="16.5" thickBot="1" x14ac:dyDescent="0.3">
      <c r="A38" s="101" t="s">
        <v>295</v>
      </c>
      <c r="B38" s="309">
        <f>B37/B$27</f>
        <v>0</v>
      </c>
    </row>
    <row r="39" spans="1:3" ht="16.5" thickBot="1" x14ac:dyDescent="0.3">
      <c r="A39" s="101" t="s">
        <v>296</v>
      </c>
      <c r="B39" s="303"/>
      <c r="C39" s="94">
        <v>1</v>
      </c>
    </row>
    <row r="40" spans="1:3" ht="16.5" thickBot="1" x14ac:dyDescent="0.3">
      <c r="A40" s="101" t="s">
        <v>297</v>
      </c>
      <c r="B40" s="303"/>
      <c r="C40" s="94">
        <v>2</v>
      </c>
    </row>
    <row r="41" spans="1:3" ht="29.25" thickBot="1" x14ac:dyDescent="0.3">
      <c r="A41" s="106" t="s">
        <v>298</v>
      </c>
      <c r="B41" s="308">
        <f>SUMIF(C42:C49,20,B42:B49)</f>
        <v>0</v>
      </c>
    </row>
    <row r="42" spans="1:3" ht="16.5" thickBot="1" x14ac:dyDescent="0.3">
      <c r="A42" s="101" t="s">
        <v>294</v>
      </c>
      <c r="B42" s="303"/>
      <c r="C42" s="94">
        <v>20</v>
      </c>
    </row>
    <row r="43" spans="1:3" ht="16.5" thickBot="1" x14ac:dyDescent="0.3">
      <c r="A43" s="101" t="s">
        <v>295</v>
      </c>
      <c r="B43" s="309">
        <f>B42/B$27</f>
        <v>0</v>
      </c>
    </row>
    <row r="44" spans="1:3" ht="16.5" thickBot="1" x14ac:dyDescent="0.3">
      <c r="A44" s="101" t="s">
        <v>296</v>
      </c>
      <c r="B44" s="303"/>
      <c r="C44" s="94">
        <v>1</v>
      </c>
    </row>
    <row r="45" spans="1:3" ht="16.5" thickBot="1" x14ac:dyDescent="0.3">
      <c r="A45" s="101" t="s">
        <v>297</v>
      </c>
      <c r="B45" s="303"/>
      <c r="C45" s="94">
        <v>2</v>
      </c>
    </row>
    <row r="46" spans="1:3" ht="16.5" thickBot="1" x14ac:dyDescent="0.3">
      <c r="A46" s="101" t="s">
        <v>294</v>
      </c>
      <c r="B46" s="303"/>
      <c r="C46" s="94">
        <v>20</v>
      </c>
    </row>
    <row r="47" spans="1:3" ht="16.5" thickBot="1" x14ac:dyDescent="0.3">
      <c r="A47" s="101" t="s">
        <v>295</v>
      </c>
      <c r="B47" s="309">
        <f>B46/B$27</f>
        <v>0</v>
      </c>
    </row>
    <row r="48" spans="1:3" ht="16.5" thickBot="1" x14ac:dyDescent="0.3">
      <c r="A48" s="101" t="s">
        <v>296</v>
      </c>
      <c r="B48" s="303"/>
      <c r="C48" s="94">
        <v>1</v>
      </c>
    </row>
    <row r="49" spans="1:3" ht="16.5" thickBot="1" x14ac:dyDescent="0.3">
      <c r="A49" s="101" t="s">
        <v>297</v>
      </c>
      <c r="B49" s="303"/>
      <c r="C49" s="94">
        <v>2</v>
      </c>
    </row>
    <row r="50" spans="1:3" ht="29.25" thickBot="1" x14ac:dyDescent="0.3">
      <c r="A50" s="106" t="s">
        <v>299</v>
      </c>
      <c r="B50" s="308">
        <f>SUMIF(C51:C58,30,B51:B58)</f>
        <v>0</v>
      </c>
    </row>
    <row r="51" spans="1:3" ht="16.5" thickBot="1" x14ac:dyDescent="0.3">
      <c r="A51" s="101" t="s">
        <v>294</v>
      </c>
      <c r="B51" s="303"/>
      <c r="C51" s="94">
        <v>30</v>
      </c>
    </row>
    <row r="52" spans="1:3" ht="16.5" thickBot="1" x14ac:dyDescent="0.3">
      <c r="A52" s="101" t="s">
        <v>295</v>
      </c>
      <c r="B52" s="309">
        <f>B51/B$27</f>
        <v>0</v>
      </c>
    </row>
    <row r="53" spans="1:3" ht="16.5" thickBot="1" x14ac:dyDescent="0.3">
      <c r="A53" s="101" t="s">
        <v>296</v>
      </c>
      <c r="B53" s="303"/>
      <c r="C53" s="94">
        <v>1</v>
      </c>
    </row>
    <row r="54" spans="1:3" ht="16.5" thickBot="1" x14ac:dyDescent="0.3">
      <c r="A54" s="101" t="s">
        <v>297</v>
      </c>
      <c r="B54" s="303"/>
      <c r="C54" s="94">
        <v>2</v>
      </c>
    </row>
    <row r="55" spans="1:3" ht="16.5" thickBot="1" x14ac:dyDescent="0.3">
      <c r="A55" s="101" t="s">
        <v>294</v>
      </c>
      <c r="B55" s="303"/>
      <c r="C55" s="94">
        <v>30</v>
      </c>
    </row>
    <row r="56" spans="1:3" ht="16.5" thickBot="1" x14ac:dyDescent="0.3">
      <c r="A56" s="101" t="s">
        <v>295</v>
      </c>
      <c r="B56" s="309">
        <f>B55/B$27</f>
        <v>0</v>
      </c>
    </row>
    <row r="57" spans="1:3" ht="16.5" thickBot="1" x14ac:dyDescent="0.3">
      <c r="A57" s="101" t="s">
        <v>296</v>
      </c>
      <c r="B57" s="303"/>
      <c r="C57" s="94">
        <v>1</v>
      </c>
    </row>
    <row r="58" spans="1:3" ht="16.5" thickBot="1" x14ac:dyDescent="0.3">
      <c r="A58" s="101" t="s">
        <v>297</v>
      </c>
      <c r="B58" s="303"/>
      <c r="C58" s="94">
        <v>2</v>
      </c>
    </row>
    <row r="59" spans="1:3" ht="29.25" thickBot="1" x14ac:dyDescent="0.3">
      <c r="A59" s="100" t="s">
        <v>300</v>
      </c>
      <c r="B59" s="303"/>
    </row>
    <row r="60" spans="1:3" ht="16.5" thickBot="1" x14ac:dyDescent="0.3">
      <c r="A60" s="102" t="s">
        <v>292</v>
      </c>
      <c r="B60" s="303"/>
    </row>
    <row r="61" spans="1:3" ht="16.5" thickBot="1" x14ac:dyDescent="0.3">
      <c r="A61" s="102" t="s">
        <v>301</v>
      </c>
      <c r="B61" s="303"/>
    </row>
    <row r="62" spans="1:3" ht="16.5" thickBot="1" x14ac:dyDescent="0.3">
      <c r="A62" s="102" t="s">
        <v>302</v>
      </c>
      <c r="B62" s="303"/>
    </row>
    <row r="63" spans="1:3" ht="16.5" thickBot="1" x14ac:dyDescent="0.3">
      <c r="A63" s="102" t="s">
        <v>303</v>
      </c>
      <c r="B63" s="303"/>
    </row>
    <row r="64" spans="1:3" ht="16.5" thickBot="1" x14ac:dyDescent="0.3">
      <c r="A64" s="98" t="s">
        <v>304</v>
      </c>
      <c r="B64" s="310">
        <f>B65/B$27</f>
        <v>0</v>
      </c>
    </row>
    <row r="65" spans="1:2" ht="16.5" thickBot="1" x14ac:dyDescent="0.3">
      <c r="A65" s="98" t="s">
        <v>305</v>
      </c>
      <c r="B65" s="311">
        <f>SUMIF(C33:C58,10,B33:B58)</f>
        <v>0</v>
      </c>
    </row>
    <row r="66" spans="1:2" ht="16.5" thickBot="1" x14ac:dyDescent="0.3">
      <c r="A66" s="98" t="s">
        <v>306</v>
      </c>
      <c r="B66" s="310">
        <f>B67/B$27</f>
        <v>0</v>
      </c>
    </row>
    <row r="67" spans="1:2" ht="16.5" thickBot="1" x14ac:dyDescent="0.3">
      <c r="A67" s="99" t="s">
        <v>307</v>
      </c>
      <c r="B67" s="311">
        <f>SUMIF(C33:C58,10,B33:B58)</f>
        <v>0</v>
      </c>
    </row>
    <row r="68" spans="1:2" ht="15.75" customHeight="1" x14ac:dyDescent="0.25">
      <c r="A68" s="100" t="s">
        <v>308</v>
      </c>
      <c r="B68" s="305"/>
    </row>
    <row r="69" spans="1:2" x14ac:dyDescent="0.25">
      <c r="A69" s="103" t="s">
        <v>309</v>
      </c>
      <c r="B69" s="306" t="s">
        <v>403</v>
      </c>
    </row>
    <row r="70" spans="1:2" x14ac:dyDescent="0.25">
      <c r="A70" s="103" t="s">
        <v>310</v>
      </c>
      <c r="B70" s="306" t="s">
        <v>277</v>
      </c>
    </row>
    <row r="71" spans="1:2" x14ac:dyDescent="0.25">
      <c r="A71" s="103" t="s">
        <v>311</v>
      </c>
      <c r="B71" s="306" t="s">
        <v>277</v>
      </c>
    </row>
    <row r="72" spans="1:2" x14ac:dyDescent="0.25">
      <c r="A72" s="103" t="s">
        <v>312</v>
      </c>
      <c r="B72" s="306" t="s">
        <v>277</v>
      </c>
    </row>
    <row r="73" spans="1:2" ht="16.5" thickBot="1" x14ac:dyDescent="0.3">
      <c r="A73" s="104" t="s">
        <v>313</v>
      </c>
      <c r="B73" s="307" t="s">
        <v>277</v>
      </c>
    </row>
    <row r="74" spans="1:2" ht="30.75" thickBot="1" x14ac:dyDescent="0.3">
      <c r="A74" s="102" t="s">
        <v>314</v>
      </c>
      <c r="B74" s="303" t="s">
        <v>439</v>
      </c>
    </row>
    <row r="75" spans="1:2" ht="29.25" thickBot="1" x14ac:dyDescent="0.3">
      <c r="A75" s="98" t="s">
        <v>315</v>
      </c>
      <c r="B75" s="303" t="s">
        <v>439</v>
      </c>
    </row>
    <row r="76" spans="1:2" ht="16.5" thickBot="1" x14ac:dyDescent="0.3">
      <c r="A76" s="102" t="s">
        <v>292</v>
      </c>
      <c r="B76" s="303" t="s">
        <v>439</v>
      </c>
    </row>
    <row r="77" spans="1:2" ht="16.5" thickBot="1" x14ac:dyDescent="0.3">
      <c r="A77" s="102" t="s">
        <v>316</v>
      </c>
      <c r="B77" s="303" t="s">
        <v>439</v>
      </c>
    </row>
    <row r="78" spans="1:2" ht="16.5" thickBot="1" x14ac:dyDescent="0.3">
      <c r="A78" s="102" t="s">
        <v>317</v>
      </c>
      <c r="B78" s="303" t="s">
        <v>439</v>
      </c>
    </row>
    <row r="79" spans="1:2" ht="30.75" thickBot="1" x14ac:dyDescent="0.3">
      <c r="A79" s="107" t="s">
        <v>318</v>
      </c>
      <c r="B79" s="303" t="s">
        <v>444</v>
      </c>
    </row>
    <row r="80" spans="1:2" ht="16.5" thickBot="1" x14ac:dyDescent="0.3">
      <c r="A80" s="98" t="s">
        <v>319</v>
      </c>
      <c r="B80" s="303" t="s">
        <v>277</v>
      </c>
    </row>
    <row r="81" spans="1:2" ht="16.5" thickBot="1" x14ac:dyDescent="0.3">
      <c r="A81" s="103" t="s">
        <v>320</v>
      </c>
      <c r="B81" s="303" t="s">
        <v>439</v>
      </c>
    </row>
    <row r="82" spans="1:2" ht="16.5" thickBot="1" x14ac:dyDescent="0.3">
      <c r="A82" s="103" t="s">
        <v>321</v>
      </c>
      <c r="B82" s="303" t="s">
        <v>277</v>
      </c>
    </row>
    <row r="83" spans="1:2" ht="16.5" thickBot="1" x14ac:dyDescent="0.3">
      <c r="A83" s="103" t="s">
        <v>322</v>
      </c>
      <c r="B83" s="303" t="s">
        <v>277</v>
      </c>
    </row>
    <row r="84" spans="1:2" ht="67.5" customHeight="1" thickBot="1" x14ac:dyDescent="0.3">
      <c r="A84" s="108" t="s">
        <v>323</v>
      </c>
      <c r="B84" s="303" t="s">
        <v>445</v>
      </c>
    </row>
    <row r="85" spans="1:2" ht="28.5" x14ac:dyDescent="0.25">
      <c r="A85" s="100" t="s">
        <v>324</v>
      </c>
      <c r="B85" s="469" t="s">
        <v>434</v>
      </c>
    </row>
    <row r="86" spans="1:2" x14ac:dyDescent="0.25">
      <c r="A86" s="103" t="s">
        <v>325</v>
      </c>
      <c r="B86" s="470"/>
    </row>
    <row r="87" spans="1:2" x14ac:dyDescent="0.25">
      <c r="A87" s="103" t="s">
        <v>326</v>
      </c>
      <c r="B87" s="470"/>
    </row>
    <row r="88" spans="1:2" x14ac:dyDescent="0.25">
      <c r="A88" s="103" t="s">
        <v>327</v>
      </c>
      <c r="B88" s="470"/>
    </row>
    <row r="89" spans="1:2" x14ac:dyDescent="0.25">
      <c r="A89" s="103" t="s">
        <v>328</v>
      </c>
      <c r="B89" s="470"/>
    </row>
    <row r="90" spans="1:2" ht="16.5" thickBot="1" x14ac:dyDescent="0.3">
      <c r="A90" s="109" t="s">
        <v>329</v>
      </c>
      <c r="B90" s="471"/>
    </row>
    <row r="93" spans="1:2" x14ac:dyDescent="0.25">
      <c r="A93" s="110"/>
      <c r="B93" s="111"/>
    </row>
    <row r="94" spans="1:2" x14ac:dyDescent="0.25">
      <c r="B94" s="112"/>
    </row>
    <row r="95" spans="1:2" x14ac:dyDescent="0.25">
      <c r="B95" s="113"/>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D26" sqref="D2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65" t="str">
        <f>CONCATENATE('1. паспорт местоположение'!A5:B5,'1. паспорт местоположение'!C5)</f>
        <v>Год раскрытия информации: 2018 год</v>
      </c>
      <c r="B4" s="365"/>
      <c r="C4" s="365"/>
      <c r="D4" s="365"/>
      <c r="E4" s="365"/>
      <c r="F4" s="365"/>
      <c r="G4" s="365"/>
      <c r="H4" s="365"/>
      <c r="I4" s="365"/>
      <c r="J4" s="365"/>
      <c r="K4" s="365"/>
      <c r="L4" s="365"/>
      <c r="M4" s="365"/>
      <c r="N4" s="365"/>
      <c r="O4" s="365"/>
      <c r="P4" s="365"/>
      <c r="Q4" s="365"/>
      <c r="R4" s="365"/>
      <c r="S4" s="365"/>
    </row>
    <row r="5" spans="1:28" s="12" customFormat="1" ht="15.75" x14ac:dyDescent="0.2">
      <c r="A5" s="279"/>
      <c r="B5" s="265"/>
      <c r="C5" s="265"/>
      <c r="D5" s="265"/>
      <c r="E5" s="265"/>
      <c r="F5" s="265"/>
      <c r="G5" s="265"/>
      <c r="H5" s="265"/>
      <c r="I5" s="265"/>
      <c r="J5" s="265"/>
      <c r="K5" s="265"/>
      <c r="L5" s="265"/>
      <c r="M5" s="265"/>
      <c r="N5" s="265"/>
      <c r="O5" s="265"/>
      <c r="P5" s="265"/>
      <c r="Q5" s="265"/>
      <c r="R5" s="265"/>
      <c r="S5" s="265"/>
    </row>
    <row r="6" spans="1:28" s="12" customFormat="1" ht="18.75" x14ac:dyDescent="0.2">
      <c r="A6" s="357" t="s">
        <v>7</v>
      </c>
      <c r="B6" s="357"/>
      <c r="C6" s="357"/>
      <c r="D6" s="357"/>
      <c r="E6" s="357"/>
      <c r="F6" s="357"/>
      <c r="G6" s="357"/>
      <c r="H6" s="357"/>
      <c r="I6" s="357"/>
      <c r="J6" s="357"/>
      <c r="K6" s="357"/>
      <c r="L6" s="357"/>
      <c r="M6" s="357"/>
      <c r="N6" s="357"/>
      <c r="O6" s="357"/>
      <c r="P6" s="357"/>
      <c r="Q6" s="357"/>
      <c r="R6" s="357"/>
      <c r="S6" s="357"/>
      <c r="T6" s="13"/>
      <c r="U6" s="13"/>
      <c r="V6" s="13"/>
      <c r="W6" s="13"/>
      <c r="X6" s="13"/>
      <c r="Y6" s="13"/>
      <c r="Z6" s="13"/>
      <c r="AA6" s="13"/>
      <c r="AB6" s="13"/>
    </row>
    <row r="7" spans="1:28" s="12" customFormat="1" ht="18.75" x14ac:dyDescent="0.2">
      <c r="A7" s="357"/>
      <c r="B7" s="357"/>
      <c r="C7" s="357"/>
      <c r="D7" s="357"/>
      <c r="E7" s="357"/>
      <c r="F7" s="357"/>
      <c r="G7" s="357"/>
      <c r="H7" s="357"/>
      <c r="I7" s="357"/>
      <c r="J7" s="357"/>
      <c r="K7" s="357"/>
      <c r="L7" s="357"/>
      <c r="M7" s="357"/>
      <c r="N7" s="357"/>
      <c r="O7" s="357"/>
      <c r="P7" s="357"/>
      <c r="Q7" s="357"/>
      <c r="R7" s="357"/>
      <c r="S7" s="357"/>
      <c r="T7" s="13"/>
      <c r="U7" s="13"/>
      <c r="V7" s="13"/>
      <c r="W7" s="13"/>
      <c r="X7" s="13"/>
      <c r="Y7" s="13"/>
      <c r="Z7" s="13"/>
      <c r="AA7" s="13"/>
      <c r="AB7" s="13"/>
    </row>
    <row r="8" spans="1:28" s="12" customFormat="1" ht="18.75" x14ac:dyDescent="0.2">
      <c r="A8" s="359" t="str">
        <f>'1. паспорт местоположение'!A9:C9</f>
        <v>Акционерное общество "Янтарьэнерго" ДЗО  ПАО "Россети"</v>
      </c>
      <c r="B8" s="359"/>
      <c r="C8" s="359"/>
      <c r="D8" s="359"/>
      <c r="E8" s="359"/>
      <c r="F8" s="359"/>
      <c r="G8" s="359"/>
      <c r="H8" s="359"/>
      <c r="I8" s="359"/>
      <c r="J8" s="359"/>
      <c r="K8" s="359"/>
      <c r="L8" s="359"/>
      <c r="M8" s="359"/>
      <c r="N8" s="359"/>
      <c r="O8" s="359"/>
      <c r="P8" s="359"/>
      <c r="Q8" s="359"/>
      <c r="R8" s="359"/>
      <c r="S8" s="359"/>
      <c r="T8" s="13"/>
      <c r="U8" s="13"/>
      <c r="V8" s="13"/>
      <c r="W8" s="13"/>
      <c r="X8" s="13"/>
      <c r="Y8" s="13"/>
      <c r="Z8" s="13"/>
      <c r="AA8" s="13"/>
      <c r="AB8" s="13"/>
    </row>
    <row r="9" spans="1:28" s="12" customFormat="1" ht="18.75" x14ac:dyDescent="0.2">
      <c r="A9" s="352" t="s">
        <v>6</v>
      </c>
      <c r="B9" s="352"/>
      <c r="C9" s="352"/>
      <c r="D9" s="352"/>
      <c r="E9" s="352"/>
      <c r="F9" s="352"/>
      <c r="G9" s="352"/>
      <c r="H9" s="352"/>
      <c r="I9" s="352"/>
      <c r="J9" s="352"/>
      <c r="K9" s="352"/>
      <c r="L9" s="352"/>
      <c r="M9" s="352"/>
      <c r="N9" s="352"/>
      <c r="O9" s="352"/>
      <c r="P9" s="352"/>
      <c r="Q9" s="352"/>
      <c r="R9" s="352"/>
      <c r="S9" s="352"/>
      <c r="T9" s="13"/>
      <c r="U9" s="13"/>
      <c r="V9" s="13"/>
      <c r="W9" s="13"/>
      <c r="X9" s="13"/>
      <c r="Y9" s="13"/>
      <c r="Z9" s="13"/>
      <c r="AA9" s="13"/>
      <c r="AB9" s="13"/>
    </row>
    <row r="10" spans="1:28" s="12" customFormat="1" ht="18.75" x14ac:dyDescent="0.2">
      <c r="A10" s="357"/>
      <c r="B10" s="357"/>
      <c r="C10" s="357"/>
      <c r="D10" s="357"/>
      <c r="E10" s="357"/>
      <c r="F10" s="357"/>
      <c r="G10" s="357"/>
      <c r="H10" s="357"/>
      <c r="I10" s="357"/>
      <c r="J10" s="357"/>
      <c r="K10" s="357"/>
      <c r="L10" s="357"/>
      <c r="M10" s="357"/>
      <c r="N10" s="357"/>
      <c r="O10" s="357"/>
      <c r="P10" s="357"/>
      <c r="Q10" s="357"/>
      <c r="R10" s="357"/>
      <c r="S10" s="357"/>
      <c r="T10" s="13"/>
      <c r="U10" s="13"/>
      <c r="V10" s="13"/>
      <c r="W10" s="13"/>
      <c r="X10" s="13"/>
      <c r="Y10" s="13"/>
      <c r="Z10" s="13"/>
      <c r="AA10" s="13"/>
      <c r="AB10" s="13"/>
    </row>
    <row r="11" spans="1:28" s="12" customFormat="1" ht="18.75" x14ac:dyDescent="0.2">
      <c r="A11" s="359" t="str">
        <f>'1. паспорт местоположение'!A12:C12</f>
        <v>H_2740</v>
      </c>
      <c r="B11" s="359"/>
      <c r="C11" s="359"/>
      <c r="D11" s="359"/>
      <c r="E11" s="359"/>
      <c r="F11" s="359"/>
      <c r="G11" s="359"/>
      <c r="H11" s="359"/>
      <c r="I11" s="359"/>
      <c r="J11" s="359"/>
      <c r="K11" s="359"/>
      <c r="L11" s="359"/>
      <c r="M11" s="359"/>
      <c r="N11" s="359"/>
      <c r="O11" s="359"/>
      <c r="P11" s="359"/>
      <c r="Q11" s="359"/>
      <c r="R11" s="359"/>
      <c r="S11" s="359"/>
      <c r="T11" s="13"/>
      <c r="U11" s="13"/>
      <c r="V11" s="13"/>
      <c r="W11" s="13"/>
      <c r="X11" s="13"/>
      <c r="Y11" s="13"/>
      <c r="Z11" s="13"/>
      <c r="AA11" s="13"/>
      <c r="AB11" s="13"/>
    </row>
    <row r="12" spans="1:28" s="12" customFormat="1" ht="18.75" x14ac:dyDescent="0.2">
      <c r="A12" s="352" t="s">
        <v>5</v>
      </c>
      <c r="B12" s="352"/>
      <c r="C12" s="352"/>
      <c r="D12" s="352"/>
      <c r="E12" s="352"/>
      <c r="F12" s="352"/>
      <c r="G12" s="352"/>
      <c r="H12" s="352"/>
      <c r="I12" s="352"/>
      <c r="J12" s="352"/>
      <c r="K12" s="352"/>
      <c r="L12" s="352"/>
      <c r="M12" s="352"/>
      <c r="N12" s="352"/>
      <c r="O12" s="352"/>
      <c r="P12" s="352"/>
      <c r="Q12" s="352"/>
      <c r="R12" s="352"/>
      <c r="S12" s="352"/>
      <c r="T12" s="13"/>
      <c r="U12" s="13"/>
      <c r="V12" s="13"/>
      <c r="W12" s="13"/>
      <c r="X12" s="13"/>
      <c r="Y12" s="13"/>
      <c r="Z12" s="13"/>
      <c r="AA12" s="13"/>
      <c r="AB12" s="13"/>
    </row>
    <row r="13" spans="1:28" s="9" customFormat="1" ht="15.75" customHeight="1" x14ac:dyDescent="0.2">
      <c r="A13" s="364"/>
      <c r="B13" s="364"/>
      <c r="C13" s="364"/>
      <c r="D13" s="364"/>
      <c r="E13" s="364"/>
      <c r="F13" s="364"/>
      <c r="G13" s="364"/>
      <c r="H13" s="364"/>
      <c r="I13" s="364"/>
      <c r="J13" s="364"/>
      <c r="K13" s="364"/>
      <c r="L13" s="364"/>
      <c r="M13" s="364"/>
      <c r="N13" s="364"/>
      <c r="O13" s="364"/>
      <c r="P13" s="364"/>
      <c r="Q13" s="364"/>
      <c r="R13" s="364"/>
      <c r="S13" s="364"/>
      <c r="T13" s="10"/>
      <c r="U13" s="10"/>
      <c r="V13" s="10"/>
      <c r="W13" s="10"/>
      <c r="X13" s="10"/>
      <c r="Y13" s="10"/>
      <c r="Z13" s="10"/>
      <c r="AA13" s="10"/>
      <c r="AB13" s="10"/>
    </row>
    <row r="14" spans="1:28" s="3" customFormat="1" ht="73.5" customHeight="1" x14ac:dyDescent="0.2">
      <c r="A14" s="360" t="str">
        <f>'1. паспорт местоположение'!A15:C15</f>
        <v>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v>
      </c>
      <c r="B14" s="360"/>
      <c r="C14" s="360"/>
      <c r="D14" s="360"/>
      <c r="E14" s="360"/>
      <c r="F14" s="360"/>
      <c r="G14" s="360"/>
      <c r="H14" s="360"/>
      <c r="I14" s="360"/>
      <c r="J14" s="360"/>
      <c r="K14" s="360"/>
      <c r="L14" s="360"/>
      <c r="M14" s="360"/>
      <c r="N14" s="360"/>
      <c r="O14" s="360"/>
      <c r="P14" s="360"/>
      <c r="Q14" s="360"/>
      <c r="R14" s="360"/>
      <c r="S14" s="360"/>
      <c r="T14" s="8"/>
      <c r="U14" s="8"/>
      <c r="V14" s="8"/>
      <c r="W14" s="8"/>
      <c r="X14" s="8"/>
      <c r="Y14" s="8"/>
      <c r="Z14" s="8"/>
      <c r="AA14" s="8"/>
      <c r="AB14" s="8"/>
    </row>
    <row r="15" spans="1:28" s="3" customFormat="1" ht="15" customHeight="1" x14ac:dyDescent="0.2">
      <c r="A15" s="361" t="s">
        <v>4</v>
      </c>
      <c r="B15" s="361"/>
      <c r="C15" s="361"/>
      <c r="D15" s="361"/>
      <c r="E15" s="361"/>
      <c r="F15" s="361"/>
      <c r="G15" s="361"/>
      <c r="H15" s="361"/>
      <c r="I15" s="361"/>
      <c r="J15" s="361"/>
      <c r="K15" s="361"/>
      <c r="L15" s="361"/>
      <c r="M15" s="361"/>
      <c r="N15" s="361"/>
      <c r="O15" s="361"/>
      <c r="P15" s="361"/>
      <c r="Q15" s="361"/>
      <c r="R15" s="361"/>
      <c r="S15" s="361"/>
      <c r="T15" s="6"/>
      <c r="U15" s="6"/>
      <c r="V15" s="6"/>
      <c r="W15" s="6"/>
      <c r="X15" s="6"/>
      <c r="Y15" s="6"/>
      <c r="Z15" s="6"/>
      <c r="AA15" s="6"/>
      <c r="AB15" s="6"/>
    </row>
    <row r="16" spans="1:28" s="3"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4"/>
      <c r="U16" s="4"/>
      <c r="V16" s="4"/>
      <c r="W16" s="4"/>
      <c r="X16" s="4"/>
      <c r="Y16" s="4"/>
    </row>
    <row r="17" spans="1:28" s="3" customFormat="1" ht="45.75" customHeight="1" x14ac:dyDescent="0.2">
      <c r="A17" s="353" t="s">
        <v>360</v>
      </c>
      <c r="B17" s="353"/>
      <c r="C17" s="353"/>
      <c r="D17" s="353"/>
      <c r="E17" s="353"/>
      <c r="F17" s="353"/>
      <c r="G17" s="353"/>
      <c r="H17" s="353"/>
      <c r="I17" s="353"/>
      <c r="J17" s="353"/>
      <c r="K17" s="353"/>
      <c r="L17" s="353"/>
      <c r="M17" s="353"/>
      <c r="N17" s="353"/>
      <c r="O17" s="353"/>
      <c r="P17" s="353"/>
      <c r="Q17" s="353"/>
      <c r="R17" s="353"/>
      <c r="S17" s="353"/>
      <c r="T17" s="7"/>
      <c r="U17" s="7"/>
      <c r="V17" s="7"/>
      <c r="W17" s="7"/>
      <c r="X17" s="7"/>
      <c r="Y17" s="7"/>
      <c r="Z17" s="7"/>
      <c r="AA17" s="7"/>
      <c r="AB17" s="7"/>
    </row>
    <row r="18" spans="1:28" s="3"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4"/>
      <c r="U18" s="4"/>
      <c r="V18" s="4"/>
      <c r="W18" s="4"/>
      <c r="X18" s="4"/>
      <c r="Y18" s="4"/>
    </row>
    <row r="19" spans="1:28" s="3" customFormat="1" ht="54" customHeight="1" x14ac:dyDescent="0.2">
      <c r="A19" s="366" t="s">
        <v>3</v>
      </c>
      <c r="B19" s="366" t="s">
        <v>94</v>
      </c>
      <c r="C19" s="367" t="s">
        <v>283</v>
      </c>
      <c r="D19" s="366" t="s">
        <v>282</v>
      </c>
      <c r="E19" s="366" t="s">
        <v>93</v>
      </c>
      <c r="F19" s="366" t="s">
        <v>92</v>
      </c>
      <c r="G19" s="366" t="s">
        <v>278</v>
      </c>
      <c r="H19" s="366" t="s">
        <v>91</v>
      </c>
      <c r="I19" s="366" t="s">
        <v>90</v>
      </c>
      <c r="J19" s="366" t="s">
        <v>89</v>
      </c>
      <c r="K19" s="366" t="s">
        <v>88</v>
      </c>
      <c r="L19" s="366" t="s">
        <v>87</v>
      </c>
      <c r="M19" s="366" t="s">
        <v>86</v>
      </c>
      <c r="N19" s="366" t="s">
        <v>85</v>
      </c>
      <c r="O19" s="366" t="s">
        <v>84</v>
      </c>
      <c r="P19" s="366" t="s">
        <v>83</v>
      </c>
      <c r="Q19" s="366" t="s">
        <v>281</v>
      </c>
      <c r="R19" s="366"/>
      <c r="S19" s="369" t="s">
        <v>354</v>
      </c>
      <c r="T19" s="4"/>
      <c r="U19" s="4"/>
      <c r="V19" s="4"/>
      <c r="W19" s="4"/>
      <c r="X19" s="4"/>
      <c r="Y19" s="4"/>
    </row>
    <row r="20" spans="1:28" s="3" customFormat="1" ht="180.75" customHeight="1" x14ac:dyDescent="0.2">
      <c r="A20" s="366"/>
      <c r="B20" s="366"/>
      <c r="C20" s="368"/>
      <c r="D20" s="366"/>
      <c r="E20" s="366"/>
      <c r="F20" s="366"/>
      <c r="G20" s="366"/>
      <c r="H20" s="366"/>
      <c r="I20" s="366"/>
      <c r="J20" s="366"/>
      <c r="K20" s="366"/>
      <c r="L20" s="366"/>
      <c r="M20" s="366"/>
      <c r="N20" s="366"/>
      <c r="O20" s="366"/>
      <c r="P20" s="366"/>
      <c r="Q20" s="41" t="s">
        <v>279</v>
      </c>
      <c r="R20" s="42" t="s">
        <v>280</v>
      </c>
      <c r="S20" s="369"/>
      <c r="T20" s="28"/>
      <c r="U20" s="28"/>
      <c r="V20" s="28"/>
      <c r="W20" s="28"/>
      <c r="X20" s="28"/>
      <c r="Y20" s="28"/>
      <c r="Z20" s="27"/>
      <c r="AA20" s="27"/>
      <c r="AB20" s="27"/>
    </row>
    <row r="21" spans="1:28" s="3" customFormat="1" ht="18.75" x14ac:dyDescent="0.2">
      <c r="A21" s="41">
        <v>1</v>
      </c>
      <c r="B21" s="45">
        <v>2</v>
      </c>
      <c r="C21" s="41">
        <v>3</v>
      </c>
      <c r="D21" s="45">
        <v>4</v>
      </c>
      <c r="E21" s="41">
        <v>5</v>
      </c>
      <c r="F21" s="45">
        <v>6</v>
      </c>
      <c r="G21" s="121">
        <v>7</v>
      </c>
      <c r="H21" s="122">
        <v>8</v>
      </c>
      <c r="I21" s="121">
        <v>9</v>
      </c>
      <c r="J21" s="122">
        <v>10</v>
      </c>
      <c r="K21" s="121">
        <v>11</v>
      </c>
      <c r="L21" s="122">
        <v>12</v>
      </c>
      <c r="M21" s="121">
        <v>13</v>
      </c>
      <c r="N21" s="122">
        <v>14</v>
      </c>
      <c r="O21" s="121">
        <v>15</v>
      </c>
      <c r="P21" s="122">
        <v>16</v>
      </c>
      <c r="Q21" s="121">
        <v>17</v>
      </c>
      <c r="R21" s="122">
        <v>18</v>
      </c>
      <c r="S21" s="121">
        <v>19</v>
      </c>
      <c r="T21" s="28"/>
      <c r="U21" s="28"/>
      <c r="V21" s="28"/>
      <c r="W21" s="28"/>
      <c r="X21" s="28"/>
      <c r="Y21" s="28"/>
      <c r="Z21" s="27"/>
      <c r="AA21" s="27"/>
      <c r="AB21" s="27"/>
    </row>
    <row r="22" spans="1:28" s="3" customFormat="1" ht="32.25" customHeight="1" x14ac:dyDescent="0.2">
      <c r="A22" s="41" t="s">
        <v>277</v>
      </c>
      <c r="B22" s="185" t="s">
        <v>277</v>
      </c>
      <c r="C22" s="185" t="s">
        <v>277</v>
      </c>
      <c r="D22" s="185" t="s">
        <v>277</v>
      </c>
      <c r="E22" s="185" t="s">
        <v>277</v>
      </c>
      <c r="F22" s="185" t="s">
        <v>277</v>
      </c>
      <c r="G22" s="185" t="s">
        <v>277</v>
      </c>
      <c r="H22" s="185" t="s">
        <v>277</v>
      </c>
      <c r="I22" s="185" t="s">
        <v>277</v>
      </c>
      <c r="J22" s="185" t="s">
        <v>277</v>
      </c>
      <c r="K22" s="185" t="s">
        <v>277</v>
      </c>
      <c r="L22" s="185" t="s">
        <v>277</v>
      </c>
      <c r="M22" s="185" t="s">
        <v>277</v>
      </c>
      <c r="N22" s="185" t="s">
        <v>277</v>
      </c>
      <c r="O22" s="185" t="s">
        <v>277</v>
      </c>
      <c r="P22" s="185" t="s">
        <v>277</v>
      </c>
      <c r="Q22" s="185" t="s">
        <v>277</v>
      </c>
      <c r="R22" s="185" t="s">
        <v>277</v>
      </c>
      <c r="S22" s="185" t="s">
        <v>277</v>
      </c>
      <c r="T22" s="28"/>
      <c r="U22" s="28"/>
      <c r="V22" s="28"/>
      <c r="W22" s="28"/>
      <c r="X22" s="28"/>
      <c r="Y22" s="28"/>
      <c r="Z22" s="27"/>
      <c r="AA22" s="27"/>
      <c r="AB22" s="27"/>
    </row>
    <row r="23" spans="1:28" s="3" customFormat="1" ht="18.75" x14ac:dyDescent="0.2">
      <c r="A23" s="41"/>
      <c r="B23" s="45"/>
      <c r="C23" s="45"/>
      <c r="D23" s="45"/>
      <c r="E23" s="45"/>
      <c r="F23" s="45"/>
      <c r="G23" s="45"/>
      <c r="H23" s="30"/>
      <c r="I23" s="30"/>
      <c r="J23" s="30"/>
      <c r="K23" s="30"/>
      <c r="L23" s="30"/>
      <c r="M23" s="30"/>
      <c r="N23" s="30"/>
      <c r="O23" s="30"/>
      <c r="P23" s="30"/>
      <c r="Q23" s="30"/>
      <c r="R23" s="5"/>
      <c r="S23" s="120"/>
      <c r="T23" s="28"/>
      <c r="U23" s="28"/>
      <c r="V23" s="28"/>
      <c r="W23" s="28"/>
      <c r="X23" s="27"/>
      <c r="Y23" s="27"/>
      <c r="Z23" s="27"/>
      <c r="AA23" s="27"/>
      <c r="AB23" s="27"/>
    </row>
    <row r="24" spans="1:28" s="3" customFormat="1" ht="18.75" x14ac:dyDescent="0.2">
      <c r="A24" s="41"/>
      <c r="B24" s="45"/>
      <c r="C24" s="45"/>
      <c r="D24" s="45"/>
      <c r="E24" s="45"/>
      <c r="F24" s="45"/>
      <c r="G24" s="45"/>
      <c r="H24" s="30"/>
      <c r="I24" s="30"/>
      <c r="J24" s="30"/>
      <c r="K24" s="30"/>
      <c r="L24" s="30"/>
      <c r="M24" s="30"/>
      <c r="N24" s="30"/>
      <c r="O24" s="30"/>
      <c r="P24" s="30"/>
      <c r="Q24" s="30"/>
      <c r="R24" s="5"/>
      <c r="S24" s="120"/>
      <c r="T24" s="28"/>
      <c r="U24" s="28"/>
      <c r="V24" s="28"/>
      <c r="W24" s="28"/>
      <c r="X24" s="27"/>
      <c r="Y24" s="27"/>
      <c r="Z24" s="27"/>
      <c r="AA24" s="27"/>
      <c r="AB24" s="27"/>
    </row>
    <row r="25" spans="1:28" s="3" customFormat="1" ht="18.75" x14ac:dyDescent="0.2">
      <c r="A25" s="44"/>
      <c r="B25" s="45"/>
      <c r="C25" s="45"/>
      <c r="D25" s="45"/>
      <c r="E25" s="45"/>
      <c r="F25" s="45"/>
      <c r="G25" s="45"/>
      <c r="H25" s="30"/>
      <c r="I25" s="30"/>
      <c r="J25" s="30"/>
      <c r="K25" s="30"/>
      <c r="L25" s="30"/>
      <c r="M25" s="30"/>
      <c r="N25" s="30"/>
      <c r="O25" s="30"/>
      <c r="P25" s="30"/>
      <c r="Q25" s="30"/>
      <c r="R25" s="5"/>
      <c r="S25" s="120"/>
      <c r="T25" s="28"/>
      <c r="U25" s="28"/>
      <c r="V25" s="28"/>
      <c r="W25" s="28"/>
      <c r="X25" s="27"/>
      <c r="Y25" s="27"/>
      <c r="Z25" s="27"/>
      <c r="AA25" s="27"/>
      <c r="AB25" s="27"/>
    </row>
    <row r="26" spans="1:28" s="3" customFormat="1" ht="18.75" x14ac:dyDescent="0.2">
      <c r="A26" s="44"/>
      <c r="B26" s="45"/>
      <c r="C26" s="45"/>
      <c r="D26" s="45"/>
      <c r="E26" s="45"/>
      <c r="F26" s="45"/>
      <c r="G26" s="45"/>
      <c r="H26" s="30"/>
      <c r="I26" s="30"/>
      <c r="J26" s="30"/>
      <c r="K26" s="30"/>
      <c r="L26" s="30"/>
      <c r="M26" s="30"/>
      <c r="N26" s="30"/>
      <c r="O26" s="30"/>
      <c r="P26" s="30"/>
      <c r="Q26" s="30"/>
      <c r="R26" s="5"/>
      <c r="S26" s="120"/>
      <c r="T26" s="28"/>
      <c r="U26" s="28"/>
      <c r="V26" s="28"/>
      <c r="W26" s="28"/>
      <c r="X26" s="27"/>
      <c r="Y26" s="27"/>
      <c r="Z26" s="27"/>
      <c r="AA26" s="27"/>
      <c r="AB26" s="27"/>
    </row>
    <row r="27" spans="1:28" s="3" customFormat="1" ht="18.75" x14ac:dyDescent="0.2">
      <c r="A27" s="44"/>
      <c r="B27" s="45"/>
      <c r="C27" s="45"/>
      <c r="D27" s="45"/>
      <c r="E27" s="45"/>
      <c r="F27" s="45"/>
      <c r="G27" s="45"/>
      <c r="H27" s="30"/>
      <c r="I27" s="30"/>
      <c r="J27" s="30"/>
      <c r="K27" s="30"/>
      <c r="L27" s="30"/>
      <c r="M27" s="30"/>
      <c r="N27" s="30"/>
      <c r="O27" s="30"/>
      <c r="P27" s="30"/>
      <c r="Q27" s="30"/>
      <c r="R27" s="5"/>
      <c r="S27" s="120"/>
      <c r="T27" s="28"/>
      <c r="U27" s="28"/>
      <c r="V27" s="28"/>
      <c r="W27" s="28"/>
      <c r="X27" s="27"/>
      <c r="Y27" s="27"/>
      <c r="Z27" s="27"/>
      <c r="AA27" s="27"/>
      <c r="AB27" s="27"/>
    </row>
    <row r="28" spans="1:28" s="3" customFormat="1" ht="18.75" x14ac:dyDescent="0.2">
      <c r="A28" s="30" t="s">
        <v>0</v>
      </c>
      <c r="B28" s="30"/>
      <c r="C28" s="30"/>
      <c r="D28" s="30"/>
      <c r="E28" s="30"/>
      <c r="F28" s="30"/>
      <c r="G28" s="30"/>
      <c r="H28" s="30" t="s">
        <v>0</v>
      </c>
      <c r="I28" s="30"/>
      <c r="J28" s="30"/>
      <c r="K28" s="30"/>
      <c r="L28" s="30"/>
      <c r="M28" s="30" t="s">
        <v>0</v>
      </c>
      <c r="N28" s="30" t="s">
        <v>0</v>
      </c>
      <c r="O28" s="30" t="s">
        <v>0</v>
      </c>
      <c r="P28" s="30" t="s">
        <v>0</v>
      </c>
      <c r="Q28" s="30" t="s">
        <v>0</v>
      </c>
      <c r="R28" s="5"/>
      <c r="S28" s="120"/>
      <c r="T28" s="28"/>
      <c r="U28" s="28"/>
      <c r="V28" s="28"/>
      <c r="W28" s="28"/>
      <c r="X28" s="27"/>
      <c r="Y28" s="27"/>
      <c r="Z28" s="27"/>
      <c r="AA28" s="27"/>
      <c r="AB28" s="27"/>
    </row>
    <row r="29" spans="1:28" ht="20.25" customHeight="1" x14ac:dyDescent="0.25">
      <c r="A29" s="91"/>
      <c r="B29" s="45"/>
      <c r="C29" s="45"/>
      <c r="D29" s="45"/>
      <c r="E29" s="91"/>
      <c r="F29" s="91"/>
      <c r="G29" s="91"/>
      <c r="H29" s="91"/>
      <c r="I29" s="91"/>
      <c r="J29" s="91"/>
      <c r="K29" s="91"/>
      <c r="L29" s="91"/>
      <c r="M29" s="91"/>
      <c r="N29" s="91"/>
      <c r="O29" s="91"/>
      <c r="P29" s="91"/>
      <c r="Q29" s="92"/>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3" zoomScale="90" zoomScaleNormal="60" zoomScaleSheetLayoutView="90" workbookViewId="0">
      <selection activeCell="F25" sqref="F25"/>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3.7109375"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15" customHeight="1" x14ac:dyDescent="0.25">
      <c r="T1" s="38" t="s">
        <v>66</v>
      </c>
    </row>
    <row r="2" spans="1:20" s="12" customFormat="1" ht="18.75" customHeight="1" x14ac:dyDescent="0.3">
      <c r="A2" s="18"/>
      <c r="H2" s="16"/>
      <c r="T2" s="15" t="s">
        <v>8</v>
      </c>
    </row>
    <row r="3" spans="1:20" s="12" customFormat="1" ht="18.75" customHeight="1" x14ac:dyDescent="0.3">
      <c r="A3" s="18"/>
      <c r="H3" s="16"/>
      <c r="T3" s="15" t="s">
        <v>65</v>
      </c>
    </row>
    <row r="4" spans="1:20" s="12" customFormat="1" ht="18.75" customHeight="1" x14ac:dyDescent="0.3">
      <c r="A4" s="18"/>
      <c r="H4" s="16"/>
      <c r="T4" s="15"/>
    </row>
    <row r="5" spans="1:20" s="12" customFormat="1" x14ac:dyDescent="0.2">
      <c r="A5" s="365" t="str">
        <f>'2. паспорт  ТП'!A4</f>
        <v>Год раскрытия информации: 2018 год</v>
      </c>
      <c r="B5" s="365"/>
      <c r="C5" s="365"/>
      <c r="D5" s="365"/>
      <c r="E5" s="365"/>
      <c r="F5" s="365"/>
      <c r="G5" s="365"/>
      <c r="H5" s="365"/>
      <c r="I5" s="365"/>
      <c r="J5" s="365"/>
      <c r="K5" s="365"/>
      <c r="L5" s="365"/>
      <c r="M5" s="365"/>
      <c r="N5" s="365"/>
      <c r="O5" s="365"/>
      <c r="P5" s="365"/>
      <c r="Q5" s="365"/>
      <c r="R5" s="365"/>
      <c r="S5" s="365"/>
      <c r="T5" s="365"/>
    </row>
    <row r="6" spans="1:20" s="12" customFormat="1" x14ac:dyDescent="0.2">
      <c r="A6" s="279"/>
      <c r="B6" s="265"/>
      <c r="C6" s="265"/>
      <c r="D6" s="265"/>
      <c r="E6" s="265"/>
      <c r="F6" s="265"/>
      <c r="G6" s="265"/>
      <c r="H6" s="278"/>
      <c r="I6" s="265"/>
      <c r="J6" s="265"/>
      <c r="K6" s="265"/>
      <c r="L6" s="265"/>
      <c r="M6" s="265"/>
      <c r="N6" s="265"/>
      <c r="O6" s="265"/>
      <c r="P6" s="265"/>
      <c r="Q6" s="265"/>
      <c r="R6" s="265"/>
      <c r="S6" s="265"/>
      <c r="T6" s="265"/>
    </row>
    <row r="7" spans="1:20" s="12" customFormat="1" ht="18.75" x14ac:dyDescent="0.2">
      <c r="A7" s="357" t="s">
        <v>7</v>
      </c>
      <c r="B7" s="357"/>
      <c r="C7" s="357"/>
      <c r="D7" s="357"/>
      <c r="E7" s="357"/>
      <c r="F7" s="357"/>
      <c r="G7" s="357"/>
      <c r="H7" s="357"/>
      <c r="I7" s="357"/>
      <c r="J7" s="357"/>
      <c r="K7" s="357"/>
      <c r="L7" s="357"/>
      <c r="M7" s="357"/>
      <c r="N7" s="357"/>
      <c r="O7" s="357"/>
      <c r="P7" s="357"/>
      <c r="Q7" s="357"/>
      <c r="R7" s="357"/>
      <c r="S7" s="357"/>
      <c r="T7" s="357"/>
    </row>
    <row r="8" spans="1:20" s="12" customFormat="1" ht="18.75" x14ac:dyDescent="0.2">
      <c r="A8" s="357"/>
      <c r="B8" s="357"/>
      <c r="C8" s="357"/>
      <c r="D8" s="357"/>
      <c r="E8" s="357"/>
      <c r="F8" s="357"/>
      <c r="G8" s="357"/>
      <c r="H8" s="357"/>
      <c r="I8" s="357"/>
      <c r="J8" s="357"/>
      <c r="K8" s="357"/>
      <c r="L8" s="357"/>
      <c r="M8" s="357"/>
      <c r="N8" s="357"/>
      <c r="O8" s="357"/>
      <c r="P8" s="357"/>
      <c r="Q8" s="357"/>
      <c r="R8" s="357"/>
      <c r="S8" s="357"/>
      <c r="T8" s="357"/>
    </row>
    <row r="9" spans="1:20" s="12" customFormat="1" ht="18.75" customHeight="1" x14ac:dyDescent="0.2">
      <c r="A9" s="359" t="str">
        <f>'2. паспорт  ТП'!A8</f>
        <v>Акционерное общество "Янтарьэнерго" ДЗО  ПАО "Россети"</v>
      </c>
      <c r="B9" s="359"/>
      <c r="C9" s="359"/>
      <c r="D9" s="359"/>
      <c r="E9" s="359"/>
      <c r="F9" s="359"/>
      <c r="G9" s="359"/>
      <c r="H9" s="359"/>
      <c r="I9" s="359"/>
      <c r="J9" s="359"/>
      <c r="K9" s="359"/>
      <c r="L9" s="359"/>
      <c r="M9" s="359"/>
      <c r="N9" s="359"/>
      <c r="O9" s="359"/>
      <c r="P9" s="359"/>
      <c r="Q9" s="359"/>
      <c r="R9" s="359"/>
      <c r="S9" s="359"/>
      <c r="T9" s="359"/>
    </row>
    <row r="10" spans="1:20" s="12" customFormat="1" ht="18.75" customHeight="1" x14ac:dyDescent="0.2">
      <c r="A10" s="352" t="s">
        <v>6</v>
      </c>
      <c r="B10" s="352"/>
      <c r="C10" s="352"/>
      <c r="D10" s="352"/>
      <c r="E10" s="352"/>
      <c r="F10" s="352"/>
      <c r="G10" s="352"/>
      <c r="H10" s="352"/>
      <c r="I10" s="352"/>
      <c r="J10" s="352"/>
      <c r="K10" s="352"/>
      <c r="L10" s="352"/>
      <c r="M10" s="352"/>
      <c r="N10" s="352"/>
      <c r="O10" s="352"/>
      <c r="P10" s="352"/>
      <c r="Q10" s="352"/>
      <c r="R10" s="352"/>
      <c r="S10" s="352"/>
      <c r="T10" s="352"/>
    </row>
    <row r="11" spans="1:20" s="12" customFormat="1" ht="18.75" x14ac:dyDescent="0.2">
      <c r="A11" s="357"/>
      <c r="B11" s="357"/>
      <c r="C11" s="357"/>
      <c r="D11" s="357"/>
      <c r="E11" s="357"/>
      <c r="F11" s="357"/>
      <c r="G11" s="357"/>
      <c r="H11" s="357"/>
      <c r="I11" s="357"/>
      <c r="J11" s="357"/>
      <c r="K11" s="357"/>
      <c r="L11" s="357"/>
      <c r="M11" s="357"/>
      <c r="N11" s="357"/>
      <c r="O11" s="357"/>
      <c r="P11" s="357"/>
      <c r="Q11" s="357"/>
      <c r="R11" s="357"/>
      <c r="S11" s="357"/>
      <c r="T11" s="357"/>
    </row>
    <row r="12" spans="1:20" s="12" customFormat="1" ht="18.75" customHeight="1" x14ac:dyDescent="0.2">
      <c r="A12" s="359" t="str">
        <f>'2. паспорт  ТП'!A11</f>
        <v>H_2740</v>
      </c>
      <c r="B12" s="359"/>
      <c r="C12" s="359"/>
      <c r="D12" s="359"/>
      <c r="E12" s="359"/>
      <c r="F12" s="359"/>
      <c r="G12" s="359"/>
      <c r="H12" s="359"/>
      <c r="I12" s="359"/>
      <c r="J12" s="359"/>
      <c r="K12" s="359"/>
      <c r="L12" s="359"/>
      <c r="M12" s="359"/>
      <c r="N12" s="359"/>
      <c r="O12" s="359"/>
      <c r="P12" s="359"/>
      <c r="Q12" s="359"/>
      <c r="R12" s="359"/>
      <c r="S12" s="359"/>
      <c r="T12" s="359"/>
    </row>
    <row r="13" spans="1:20" s="12" customFormat="1" ht="18.75" customHeight="1" x14ac:dyDescent="0.2">
      <c r="A13" s="352" t="s">
        <v>5</v>
      </c>
      <c r="B13" s="352"/>
      <c r="C13" s="352"/>
      <c r="D13" s="352"/>
      <c r="E13" s="352"/>
      <c r="F13" s="352"/>
      <c r="G13" s="352"/>
      <c r="H13" s="352"/>
      <c r="I13" s="352"/>
      <c r="J13" s="352"/>
      <c r="K13" s="352"/>
      <c r="L13" s="352"/>
      <c r="M13" s="352"/>
      <c r="N13" s="352"/>
      <c r="O13" s="352"/>
      <c r="P13" s="352"/>
      <c r="Q13" s="352"/>
      <c r="R13" s="352"/>
      <c r="S13" s="352"/>
      <c r="T13" s="352"/>
    </row>
    <row r="14" spans="1:20" s="9" customFormat="1" ht="15.75" customHeight="1" x14ac:dyDescent="0.2">
      <c r="A14" s="364"/>
      <c r="B14" s="364"/>
      <c r="C14" s="364"/>
      <c r="D14" s="364"/>
      <c r="E14" s="364"/>
      <c r="F14" s="364"/>
      <c r="G14" s="364"/>
      <c r="H14" s="364"/>
      <c r="I14" s="364"/>
      <c r="J14" s="364"/>
      <c r="K14" s="364"/>
      <c r="L14" s="364"/>
      <c r="M14" s="364"/>
      <c r="N14" s="364"/>
      <c r="O14" s="364"/>
      <c r="P14" s="364"/>
      <c r="Q14" s="364"/>
      <c r="R14" s="364"/>
      <c r="S14" s="364"/>
      <c r="T14" s="364"/>
    </row>
    <row r="15" spans="1:20" s="3" customFormat="1" ht="63" customHeight="1" x14ac:dyDescent="0.2">
      <c r="A15" s="360" t="str">
        <f>'2. паспорт  ТП'!A14</f>
        <v>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v>
      </c>
      <c r="B15" s="360"/>
      <c r="C15" s="360"/>
      <c r="D15" s="360"/>
      <c r="E15" s="360"/>
      <c r="F15" s="360"/>
      <c r="G15" s="360"/>
      <c r="H15" s="360"/>
      <c r="I15" s="360"/>
      <c r="J15" s="360"/>
      <c r="K15" s="360"/>
      <c r="L15" s="360"/>
      <c r="M15" s="360"/>
      <c r="N15" s="360"/>
      <c r="O15" s="360"/>
      <c r="P15" s="360"/>
      <c r="Q15" s="360"/>
      <c r="R15" s="360"/>
      <c r="S15" s="360"/>
      <c r="T15" s="360"/>
    </row>
    <row r="16" spans="1:20" s="3" customFormat="1" ht="15" customHeight="1" x14ac:dyDescent="0.2">
      <c r="A16" s="361" t="s">
        <v>4</v>
      </c>
      <c r="B16" s="361"/>
      <c r="C16" s="361"/>
      <c r="D16" s="361"/>
      <c r="E16" s="361"/>
      <c r="F16" s="361"/>
      <c r="G16" s="361"/>
      <c r="H16" s="361"/>
      <c r="I16" s="361"/>
      <c r="J16" s="361"/>
      <c r="K16" s="361"/>
      <c r="L16" s="361"/>
      <c r="M16" s="361"/>
      <c r="N16" s="361"/>
      <c r="O16" s="361"/>
      <c r="P16" s="361"/>
      <c r="Q16" s="361"/>
      <c r="R16" s="361"/>
      <c r="S16" s="361"/>
      <c r="T16" s="361"/>
    </row>
    <row r="17" spans="1:113" s="3" customFormat="1" ht="15" customHeight="1" x14ac:dyDescent="0.2">
      <c r="A17" s="362"/>
      <c r="B17" s="362"/>
      <c r="C17" s="362"/>
      <c r="D17" s="362"/>
      <c r="E17" s="362"/>
      <c r="F17" s="362"/>
      <c r="G17" s="362"/>
      <c r="H17" s="362"/>
      <c r="I17" s="362"/>
      <c r="J17" s="362"/>
      <c r="K17" s="362"/>
      <c r="L17" s="362"/>
      <c r="M17" s="362"/>
      <c r="N17" s="362"/>
      <c r="O17" s="362"/>
      <c r="P17" s="362"/>
      <c r="Q17" s="362"/>
      <c r="R17" s="362"/>
      <c r="S17" s="362"/>
      <c r="T17" s="362"/>
    </row>
    <row r="18" spans="1:113" s="3" customFormat="1" ht="15" customHeight="1" x14ac:dyDescent="0.2">
      <c r="A18" s="354" t="s">
        <v>365</v>
      </c>
      <c r="B18" s="354"/>
      <c r="C18" s="354"/>
      <c r="D18" s="354"/>
      <c r="E18" s="354"/>
      <c r="F18" s="354"/>
      <c r="G18" s="354"/>
      <c r="H18" s="354"/>
      <c r="I18" s="354"/>
      <c r="J18" s="354"/>
      <c r="K18" s="354"/>
      <c r="L18" s="354"/>
      <c r="M18" s="354"/>
      <c r="N18" s="354"/>
      <c r="O18" s="354"/>
      <c r="P18" s="354"/>
      <c r="Q18" s="354"/>
      <c r="R18" s="354"/>
      <c r="S18" s="354"/>
      <c r="T18" s="354"/>
    </row>
    <row r="19" spans="1:113" s="55" customFormat="1" ht="21" customHeight="1" x14ac:dyDescent="0.25">
      <c r="A19" s="373"/>
      <c r="B19" s="373"/>
      <c r="C19" s="373"/>
      <c r="D19" s="373"/>
      <c r="E19" s="373"/>
      <c r="F19" s="373"/>
      <c r="G19" s="373"/>
      <c r="H19" s="373"/>
      <c r="I19" s="373"/>
      <c r="J19" s="373"/>
      <c r="K19" s="373"/>
      <c r="L19" s="373"/>
      <c r="M19" s="373"/>
      <c r="N19" s="373"/>
      <c r="O19" s="373"/>
      <c r="P19" s="373"/>
      <c r="Q19" s="373"/>
      <c r="R19" s="373"/>
      <c r="S19" s="373"/>
      <c r="T19" s="373"/>
    </row>
    <row r="20" spans="1:113" ht="46.5" customHeight="1" x14ac:dyDescent="0.25">
      <c r="A20" s="374" t="s">
        <v>3</v>
      </c>
      <c r="B20" s="377" t="s">
        <v>197</v>
      </c>
      <c r="C20" s="378"/>
      <c r="D20" s="381" t="s">
        <v>116</v>
      </c>
      <c r="E20" s="377" t="s">
        <v>394</v>
      </c>
      <c r="F20" s="378"/>
      <c r="G20" s="377" t="s">
        <v>216</v>
      </c>
      <c r="H20" s="378"/>
      <c r="I20" s="377" t="s">
        <v>115</v>
      </c>
      <c r="J20" s="378"/>
      <c r="K20" s="381" t="s">
        <v>114</v>
      </c>
      <c r="L20" s="377" t="s">
        <v>113</v>
      </c>
      <c r="M20" s="378"/>
      <c r="N20" s="377" t="s">
        <v>390</v>
      </c>
      <c r="O20" s="378"/>
      <c r="P20" s="381" t="s">
        <v>112</v>
      </c>
      <c r="Q20" s="370" t="s">
        <v>111</v>
      </c>
      <c r="R20" s="371"/>
      <c r="S20" s="370" t="s">
        <v>110</v>
      </c>
      <c r="T20" s="372"/>
    </row>
    <row r="21" spans="1:113" ht="204.75" customHeight="1" x14ac:dyDescent="0.25">
      <c r="A21" s="375"/>
      <c r="B21" s="379"/>
      <c r="C21" s="380"/>
      <c r="D21" s="384"/>
      <c r="E21" s="379"/>
      <c r="F21" s="380"/>
      <c r="G21" s="379"/>
      <c r="H21" s="380"/>
      <c r="I21" s="379"/>
      <c r="J21" s="380"/>
      <c r="K21" s="382"/>
      <c r="L21" s="379"/>
      <c r="M21" s="380"/>
      <c r="N21" s="379"/>
      <c r="O21" s="380"/>
      <c r="P21" s="382"/>
      <c r="Q21" s="87" t="s">
        <v>109</v>
      </c>
      <c r="R21" s="87" t="s">
        <v>364</v>
      </c>
      <c r="S21" s="87" t="s">
        <v>108</v>
      </c>
      <c r="T21" s="87" t="s">
        <v>107</v>
      </c>
    </row>
    <row r="22" spans="1:113" ht="51.75" customHeight="1" x14ac:dyDescent="0.25">
      <c r="A22" s="376"/>
      <c r="B22" s="129" t="s">
        <v>105</v>
      </c>
      <c r="C22" s="129" t="s">
        <v>106</v>
      </c>
      <c r="D22" s="382"/>
      <c r="E22" s="129" t="s">
        <v>105</v>
      </c>
      <c r="F22" s="129" t="s">
        <v>106</v>
      </c>
      <c r="G22" s="129" t="s">
        <v>105</v>
      </c>
      <c r="H22" s="129" t="s">
        <v>106</v>
      </c>
      <c r="I22" s="129" t="s">
        <v>105</v>
      </c>
      <c r="J22" s="129" t="s">
        <v>106</v>
      </c>
      <c r="K22" s="129" t="s">
        <v>105</v>
      </c>
      <c r="L22" s="129" t="s">
        <v>105</v>
      </c>
      <c r="M22" s="129" t="s">
        <v>106</v>
      </c>
      <c r="N22" s="129" t="s">
        <v>105</v>
      </c>
      <c r="O22" s="129" t="s">
        <v>106</v>
      </c>
      <c r="P22" s="130" t="s">
        <v>105</v>
      </c>
      <c r="Q22" s="87" t="s">
        <v>105</v>
      </c>
      <c r="R22" s="87" t="s">
        <v>105</v>
      </c>
      <c r="S22" s="87" t="s">
        <v>105</v>
      </c>
      <c r="T22" s="87" t="s">
        <v>105</v>
      </c>
    </row>
    <row r="23" spans="1:113" x14ac:dyDescent="0.25">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row>
    <row r="24" spans="1:113" s="55" customFormat="1" ht="47.25" x14ac:dyDescent="0.25">
      <c r="A24" s="56">
        <v>1</v>
      </c>
      <c r="B24" s="56" t="s">
        <v>277</v>
      </c>
      <c r="C24" s="312" t="s">
        <v>594</v>
      </c>
      <c r="D24" s="56" t="s">
        <v>363</v>
      </c>
      <c r="E24" s="56" t="s">
        <v>277</v>
      </c>
      <c r="F24" s="312" t="s">
        <v>596</v>
      </c>
      <c r="G24" s="56" t="s">
        <v>277</v>
      </c>
      <c r="H24" s="56" t="s">
        <v>588</v>
      </c>
      <c r="I24" s="56" t="s">
        <v>277</v>
      </c>
      <c r="J24" s="312" t="s">
        <v>595</v>
      </c>
      <c r="K24" s="56" t="s">
        <v>277</v>
      </c>
      <c r="L24" s="56" t="s">
        <v>277</v>
      </c>
      <c r="M24" s="56">
        <v>10</v>
      </c>
      <c r="N24" s="56" t="s">
        <v>277</v>
      </c>
      <c r="O24" s="56">
        <v>0</v>
      </c>
      <c r="P24" s="56" t="s">
        <v>277</v>
      </c>
      <c r="Q24" s="56" t="s">
        <v>277</v>
      </c>
      <c r="R24" s="56" t="s">
        <v>277</v>
      </c>
      <c r="S24" s="56" t="s">
        <v>277</v>
      </c>
      <c r="T24" s="56" t="s">
        <v>277</v>
      </c>
    </row>
    <row r="25" spans="1:113" ht="3" customHeight="1" x14ac:dyDescent="0.25"/>
    <row r="26" spans="1:113" s="53" customFormat="1" ht="12.75" x14ac:dyDescent="0.2">
      <c r="B26" s="54"/>
      <c r="C26" s="54"/>
      <c r="K26" s="54"/>
    </row>
    <row r="27" spans="1:113" s="53" customFormat="1" x14ac:dyDescent="0.25">
      <c r="B27" s="51" t="s">
        <v>104</v>
      </c>
      <c r="C27" s="51"/>
      <c r="D27" s="51"/>
      <c r="E27" s="51"/>
      <c r="F27" s="51"/>
      <c r="G27" s="51"/>
      <c r="H27" s="51"/>
      <c r="I27" s="51"/>
      <c r="J27" s="51"/>
      <c r="K27" s="51"/>
      <c r="L27" s="51"/>
      <c r="M27" s="51"/>
      <c r="N27" s="51"/>
      <c r="O27" s="51"/>
      <c r="P27" s="51"/>
      <c r="Q27" s="51"/>
      <c r="R27" s="51"/>
    </row>
    <row r="28" spans="1:113" x14ac:dyDescent="0.25">
      <c r="B28" s="383" t="s">
        <v>400</v>
      </c>
      <c r="C28" s="383"/>
      <c r="D28" s="383"/>
      <c r="E28" s="383"/>
      <c r="F28" s="383"/>
      <c r="G28" s="383"/>
      <c r="H28" s="383"/>
      <c r="I28" s="383"/>
      <c r="J28" s="383"/>
      <c r="K28" s="383"/>
      <c r="L28" s="383"/>
      <c r="M28" s="383"/>
      <c r="N28" s="383"/>
      <c r="O28" s="383"/>
      <c r="P28" s="383"/>
      <c r="Q28" s="383"/>
      <c r="R28" s="383"/>
    </row>
    <row r="29" spans="1:113" x14ac:dyDescent="0.25">
      <c r="B29" s="51"/>
      <c r="C29" s="51"/>
      <c r="D29" s="51"/>
      <c r="E29" s="51"/>
      <c r="F29" s="51"/>
      <c r="G29" s="51"/>
      <c r="H29" s="51"/>
      <c r="I29" s="51"/>
      <c r="J29" s="51"/>
      <c r="K29" s="51"/>
      <c r="L29" s="51"/>
      <c r="M29" s="51"/>
      <c r="N29" s="51"/>
      <c r="O29" s="51"/>
      <c r="P29" s="51"/>
      <c r="Q29" s="51"/>
      <c r="R29" s="51"/>
      <c r="S29" s="51"/>
      <c r="T29" s="51"/>
      <c r="U29" s="51"/>
      <c r="V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row>
    <row r="30" spans="1:113" x14ac:dyDescent="0.25">
      <c r="B30" s="50" t="s">
        <v>363</v>
      </c>
      <c r="C30" s="50"/>
      <c r="D30" s="50"/>
      <c r="E30" s="50"/>
      <c r="F30" s="48"/>
      <c r="G30" s="48"/>
      <c r="H30" s="50"/>
      <c r="I30" s="50"/>
      <c r="J30" s="50"/>
      <c r="K30" s="50"/>
      <c r="L30" s="50"/>
      <c r="M30" s="50"/>
      <c r="N30" s="50"/>
      <c r="O30" s="50"/>
      <c r="P30" s="50"/>
      <c r="Q30" s="50"/>
      <c r="R30" s="50"/>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0" t="s">
        <v>103</v>
      </c>
      <c r="C31" s="50"/>
      <c r="D31" s="50"/>
      <c r="E31" s="50"/>
      <c r="F31" s="48"/>
      <c r="G31" s="48"/>
      <c r="H31" s="50"/>
      <c r="I31" s="50"/>
      <c r="J31" s="50"/>
      <c r="K31" s="50"/>
      <c r="L31" s="50"/>
      <c r="M31" s="50"/>
      <c r="N31" s="50"/>
      <c r="O31" s="50"/>
      <c r="P31" s="50"/>
      <c r="Q31" s="50"/>
      <c r="R31" s="50"/>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s="48" customFormat="1" x14ac:dyDescent="0.25">
      <c r="B32" s="50" t="s">
        <v>102</v>
      </c>
      <c r="C32" s="50"/>
      <c r="D32" s="50"/>
      <c r="E32" s="50"/>
      <c r="H32" s="50"/>
      <c r="I32" s="50"/>
      <c r="J32" s="50"/>
      <c r="K32" s="50"/>
      <c r="L32" s="50"/>
      <c r="M32" s="50"/>
      <c r="N32" s="50"/>
      <c r="O32" s="50"/>
      <c r="P32" s="50"/>
      <c r="Q32" s="50"/>
      <c r="R32" s="50"/>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8" customFormat="1" x14ac:dyDescent="0.25">
      <c r="B33" s="50" t="s">
        <v>101</v>
      </c>
      <c r="C33" s="50"/>
      <c r="D33" s="50"/>
      <c r="E33" s="50"/>
      <c r="H33" s="50"/>
      <c r="I33" s="50"/>
      <c r="J33" s="50"/>
      <c r="K33" s="50"/>
      <c r="L33" s="50"/>
      <c r="M33" s="50"/>
      <c r="N33" s="50"/>
      <c r="O33" s="50"/>
      <c r="P33" s="50"/>
      <c r="Q33" s="50"/>
      <c r="R33" s="50"/>
      <c r="S33" s="50"/>
      <c r="T33" s="50"/>
      <c r="U33" s="50"/>
      <c r="V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100</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99</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98</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97</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96</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95</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
  <sheetViews>
    <sheetView view="pageBreakPreview" topLeftCell="A20" zoomScale="80" zoomScaleSheetLayoutView="80" workbookViewId="0">
      <selection activeCell="A25" sqref="A25:A36"/>
    </sheetView>
  </sheetViews>
  <sheetFormatPr defaultColWidth="10.7109375" defaultRowHeight="15.75" x14ac:dyDescent="0.25"/>
  <cols>
    <col min="1" max="1" width="10.7109375" style="47"/>
    <col min="2" max="5" width="17"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23.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8"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65" t="str">
        <f>'3.1. паспорт Техсостояние ПС'!A5</f>
        <v>Год раскрытия информации: 2018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270"/>
      <c r="B6" s="270"/>
      <c r="C6" s="270"/>
      <c r="D6" s="270"/>
      <c r="E6" s="270"/>
      <c r="F6" s="270"/>
      <c r="G6" s="270"/>
      <c r="H6" s="270"/>
      <c r="I6" s="270"/>
      <c r="J6" s="270"/>
      <c r="K6" s="270"/>
      <c r="L6" s="270"/>
      <c r="M6" s="270"/>
      <c r="N6" s="270"/>
      <c r="O6" s="270"/>
      <c r="P6" s="270"/>
      <c r="Q6" s="270"/>
      <c r="R6" s="270"/>
      <c r="S6" s="270"/>
      <c r="T6" s="270"/>
      <c r="U6" s="265"/>
      <c r="V6" s="265"/>
      <c r="W6" s="265"/>
      <c r="X6" s="265"/>
      <c r="Y6" s="265"/>
      <c r="Z6" s="265"/>
      <c r="AA6" s="265"/>
    </row>
    <row r="7" spans="1:27" s="12" customFormat="1" ht="18.75" x14ac:dyDescent="0.2">
      <c r="A7" s="265"/>
      <c r="B7" s="265"/>
      <c r="C7" s="265"/>
      <c r="D7" s="265"/>
      <c r="E7" s="357" t="s">
        <v>7</v>
      </c>
      <c r="F7" s="357"/>
      <c r="G7" s="357"/>
      <c r="H7" s="357"/>
      <c r="I7" s="357"/>
      <c r="J7" s="357"/>
      <c r="K7" s="357"/>
      <c r="L7" s="357"/>
      <c r="M7" s="357"/>
      <c r="N7" s="357"/>
      <c r="O7" s="357"/>
      <c r="P7" s="357"/>
      <c r="Q7" s="357"/>
      <c r="R7" s="357"/>
      <c r="S7" s="357"/>
      <c r="T7" s="357"/>
      <c r="U7" s="357"/>
      <c r="V7" s="357"/>
      <c r="W7" s="357"/>
      <c r="X7" s="357"/>
      <c r="Y7" s="357"/>
      <c r="Z7" s="265"/>
      <c r="AA7" s="265"/>
    </row>
    <row r="8" spans="1:27" s="12" customFormat="1" ht="18.75" x14ac:dyDescent="0.2">
      <c r="A8" s="265"/>
      <c r="B8" s="265"/>
      <c r="C8" s="265"/>
      <c r="D8" s="265"/>
      <c r="E8" s="280"/>
      <c r="F8" s="280"/>
      <c r="G8" s="280"/>
      <c r="H8" s="280"/>
      <c r="I8" s="280"/>
      <c r="J8" s="280"/>
      <c r="K8" s="280"/>
      <c r="L8" s="280"/>
      <c r="M8" s="280"/>
      <c r="N8" s="280"/>
      <c r="O8" s="280"/>
      <c r="P8" s="280"/>
      <c r="Q8" s="280"/>
      <c r="R8" s="280"/>
      <c r="S8" s="274"/>
      <c r="T8" s="274"/>
      <c r="U8" s="274"/>
      <c r="V8" s="274"/>
      <c r="W8" s="274"/>
      <c r="X8" s="265"/>
      <c r="Y8" s="265"/>
      <c r="Z8" s="265"/>
      <c r="AA8" s="265"/>
    </row>
    <row r="9" spans="1:27" s="12" customFormat="1" ht="18.75" customHeight="1" x14ac:dyDescent="0.2">
      <c r="A9" s="265"/>
      <c r="B9" s="265"/>
      <c r="C9" s="265"/>
      <c r="D9" s="265"/>
      <c r="E9" s="359" t="str">
        <f>'3.1. паспорт Техсостояние ПС'!A9</f>
        <v>Акционерное общество "Янтарьэнерго" ДЗО  ПАО "Россети"</v>
      </c>
      <c r="F9" s="359"/>
      <c r="G9" s="359"/>
      <c r="H9" s="359"/>
      <c r="I9" s="359"/>
      <c r="J9" s="359"/>
      <c r="K9" s="359"/>
      <c r="L9" s="359"/>
      <c r="M9" s="359"/>
      <c r="N9" s="359"/>
      <c r="O9" s="359"/>
      <c r="P9" s="359"/>
      <c r="Q9" s="359"/>
      <c r="R9" s="359"/>
      <c r="S9" s="359"/>
      <c r="T9" s="359"/>
      <c r="U9" s="359"/>
      <c r="V9" s="359"/>
      <c r="W9" s="359"/>
      <c r="X9" s="359"/>
      <c r="Y9" s="359"/>
      <c r="Z9" s="265"/>
      <c r="AA9" s="265"/>
    </row>
    <row r="10" spans="1:27" s="12" customFormat="1" ht="18.75" customHeight="1" x14ac:dyDescent="0.2">
      <c r="A10" s="265"/>
      <c r="B10" s="265"/>
      <c r="C10" s="265"/>
      <c r="D10" s="265"/>
      <c r="E10" s="352" t="s">
        <v>6</v>
      </c>
      <c r="F10" s="352"/>
      <c r="G10" s="352"/>
      <c r="H10" s="352"/>
      <c r="I10" s="352"/>
      <c r="J10" s="352"/>
      <c r="K10" s="352"/>
      <c r="L10" s="352"/>
      <c r="M10" s="352"/>
      <c r="N10" s="352"/>
      <c r="O10" s="352"/>
      <c r="P10" s="352"/>
      <c r="Q10" s="352"/>
      <c r="R10" s="352"/>
      <c r="S10" s="352"/>
      <c r="T10" s="352"/>
      <c r="U10" s="352"/>
      <c r="V10" s="352"/>
      <c r="W10" s="352"/>
      <c r="X10" s="352"/>
      <c r="Y10" s="352"/>
      <c r="Z10" s="265"/>
      <c r="AA10" s="265"/>
    </row>
    <row r="11" spans="1:27" s="12" customFormat="1" ht="18.75" x14ac:dyDescent="0.2">
      <c r="A11" s="265"/>
      <c r="B11" s="265"/>
      <c r="C11" s="265"/>
      <c r="D11" s="265"/>
      <c r="E11" s="280"/>
      <c r="F11" s="280"/>
      <c r="G11" s="280"/>
      <c r="H11" s="280"/>
      <c r="I11" s="280"/>
      <c r="J11" s="280"/>
      <c r="K11" s="280"/>
      <c r="L11" s="280"/>
      <c r="M11" s="280"/>
      <c r="N11" s="280"/>
      <c r="O11" s="280"/>
      <c r="P11" s="280"/>
      <c r="Q11" s="280"/>
      <c r="R11" s="280"/>
      <c r="S11" s="274"/>
      <c r="T11" s="274"/>
      <c r="U11" s="274"/>
      <c r="V11" s="274"/>
      <c r="W11" s="274"/>
      <c r="X11" s="265"/>
      <c r="Y11" s="265"/>
      <c r="Z11" s="265"/>
      <c r="AA11" s="265"/>
    </row>
    <row r="12" spans="1:27" s="12" customFormat="1" ht="18.75" customHeight="1" x14ac:dyDescent="0.2">
      <c r="A12" s="265"/>
      <c r="B12" s="265"/>
      <c r="C12" s="265"/>
      <c r="D12" s="265"/>
      <c r="E12" s="359" t="str">
        <f>'1. паспорт местоположение'!A12</f>
        <v>H_2740</v>
      </c>
      <c r="F12" s="359"/>
      <c r="G12" s="359"/>
      <c r="H12" s="359"/>
      <c r="I12" s="359"/>
      <c r="J12" s="359"/>
      <c r="K12" s="359"/>
      <c r="L12" s="359"/>
      <c r="M12" s="359"/>
      <c r="N12" s="359"/>
      <c r="O12" s="359"/>
      <c r="P12" s="359"/>
      <c r="Q12" s="359"/>
      <c r="R12" s="359"/>
      <c r="S12" s="359"/>
      <c r="T12" s="359"/>
      <c r="U12" s="359"/>
      <c r="V12" s="359"/>
      <c r="W12" s="359"/>
      <c r="X12" s="359"/>
      <c r="Y12" s="359"/>
      <c r="Z12" s="265"/>
      <c r="AA12" s="265"/>
    </row>
    <row r="13" spans="1:27" s="12" customFormat="1" ht="18.75" customHeight="1" x14ac:dyDescent="0.2">
      <c r="A13" s="265"/>
      <c r="B13" s="265"/>
      <c r="C13" s="265"/>
      <c r="D13" s="265"/>
      <c r="E13" s="352" t="s">
        <v>5</v>
      </c>
      <c r="F13" s="352"/>
      <c r="G13" s="352"/>
      <c r="H13" s="352"/>
      <c r="I13" s="352"/>
      <c r="J13" s="352"/>
      <c r="K13" s="352"/>
      <c r="L13" s="352"/>
      <c r="M13" s="352"/>
      <c r="N13" s="352"/>
      <c r="O13" s="352"/>
      <c r="P13" s="352"/>
      <c r="Q13" s="352"/>
      <c r="R13" s="352"/>
      <c r="S13" s="352"/>
      <c r="T13" s="352"/>
      <c r="U13" s="352"/>
      <c r="V13" s="352"/>
      <c r="W13" s="352"/>
      <c r="X13" s="352"/>
      <c r="Y13" s="352"/>
      <c r="Z13" s="265"/>
      <c r="AA13" s="265"/>
    </row>
    <row r="14" spans="1:27" s="9" customFormat="1" ht="15.75" customHeight="1" x14ac:dyDescent="0.2">
      <c r="A14" s="282"/>
      <c r="B14" s="282"/>
      <c r="C14" s="282"/>
      <c r="D14" s="282"/>
      <c r="E14" s="281"/>
      <c r="F14" s="281"/>
      <c r="G14" s="281"/>
      <c r="H14" s="281"/>
      <c r="I14" s="281"/>
      <c r="J14" s="281"/>
      <c r="K14" s="281"/>
      <c r="L14" s="281"/>
      <c r="M14" s="281"/>
      <c r="N14" s="281"/>
      <c r="O14" s="281"/>
      <c r="P14" s="281"/>
      <c r="Q14" s="281"/>
      <c r="R14" s="281"/>
      <c r="S14" s="281"/>
      <c r="T14" s="281"/>
      <c r="U14" s="281"/>
      <c r="V14" s="281"/>
      <c r="W14" s="281"/>
      <c r="X14" s="282"/>
      <c r="Y14" s="282"/>
      <c r="Z14" s="282"/>
      <c r="AA14" s="282"/>
    </row>
    <row r="15" spans="1:27" s="3" customFormat="1" ht="39" customHeight="1" x14ac:dyDescent="0.2">
      <c r="A15" s="283"/>
      <c r="B15" s="283"/>
      <c r="C15" s="283"/>
      <c r="D15" s="283"/>
      <c r="E15" s="360" t="str">
        <f>'3.1. паспорт Техсостояние ПС'!A15</f>
        <v>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v>
      </c>
      <c r="F15" s="360"/>
      <c r="G15" s="360"/>
      <c r="H15" s="360"/>
      <c r="I15" s="360"/>
      <c r="J15" s="360"/>
      <c r="K15" s="360"/>
      <c r="L15" s="360"/>
      <c r="M15" s="360"/>
      <c r="N15" s="360"/>
      <c r="O15" s="360"/>
      <c r="P15" s="360"/>
      <c r="Q15" s="360"/>
      <c r="R15" s="360"/>
      <c r="S15" s="360"/>
      <c r="T15" s="360"/>
      <c r="U15" s="360"/>
      <c r="V15" s="360"/>
      <c r="W15" s="360"/>
      <c r="X15" s="360"/>
      <c r="Y15" s="360"/>
      <c r="Z15" s="283"/>
      <c r="AA15" s="283"/>
    </row>
    <row r="16" spans="1:27" s="3" customFormat="1" ht="15" customHeight="1" x14ac:dyDescent="0.2">
      <c r="E16" s="361" t="s">
        <v>4</v>
      </c>
      <c r="F16" s="361"/>
      <c r="G16" s="361"/>
      <c r="H16" s="361"/>
      <c r="I16" s="361"/>
      <c r="J16" s="361"/>
      <c r="K16" s="361"/>
      <c r="L16" s="361"/>
      <c r="M16" s="361"/>
      <c r="N16" s="361"/>
      <c r="O16" s="361"/>
      <c r="P16" s="361"/>
      <c r="Q16" s="361"/>
      <c r="R16" s="361"/>
      <c r="S16" s="361"/>
      <c r="T16" s="361"/>
      <c r="U16" s="361"/>
      <c r="V16" s="361"/>
      <c r="W16" s="361"/>
      <c r="X16" s="361"/>
      <c r="Y16" s="36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4"/>
      <c r="F18" s="354"/>
      <c r="G18" s="354"/>
      <c r="H18" s="354"/>
      <c r="I18" s="354"/>
      <c r="J18" s="354"/>
      <c r="K18" s="354"/>
      <c r="L18" s="354"/>
      <c r="M18" s="354"/>
      <c r="N18" s="354"/>
      <c r="O18" s="354"/>
      <c r="P18" s="354"/>
      <c r="Q18" s="354"/>
      <c r="R18" s="354"/>
      <c r="S18" s="354"/>
      <c r="T18" s="354"/>
      <c r="U18" s="354"/>
      <c r="V18" s="354"/>
      <c r="W18" s="354"/>
      <c r="X18" s="354"/>
      <c r="Y18" s="354"/>
    </row>
    <row r="19" spans="1:27" ht="25.5" customHeight="1" x14ac:dyDescent="0.25">
      <c r="A19" s="354" t="s">
        <v>367</v>
      </c>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row>
    <row r="20" spans="1:27" s="55" customFormat="1" ht="21" customHeight="1" x14ac:dyDescent="0.25"/>
    <row r="21" spans="1:27" ht="15.75" customHeight="1" x14ac:dyDescent="0.25">
      <c r="A21" s="385" t="s">
        <v>3</v>
      </c>
      <c r="B21" s="387" t="s">
        <v>374</v>
      </c>
      <c r="C21" s="388"/>
      <c r="D21" s="387" t="s">
        <v>376</v>
      </c>
      <c r="E21" s="388"/>
      <c r="F21" s="370" t="s">
        <v>88</v>
      </c>
      <c r="G21" s="372"/>
      <c r="H21" s="372"/>
      <c r="I21" s="371"/>
      <c r="J21" s="385" t="s">
        <v>377</v>
      </c>
      <c r="K21" s="387" t="s">
        <v>378</v>
      </c>
      <c r="L21" s="388"/>
      <c r="M21" s="387" t="s">
        <v>379</v>
      </c>
      <c r="N21" s="388"/>
      <c r="O21" s="387" t="s">
        <v>366</v>
      </c>
      <c r="P21" s="388"/>
      <c r="Q21" s="387" t="s">
        <v>121</v>
      </c>
      <c r="R21" s="388"/>
      <c r="S21" s="385" t="s">
        <v>120</v>
      </c>
      <c r="T21" s="385" t="s">
        <v>380</v>
      </c>
      <c r="U21" s="385" t="s">
        <v>375</v>
      </c>
      <c r="V21" s="387" t="s">
        <v>119</v>
      </c>
      <c r="W21" s="388"/>
      <c r="X21" s="370" t="s">
        <v>111</v>
      </c>
      <c r="Y21" s="372"/>
      <c r="Z21" s="370" t="s">
        <v>110</v>
      </c>
      <c r="AA21" s="372"/>
    </row>
    <row r="22" spans="1:27" ht="216" customHeight="1" x14ac:dyDescent="0.25">
      <c r="A22" s="391"/>
      <c r="B22" s="389"/>
      <c r="C22" s="390"/>
      <c r="D22" s="389"/>
      <c r="E22" s="390"/>
      <c r="F22" s="370" t="s">
        <v>118</v>
      </c>
      <c r="G22" s="371"/>
      <c r="H22" s="370" t="s">
        <v>117</v>
      </c>
      <c r="I22" s="371"/>
      <c r="J22" s="386"/>
      <c r="K22" s="389"/>
      <c r="L22" s="390"/>
      <c r="M22" s="389"/>
      <c r="N22" s="390"/>
      <c r="O22" s="389"/>
      <c r="P22" s="390"/>
      <c r="Q22" s="389"/>
      <c r="R22" s="390"/>
      <c r="S22" s="386"/>
      <c r="T22" s="386"/>
      <c r="U22" s="386"/>
      <c r="V22" s="389"/>
      <c r="W22" s="390"/>
      <c r="X22" s="87" t="s">
        <v>109</v>
      </c>
      <c r="Y22" s="87" t="s">
        <v>364</v>
      </c>
      <c r="Z22" s="87" t="s">
        <v>108</v>
      </c>
      <c r="AA22" s="87" t="s">
        <v>107</v>
      </c>
    </row>
    <row r="23" spans="1:27" ht="60" customHeight="1" x14ac:dyDescent="0.25">
      <c r="A23" s="386"/>
      <c r="B23" s="127" t="s">
        <v>105</v>
      </c>
      <c r="C23" s="127" t="s">
        <v>106</v>
      </c>
      <c r="D23" s="88" t="s">
        <v>105</v>
      </c>
      <c r="E23" s="88" t="s">
        <v>106</v>
      </c>
      <c r="F23" s="88" t="s">
        <v>105</v>
      </c>
      <c r="G23" s="88" t="s">
        <v>106</v>
      </c>
      <c r="H23" s="88" t="s">
        <v>105</v>
      </c>
      <c r="I23" s="88" t="s">
        <v>106</v>
      </c>
      <c r="J23" s="88" t="s">
        <v>105</v>
      </c>
      <c r="K23" s="88" t="s">
        <v>105</v>
      </c>
      <c r="L23" s="88" t="s">
        <v>106</v>
      </c>
      <c r="M23" s="88" t="s">
        <v>105</v>
      </c>
      <c r="N23" s="88" t="s">
        <v>106</v>
      </c>
      <c r="O23" s="88" t="s">
        <v>105</v>
      </c>
      <c r="P23" s="88" t="s">
        <v>106</v>
      </c>
      <c r="Q23" s="88" t="s">
        <v>105</v>
      </c>
      <c r="R23" s="88" t="s">
        <v>106</v>
      </c>
      <c r="S23" s="88" t="s">
        <v>105</v>
      </c>
      <c r="T23" s="88" t="s">
        <v>105</v>
      </c>
      <c r="U23" s="88" t="s">
        <v>105</v>
      </c>
      <c r="V23" s="88" t="s">
        <v>105</v>
      </c>
      <c r="W23" s="88" t="s">
        <v>106</v>
      </c>
      <c r="X23" s="88" t="s">
        <v>105</v>
      </c>
      <c r="Y23" s="88" t="s">
        <v>105</v>
      </c>
      <c r="Z23" s="87" t="s">
        <v>105</v>
      </c>
      <c r="AA23" s="87" t="s">
        <v>105</v>
      </c>
    </row>
    <row r="24" spans="1:27" x14ac:dyDescent="0.25">
      <c r="A24" s="192">
        <v>1</v>
      </c>
      <c r="B24" s="192">
        <v>2</v>
      </c>
      <c r="C24" s="192">
        <v>3</v>
      </c>
      <c r="D24" s="192">
        <v>4</v>
      </c>
      <c r="E24" s="192">
        <v>5</v>
      </c>
      <c r="F24" s="192">
        <v>6</v>
      </c>
      <c r="G24" s="192">
        <v>7</v>
      </c>
      <c r="H24" s="192">
        <v>8</v>
      </c>
      <c r="I24" s="192">
        <v>9</v>
      </c>
      <c r="J24" s="192">
        <v>10</v>
      </c>
      <c r="K24" s="192">
        <v>11</v>
      </c>
      <c r="L24" s="192">
        <v>12</v>
      </c>
      <c r="M24" s="192">
        <v>13</v>
      </c>
      <c r="N24" s="192">
        <v>14</v>
      </c>
      <c r="O24" s="192">
        <v>15</v>
      </c>
      <c r="P24" s="192">
        <v>16</v>
      </c>
      <c r="Q24" s="192">
        <v>19</v>
      </c>
      <c r="R24" s="192">
        <v>20</v>
      </c>
      <c r="S24" s="192">
        <v>21</v>
      </c>
      <c r="T24" s="192">
        <v>22</v>
      </c>
      <c r="U24" s="192">
        <v>23</v>
      </c>
      <c r="V24" s="192">
        <v>24</v>
      </c>
      <c r="W24" s="192">
        <v>25</v>
      </c>
      <c r="X24" s="192">
        <v>26</v>
      </c>
      <c r="Y24" s="192">
        <v>27</v>
      </c>
      <c r="Z24" s="192">
        <v>28</v>
      </c>
      <c r="AA24" s="192">
        <v>29</v>
      </c>
    </row>
    <row r="25" spans="1:27" ht="38.25" x14ac:dyDescent="0.25">
      <c r="A25" s="193">
        <v>1</v>
      </c>
      <c r="B25" s="194" t="s">
        <v>482</v>
      </c>
      <c r="C25" s="194" t="s">
        <v>482</v>
      </c>
      <c r="D25" s="194" t="s">
        <v>482</v>
      </c>
      <c r="E25" s="194" t="s">
        <v>482</v>
      </c>
      <c r="F25" s="193">
        <v>10</v>
      </c>
      <c r="G25" s="193">
        <v>10</v>
      </c>
      <c r="H25" s="193">
        <v>10</v>
      </c>
      <c r="I25" s="193">
        <v>10</v>
      </c>
      <c r="J25" s="195">
        <v>1975</v>
      </c>
      <c r="K25" s="193">
        <v>1</v>
      </c>
      <c r="L25" s="193">
        <v>1</v>
      </c>
      <c r="M25" s="193" t="s">
        <v>469</v>
      </c>
      <c r="N25" s="193" t="s">
        <v>447</v>
      </c>
      <c r="O25" s="193" t="s">
        <v>448</v>
      </c>
      <c r="P25" s="193" t="s">
        <v>448</v>
      </c>
      <c r="Q25" s="291">
        <v>3.5</v>
      </c>
      <c r="R25" s="292">
        <v>3.5</v>
      </c>
      <c r="S25" s="193" t="s">
        <v>277</v>
      </c>
      <c r="T25" s="193" t="s">
        <v>277</v>
      </c>
      <c r="U25" s="193" t="s">
        <v>277</v>
      </c>
      <c r="V25" s="193" t="s">
        <v>449</v>
      </c>
      <c r="W25" s="193" t="s">
        <v>449</v>
      </c>
      <c r="X25" s="260" t="s">
        <v>466</v>
      </c>
      <c r="Y25" s="260" t="s">
        <v>451</v>
      </c>
      <c r="Z25" s="260" t="s">
        <v>452</v>
      </c>
      <c r="AA25" s="260" t="s">
        <v>453</v>
      </c>
    </row>
    <row r="26" spans="1:27" ht="38.25" x14ac:dyDescent="0.25">
      <c r="A26" s="193">
        <v>2</v>
      </c>
      <c r="B26" s="194" t="s">
        <v>483</v>
      </c>
      <c r="C26" s="194" t="s">
        <v>483</v>
      </c>
      <c r="D26" s="194" t="s">
        <v>483</v>
      </c>
      <c r="E26" s="194" t="s">
        <v>483</v>
      </c>
      <c r="F26" s="193">
        <v>10</v>
      </c>
      <c r="G26" s="193">
        <v>10</v>
      </c>
      <c r="H26" s="193">
        <v>10</v>
      </c>
      <c r="I26" s="193">
        <v>10</v>
      </c>
      <c r="J26" s="195">
        <v>1982</v>
      </c>
      <c r="K26" s="193">
        <v>1</v>
      </c>
      <c r="L26" s="193">
        <v>1</v>
      </c>
      <c r="M26" s="193" t="s">
        <v>447</v>
      </c>
      <c r="N26" s="193" t="s">
        <v>447</v>
      </c>
      <c r="O26" s="193" t="s">
        <v>448</v>
      </c>
      <c r="P26" s="193" t="s">
        <v>448</v>
      </c>
      <c r="Q26" s="291">
        <v>1</v>
      </c>
      <c r="R26" s="292">
        <v>1</v>
      </c>
      <c r="S26" s="193" t="s">
        <v>277</v>
      </c>
      <c r="T26" s="193" t="s">
        <v>277</v>
      </c>
      <c r="U26" s="193" t="s">
        <v>277</v>
      </c>
      <c r="V26" s="193" t="s">
        <v>449</v>
      </c>
      <c r="W26" s="193" t="s">
        <v>449</v>
      </c>
      <c r="X26" s="260" t="s">
        <v>455</v>
      </c>
      <c r="Y26" s="260" t="s">
        <v>451</v>
      </c>
      <c r="Z26" s="260" t="s">
        <v>452</v>
      </c>
      <c r="AA26" s="260" t="s">
        <v>453</v>
      </c>
    </row>
    <row r="27" spans="1:27" ht="38.25" x14ac:dyDescent="0.25">
      <c r="A27" s="193">
        <v>3</v>
      </c>
      <c r="B27" s="194" t="s">
        <v>484</v>
      </c>
      <c r="C27" s="194" t="s">
        <v>484</v>
      </c>
      <c r="D27" s="194" t="s">
        <v>484</v>
      </c>
      <c r="E27" s="194" t="s">
        <v>484</v>
      </c>
      <c r="F27" s="193">
        <v>10</v>
      </c>
      <c r="G27" s="193">
        <v>10</v>
      </c>
      <c r="H27" s="193">
        <v>10</v>
      </c>
      <c r="I27" s="193">
        <v>10</v>
      </c>
      <c r="J27" s="195">
        <v>1975</v>
      </c>
      <c r="K27" s="193">
        <v>1</v>
      </c>
      <c r="L27" s="193">
        <v>1</v>
      </c>
      <c r="M27" s="193" t="s">
        <v>469</v>
      </c>
      <c r="N27" s="193" t="s">
        <v>447</v>
      </c>
      <c r="O27" s="193" t="s">
        <v>448</v>
      </c>
      <c r="P27" s="193" t="s">
        <v>448</v>
      </c>
      <c r="Q27" s="291">
        <v>1.1000000000000001</v>
      </c>
      <c r="R27" s="292">
        <v>1.1000000000000001</v>
      </c>
      <c r="S27" s="193" t="s">
        <v>277</v>
      </c>
      <c r="T27" s="193" t="s">
        <v>277</v>
      </c>
      <c r="U27" s="193" t="s">
        <v>277</v>
      </c>
      <c r="V27" s="193" t="s">
        <v>449</v>
      </c>
      <c r="W27" s="193" t="s">
        <v>449</v>
      </c>
      <c r="X27" s="260" t="s">
        <v>466</v>
      </c>
      <c r="Y27" s="260" t="s">
        <v>451</v>
      </c>
      <c r="Z27" s="260" t="s">
        <v>452</v>
      </c>
      <c r="AA27" s="260" t="s">
        <v>453</v>
      </c>
    </row>
    <row r="28" spans="1:27" ht="38.25" x14ac:dyDescent="0.25">
      <c r="A28" s="193">
        <v>4</v>
      </c>
      <c r="B28" s="194" t="s">
        <v>485</v>
      </c>
      <c r="C28" s="194" t="s">
        <v>485</v>
      </c>
      <c r="D28" s="194" t="s">
        <v>485</v>
      </c>
      <c r="E28" s="194" t="s">
        <v>485</v>
      </c>
      <c r="F28" s="193">
        <v>10</v>
      </c>
      <c r="G28" s="193">
        <v>10</v>
      </c>
      <c r="H28" s="193">
        <v>10</v>
      </c>
      <c r="I28" s="193">
        <v>10</v>
      </c>
      <c r="J28" s="195">
        <v>1972</v>
      </c>
      <c r="K28" s="193">
        <v>1</v>
      </c>
      <c r="L28" s="193">
        <v>1</v>
      </c>
      <c r="M28" s="193" t="s">
        <v>469</v>
      </c>
      <c r="N28" s="193" t="s">
        <v>447</v>
      </c>
      <c r="O28" s="193" t="s">
        <v>448</v>
      </c>
      <c r="P28" s="193" t="s">
        <v>448</v>
      </c>
      <c r="Q28" s="291">
        <v>1.7</v>
      </c>
      <c r="R28" s="292">
        <v>1.7</v>
      </c>
      <c r="S28" s="193" t="s">
        <v>277</v>
      </c>
      <c r="T28" s="193" t="s">
        <v>277</v>
      </c>
      <c r="U28" s="193" t="s">
        <v>277</v>
      </c>
      <c r="V28" s="193" t="s">
        <v>449</v>
      </c>
      <c r="W28" s="193" t="s">
        <v>449</v>
      </c>
      <c r="X28" s="260" t="s">
        <v>450</v>
      </c>
      <c r="Y28" s="260" t="s">
        <v>451</v>
      </c>
      <c r="Z28" s="260" t="s">
        <v>452</v>
      </c>
      <c r="AA28" s="260" t="s">
        <v>453</v>
      </c>
    </row>
    <row r="29" spans="1:27" ht="38.25" x14ac:dyDescent="0.25">
      <c r="A29" s="193">
        <v>5</v>
      </c>
      <c r="B29" s="194" t="s">
        <v>486</v>
      </c>
      <c r="C29" s="194" t="s">
        <v>486</v>
      </c>
      <c r="D29" s="194" t="s">
        <v>486</v>
      </c>
      <c r="E29" s="194" t="s">
        <v>486</v>
      </c>
      <c r="F29" s="193">
        <v>6</v>
      </c>
      <c r="G29" s="193">
        <v>10</v>
      </c>
      <c r="H29" s="193">
        <v>6</v>
      </c>
      <c r="I29" s="193">
        <v>6</v>
      </c>
      <c r="J29" s="195">
        <v>1982</v>
      </c>
      <c r="K29" s="193">
        <v>1</v>
      </c>
      <c r="L29" s="193">
        <v>1</v>
      </c>
      <c r="M29" s="193" t="s">
        <v>446</v>
      </c>
      <c r="N29" s="193" t="s">
        <v>454</v>
      </c>
      <c r="O29" s="193" t="s">
        <v>487</v>
      </c>
      <c r="P29" s="193" t="s">
        <v>448</v>
      </c>
      <c r="Q29" s="291">
        <v>1.6</v>
      </c>
      <c r="R29" s="292">
        <v>1.6</v>
      </c>
      <c r="S29" s="193" t="s">
        <v>277</v>
      </c>
      <c r="T29" s="193" t="s">
        <v>277</v>
      </c>
      <c r="U29" s="193" t="s">
        <v>277</v>
      </c>
      <c r="V29" s="193" t="s">
        <v>488</v>
      </c>
      <c r="W29" s="193" t="s">
        <v>449</v>
      </c>
      <c r="X29" s="260" t="s">
        <v>466</v>
      </c>
      <c r="Y29" s="260" t="s">
        <v>451</v>
      </c>
      <c r="Z29" s="260" t="s">
        <v>452</v>
      </c>
      <c r="AA29" s="260" t="s">
        <v>453</v>
      </c>
    </row>
    <row r="30" spans="1:27" ht="38.25" x14ac:dyDescent="0.25">
      <c r="A30" s="193">
        <v>6</v>
      </c>
      <c r="B30" s="194" t="s">
        <v>489</v>
      </c>
      <c r="C30" s="194" t="s">
        <v>489</v>
      </c>
      <c r="D30" s="194" t="s">
        <v>489</v>
      </c>
      <c r="E30" s="194" t="s">
        <v>489</v>
      </c>
      <c r="F30" s="193">
        <v>6</v>
      </c>
      <c r="G30" s="193">
        <v>10</v>
      </c>
      <c r="H30" s="193">
        <v>6</v>
      </c>
      <c r="I30" s="193">
        <v>6</v>
      </c>
      <c r="J30" s="195">
        <v>1971</v>
      </c>
      <c r="K30" s="193">
        <v>1</v>
      </c>
      <c r="L30" s="193">
        <v>1</v>
      </c>
      <c r="M30" s="193" t="s">
        <v>446</v>
      </c>
      <c r="N30" s="193" t="s">
        <v>454</v>
      </c>
      <c r="O30" s="193" t="s">
        <v>487</v>
      </c>
      <c r="P30" s="193" t="s">
        <v>448</v>
      </c>
      <c r="Q30" s="291">
        <v>1.55</v>
      </c>
      <c r="R30" s="292">
        <v>1.55</v>
      </c>
      <c r="S30" s="193" t="s">
        <v>277</v>
      </c>
      <c r="T30" s="193" t="s">
        <v>277</v>
      </c>
      <c r="U30" s="193" t="s">
        <v>277</v>
      </c>
      <c r="V30" s="193" t="s">
        <v>488</v>
      </c>
      <c r="W30" s="193" t="s">
        <v>449</v>
      </c>
      <c r="X30" s="260" t="s">
        <v>466</v>
      </c>
      <c r="Y30" s="260" t="s">
        <v>451</v>
      </c>
      <c r="Z30" s="260" t="s">
        <v>452</v>
      </c>
      <c r="AA30" s="260" t="s">
        <v>453</v>
      </c>
    </row>
    <row r="31" spans="1:27" ht="38.25" x14ac:dyDescent="0.25">
      <c r="A31" s="193">
        <v>7</v>
      </c>
      <c r="B31" s="194" t="s">
        <v>490</v>
      </c>
      <c r="C31" s="194" t="s">
        <v>490</v>
      </c>
      <c r="D31" s="194" t="s">
        <v>490</v>
      </c>
      <c r="E31" s="194" t="s">
        <v>490</v>
      </c>
      <c r="F31" s="193">
        <v>10</v>
      </c>
      <c r="G31" s="193">
        <v>10</v>
      </c>
      <c r="H31" s="193">
        <v>10</v>
      </c>
      <c r="I31" s="193">
        <v>10</v>
      </c>
      <c r="J31" s="195">
        <v>1984</v>
      </c>
      <c r="K31" s="193">
        <v>1</v>
      </c>
      <c r="L31" s="193">
        <v>1</v>
      </c>
      <c r="M31" s="193" t="s">
        <v>446</v>
      </c>
      <c r="N31" s="193" t="s">
        <v>454</v>
      </c>
      <c r="O31" s="193" t="s">
        <v>487</v>
      </c>
      <c r="P31" s="193" t="s">
        <v>448</v>
      </c>
      <c r="Q31" s="291">
        <v>1.51</v>
      </c>
      <c r="R31" s="292">
        <v>1.51</v>
      </c>
      <c r="S31" s="193" t="s">
        <v>277</v>
      </c>
      <c r="T31" s="193" t="s">
        <v>277</v>
      </c>
      <c r="U31" s="193" t="s">
        <v>277</v>
      </c>
      <c r="V31" s="193" t="s">
        <v>488</v>
      </c>
      <c r="W31" s="193" t="s">
        <v>449</v>
      </c>
      <c r="X31" s="260" t="s">
        <v>466</v>
      </c>
      <c r="Y31" s="260" t="s">
        <v>451</v>
      </c>
      <c r="Z31" s="260" t="s">
        <v>452</v>
      </c>
      <c r="AA31" s="260" t="s">
        <v>453</v>
      </c>
    </row>
    <row r="32" spans="1:27" ht="38.25" x14ac:dyDescent="0.25">
      <c r="A32" s="193">
        <v>8</v>
      </c>
      <c r="B32" s="194" t="s">
        <v>491</v>
      </c>
      <c r="C32" s="194" t="s">
        <v>491</v>
      </c>
      <c r="D32" s="194" t="s">
        <v>491</v>
      </c>
      <c r="E32" s="194" t="s">
        <v>491</v>
      </c>
      <c r="F32" s="193">
        <v>10</v>
      </c>
      <c r="G32" s="193">
        <v>10</v>
      </c>
      <c r="H32" s="193">
        <v>10</v>
      </c>
      <c r="I32" s="193">
        <v>10</v>
      </c>
      <c r="J32" s="195">
        <v>1984</v>
      </c>
      <c r="K32" s="193">
        <v>1</v>
      </c>
      <c r="L32" s="193">
        <v>1</v>
      </c>
      <c r="M32" s="193" t="s">
        <v>446</v>
      </c>
      <c r="N32" s="193" t="s">
        <v>454</v>
      </c>
      <c r="O32" s="193" t="s">
        <v>487</v>
      </c>
      <c r="P32" s="193" t="s">
        <v>448</v>
      </c>
      <c r="Q32" s="291">
        <v>1.51</v>
      </c>
      <c r="R32" s="292">
        <v>1.51</v>
      </c>
      <c r="S32" s="193" t="s">
        <v>277</v>
      </c>
      <c r="T32" s="193" t="s">
        <v>277</v>
      </c>
      <c r="U32" s="193" t="s">
        <v>277</v>
      </c>
      <c r="V32" s="193" t="s">
        <v>488</v>
      </c>
      <c r="W32" s="193" t="s">
        <v>449</v>
      </c>
      <c r="X32" s="260" t="s">
        <v>466</v>
      </c>
      <c r="Y32" s="260" t="s">
        <v>451</v>
      </c>
      <c r="Z32" s="260" t="s">
        <v>452</v>
      </c>
      <c r="AA32" s="260" t="s">
        <v>453</v>
      </c>
    </row>
    <row r="33" spans="1:27" ht="38.25" x14ac:dyDescent="0.25">
      <c r="A33" s="193">
        <v>9</v>
      </c>
      <c r="B33" s="194" t="s">
        <v>492</v>
      </c>
      <c r="C33" s="194" t="s">
        <v>492</v>
      </c>
      <c r="D33" s="194" t="s">
        <v>492</v>
      </c>
      <c r="E33" s="194" t="s">
        <v>492</v>
      </c>
      <c r="F33" s="193">
        <v>10</v>
      </c>
      <c r="G33" s="193">
        <v>10</v>
      </c>
      <c r="H33" s="193">
        <v>10</v>
      </c>
      <c r="I33" s="193">
        <v>10</v>
      </c>
      <c r="J33" s="195">
        <v>1990</v>
      </c>
      <c r="K33" s="193">
        <v>1</v>
      </c>
      <c r="L33" s="193">
        <v>1</v>
      </c>
      <c r="M33" s="193" t="s">
        <v>457</v>
      </c>
      <c r="N33" s="193" t="s">
        <v>454</v>
      </c>
      <c r="O33" s="193" t="s">
        <v>487</v>
      </c>
      <c r="P33" s="193" t="s">
        <v>448</v>
      </c>
      <c r="Q33" s="291">
        <v>0.19</v>
      </c>
      <c r="R33" s="292">
        <v>0.19</v>
      </c>
      <c r="S33" s="193" t="s">
        <v>277</v>
      </c>
      <c r="T33" s="193" t="s">
        <v>277</v>
      </c>
      <c r="U33" s="193" t="s">
        <v>277</v>
      </c>
      <c r="V33" s="193" t="s">
        <v>488</v>
      </c>
      <c r="W33" s="193" t="s">
        <v>449</v>
      </c>
      <c r="X33" s="260" t="s">
        <v>466</v>
      </c>
      <c r="Y33" s="260" t="s">
        <v>451</v>
      </c>
      <c r="Z33" s="260" t="s">
        <v>452</v>
      </c>
      <c r="AA33" s="260" t="s">
        <v>453</v>
      </c>
    </row>
    <row r="34" spans="1:27" ht="38.25" x14ac:dyDescent="0.25">
      <c r="A34" s="193">
        <v>10</v>
      </c>
      <c r="B34" s="194" t="s">
        <v>493</v>
      </c>
      <c r="C34" s="194" t="s">
        <v>493</v>
      </c>
      <c r="D34" s="194" t="s">
        <v>493</v>
      </c>
      <c r="E34" s="194" t="s">
        <v>493</v>
      </c>
      <c r="F34" s="193">
        <v>10</v>
      </c>
      <c r="G34" s="193">
        <v>10</v>
      </c>
      <c r="H34" s="193">
        <v>10</v>
      </c>
      <c r="I34" s="193">
        <v>10</v>
      </c>
      <c r="J34" s="195">
        <v>1990</v>
      </c>
      <c r="K34" s="193">
        <v>1</v>
      </c>
      <c r="L34" s="193">
        <v>1</v>
      </c>
      <c r="M34" s="193" t="s">
        <v>457</v>
      </c>
      <c r="N34" s="193" t="s">
        <v>454</v>
      </c>
      <c r="O34" s="193" t="s">
        <v>487</v>
      </c>
      <c r="P34" s="193" t="s">
        <v>448</v>
      </c>
      <c r="Q34" s="291">
        <v>0.4</v>
      </c>
      <c r="R34" s="292">
        <v>0.4</v>
      </c>
      <c r="S34" s="193" t="s">
        <v>277</v>
      </c>
      <c r="T34" s="193" t="s">
        <v>277</v>
      </c>
      <c r="U34" s="193" t="s">
        <v>277</v>
      </c>
      <c r="V34" s="193" t="s">
        <v>488</v>
      </c>
      <c r="W34" s="193" t="s">
        <v>449</v>
      </c>
      <c r="X34" s="260" t="s">
        <v>466</v>
      </c>
      <c r="Y34" s="260" t="s">
        <v>451</v>
      </c>
      <c r="Z34" s="260" t="s">
        <v>452</v>
      </c>
      <c r="AA34" s="260" t="s">
        <v>453</v>
      </c>
    </row>
    <row r="35" spans="1:27" ht="38.25" x14ac:dyDescent="0.25">
      <c r="A35" s="193">
        <v>11</v>
      </c>
      <c r="B35" s="194" t="s">
        <v>494</v>
      </c>
      <c r="C35" s="194" t="s">
        <v>494</v>
      </c>
      <c r="D35" s="194" t="s">
        <v>494</v>
      </c>
      <c r="E35" s="194" t="s">
        <v>494</v>
      </c>
      <c r="F35" s="193">
        <v>10</v>
      </c>
      <c r="G35" s="193">
        <v>10</v>
      </c>
      <c r="H35" s="193">
        <v>10</v>
      </c>
      <c r="I35" s="193">
        <v>10</v>
      </c>
      <c r="J35" s="195">
        <v>1988</v>
      </c>
      <c r="K35" s="193">
        <v>1</v>
      </c>
      <c r="L35" s="193">
        <v>1</v>
      </c>
      <c r="M35" s="193" t="s">
        <v>446</v>
      </c>
      <c r="N35" s="193" t="s">
        <v>454</v>
      </c>
      <c r="O35" s="193" t="s">
        <v>487</v>
      </c>
      <c r="P35" s="193" t="s">
        <v>448</v>
      </c>
      <c r="Q35" s="291">
        <v>0.34</v>
      </c>
      <c r="R35" s="292">
        <v>0.34</v>
      </c>
      <c r="S35" s="193" t="s">
        <v>277</v>
      </c>
      <c r="T35" s="193" t="s">
        <v>277</v>
      </c>
      <c r="U35" s="193" t="s">
        <v>277</v>
      </c>
      <c r="V35" s="193" t="s">
        <v>488</v>
      </c>
      <c r="W35" s="193" t="s">
        <v>449</v>
      </c>
      <c r="X35" s="260" t="s">
        <v>466</v>
      </c>
      <c r="Y35" s="260" t="s">
        <v>451</v>
      </c>
      <c r="Z35" s="260" t="s">
        <v>452</v>
      </c>
      <c r="AA35" s="260" t="s">
        <v>453</v>
      </c>
    </row>
    <row r="36" spans="1:27" ht="38.25" x14ac:dyDescent="0.25">
      <c r="A36" s="193">
        <v>12</v>
      </c>
      <c r="B36" s="194" t="s">
        <v>495</v>
      </c>
      <c r="C36" s="194" t="s">
        <v>495</v>
      </c>
      <c r="D36" s="194" t="s">
        <v>495</v>
      </c>
      <c r="E36" s="194" t="s">
        <v>495</v>
      </c>
      <c r="F36" s="193">
        <v>10</v>
      </c>
      <c r="G36" s="193">
        <v>10</v>
      </c>
      <c r="H36" s="193">
        <v>10</v>
      </c>
      <c r="I36" s="193">
        <v>10</v>
      </c>
      <c r="J36" s="195">
        <v>1983</v>
      </c>
      <c r="K36" s="193">
        <v>1</v>
      </c>
      <c r="L36" s="193">
        <v>1</v>
      </c>
      <c r="M36" s="193" t="s">
        <v>457</v>
      </c>
      <c r="N36" s="193" t="s">
        <v>454</v>
      </c>
      <c r="O36" s="193" t="s">
        <v>487</v>
      </c>
      <c r="P36" s="193" t="s">
        <v>448</v>
      </c>
      <c r="Q36" s="291">
        <v>0.71</v>
      </c>
      <c r="R36" s="292">
        <v>0.71</v>
      </c>
      <c r="S36" s="193" t="s">
        <v>277</v>
      </c>
      <c r="T36" s="193" t="s">
        <v>277</v>
      </c>
      <c r="U36" s="193" t="s">
        <v>277</v>
      </c>
      <c r="V36" s="193" t="s">
        <v>488</v>
      </c>
      <c r="W36" s="193" t="s">
        <v>449</v>
      </c>
      <c r="X36" s="260" t="s">
        <v>466</v>
      </c>
      <c r="Y36" s="260" t="s">
        <v>451</v>
      </c>
      <c r="Z36" s="260" t="s">
        <v>452</v>
      </c>
      <c r="AA36" s="260" t="s">
        <v>453</v>
      </c>
    </row>
    <row r="37" spans="1:27" x14ac:dyDescent="0.25">
      <c r="Q37" s="266">
        <f>SUM(Q25:Q36)</f>
        <v>15.11</v>
      </c>
      <c r="R37" s="47">
        <f>SUM(R25:R36)</f>
        <v>15.11</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rowBreaks count="1" manualBreakCount="1">
    <brk id="2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70" zoomScaleSheetLayoutView="7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65" t="str">
        <f>'3.2 паспорт Техсостояние ЛЭП'!A5</f>
        <v>Год раскрытия информации: 2018 год</v>
      </c>
      <c r="B5" s="365"/>
      <c r="C5" s="365"/>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row>
    <row r="6" spans="1:29" s="12" customFormat="1" ht="18.75" x14ac:dyDescent="0.3">
      <c r="A6" s="279"/>
      <c r="B6" s="265"/>
      <c r="C6" s="265"/>
      <c r="E6" s="16"/>
      <c r="F6" s="16"/>
      <c r="G6" s="15"/>
    </row>
    <row r="7" spans="1:29" s="12" customFormat="1" ht="18.75" x14ac:dyDescent="0.2">
      <c r="A7" s="357" t="s">
        <v>7</v>
      </c>
      <c r="B7" s="357"/>
      <c r="C7" s="357"/>
      <c r="D7" s="13"/>
      <c r="E7" s="13"/>
      <c r="F7" s="13"/>
      <c r="G7" s="13"/>
      <c r="H7" s="13"/>
      <c r="I7" s="13"/>
      <c r="J7" s="13"/>
      <c r="K7" s="13"/>
      <c r="L7" s="13"/>
      <c r="M7" s="13"/>
      <c r="N7" s="13"/>
      <c r="O7" s="13"/>
      <c r="P7" s="13"/>
      <c r="Q7" s="13"/>
      <c r="R7" s="13"/>
      <c r="S7" s="13"/>
      <c r="T7" s="13"/>
      <c r="U7" s="13"/>
    </row>
    <row r="8" spans="1:29" s="12" customFormat="1" ht="18.75" x14ac:dyDescent="0.2">
      <c r="A8" s="357"/>
      <c r="B8" s="357"/>
      <c r="C8" s="357"/>
      <c r="D8" s="14"/>
      <c r="E8" s="14"/>
      <c r="F8" s="14"/>
      <c r="G8" s="14"/>
      <c r="H8" s="13"/>
      <c r="I8" s="13"/>
      <c r="J8" s="13"/>
      <c r="K8" s="13"/>
      <c r="L8" s="13"/>
      <c r="M8" s="13"/>
      <c r="N8" s="13"/>
      <c r="O8" s="13"/>
      <c r="P8" s="13"/>
      <c r="Q8" s="13"/>
      <c r="R8" s="13"/>
      <c r="S8" s="13"/>
      <c r="T8" s="13"/>
      <c r="U8" s="13"/>
    </row>
    <row r="9" spans="1:29" s="12" customFormat="1" ht="18.75" x14ac:dyDescent="0.2">
      <c r="A9" s="359" t="str">
        <f>'3.2 паспорт Техсостояние ЛЭП'!E9</f>
        <v>Акционерное общество "Янтарьэнерго" ДЗО  ПАО "Россети"</v>
      </c>
      <c r="B9" s="359"/>
      <c r="C9" s="359"/>
      <c r="D9" s="8"/>
      <c r="E9" s="8"/>
      <c r="F9" s="8"/>
      <c r="G9" s="8"/>
      <c r="H9" s="13"/>
      <c r="I9" s="13"/>
      <c r="J9" s="13"/>
      <c r="K9" s="13"/>
      <c r="L9" s="13"/>
      <c r="M9" s="13"/>
      <c r="N9" s="13"/>
      <c r="O9" s="13"/>
      <c r="P9" s="13"/>
      <c r="Q9" s="13"/>
      <c r="R9" s="13"/>
      <c r="S9" s="13"/>
      <c r="T9" s="13"/>
      <c r="U9" s="13"/>
    </row>
    <row r="10" spans="1:29" s="12" customFormat="1" ht="18.75" x14ac:dyDescent="0.2">
      <c r="A10" s="352" t="s">
        <v>6</v>
      </c>
      <c r="B10" s="352"/>
      <c r="C10" s="352"/>
      <c r="D10" s="6"/>
      <c r="E10" s="6"/>
      <c r="F10" s="6"/>
      <c r="G10" s="6"/>
      <c r="H10" s="13"/>
      <c r="I10" s="13"/>
      <c r="J10" s="13"/>
      <c r="K10" s="13"/>
      <c r="L10" s="13"/>
      <c r="M10" s="13"/>
      <c r="N10" s="13"/>
      <c r="O10" s="13"/>
      <c r="P10" s="13"/>
      <c r="Q10" s="13"/>
      <c r="R10" s="13"/>
      <c r="S10" s="13"/>
      <c r="T10" s="13"/>
      <c r="U10" s="13"/>
    </row>
    <row r="11" spans="1:29" s="12" customFormat="1" ht="18.75" x14ac:dyDescent="0.2">
      <c r="A11" s="357"/>
      <c r="B11" s="357"/>
      <c r="C11" s="357"/>
      <c r="D11" s="14"/>
      <c r="E11" s="14"/>
      <c r="F11" s="14"/>
      <c r="G11" s="14"/>
      <c r="H11" s="13"/>
      <c r="I11" s="13"/>
      <c r="J11" s="13"/>
      <c r="K11" s="13"/>
      <c r="L11" s="13"/>
      <c r="M11" s="13"/>
      <c r="N11" s="13"/>
      <c r="O11" s="13"/>
      <c r="P11" s="13"/>
      <c r="Q11" s="13"/>
      <c r="R11" s="13"/>
      <c r="S11" s="13"/>
      <c r="T11" s="13"/>
      <c r="U11" s="13"/>
    </row>
    <row r="12" spans="1:29" s="12" customFormat="1" ht="18.75" x14ac:dyDescent="0.2">
      <c r="A12" s="359" t="str">
        <f>'3.2 паспорт Техсостояние ЛЭП'!E12</f>
        <v>H_2740</v>
      </c>
      <c r="B12" s="359"/>
      <c r="C12" s="359"/>
      <c r="D12" s="8"/>
      <c r="E12" s="8"/>
      <c r="F12" s="8"/>
      <c r="G12" s="8"/>
      <c r="H12" s="13"/>
      <c r="I12" s="13"/>
      <c r="J12" s="13"/>
      <c r="K12" s="13"/>
      <c r="L12" s="13"/>
      <c r="M12" s="13"/>
      <c r="N12" s="13"/>
      <c r="O12" s="13"/>
      <c r="P12" s="13"/>
      <c r="Q12" s="13"/>
      <c r="R12" s="13"/>
      <c r="S12" s="13"/>
      <c r="T12" s="13"/>
      <c r="U12" s="13"/>
    </row>
    <row r="13" spans="1:29" s="12" customFormat="1" ht="18.75" x14ac:dyDescent="0.2">
      <c r="A13" s="352" t="s">
        <v>5</v>
      </c>
      <c r="B13" s="352"/>
      <c r="C13" s="35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4"/>
      <c r="B14" s="364"/>
      <c r="C14" s="364"/>
      <c r="D14" s="10"/>
      <c r="E14" s="10"/>
      <c r="F14" s="10"/>
      <c r="G14" s="10"/>
      <c r="H14" s="10"/>
      <c r="I14" s="10"/>
      <c r="J14" s="10"/>
      <c r="K14" s="10"/>
      <c r="L14" s="10"/>
      <c r="M14" s="10"/>
      <c r="N14" s="10"/>
      <c r="O14" s="10"/>
      <c r="P14" s="10"/>
      <c r="Q14" s="10"/>
      <c r="R14" s="10"/>
      <c r="S14" s="10"/>
      <c r="T14" s="10"/>
      <c r="U14" s="10"/>
    </row>
    <row r="15" spans="1:29" s="3" customFormat="1" ht="100.5" customHeight="1" x14ac:dyDescent="0.2">
      <c r="A15" s="360" t="str">
        <f>'3.2 паспорт Техсостояние ЛЭП'!E15</f>
        <v>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v>
      </c>
      <c r="B15" s="360"/>
      <c r="C15" s="360"/>
      <c r="D15" s="8"/>
      <c r="E15" s="8"/>
      <c r="F15" s="8"/>
      <c r="G15" s="8"/>
      <c r="H15" s="8"/>
      <c r="I15" s="8"/>
      <c r="J15" s="8"/>
      <c r="K15" s="8"/>
      <c r="L15" s="8"/>
      <c r="M15" s="8"/>
      <c r="N15" s="8"/>
      <c r="O15" s="8"/>
      <c r="P15" s="8"/>
      <c r="Q15" s="8"/>
      <c r="R15" s="8"/>
      <c r="S15" s="8"/>
      <c r="T15" s="8"/>
      <c r="U15" s="8"/>
    </row>
    <row r="16" spans="1:29" s="3" customFormat="1" ht="15" customHeight="1" x14ac:dyDescent="0.2">
      <c r="A16" s="361" t="s">
        <v>4</v>
      </c>
      <c r="B16" s="361"/>
      <c r="C16" s="361"/>
      <c r="D16" s="6"/>
      <c r="E16" s="6"/>
      <c r="F16" s="6"/>
      <c r="G16" s="6"/>
      <c r="H16" s="6"/>
      <c r="I16" s="6"/>
      <c r="J16" s="6"/>
      <c r="K16" s="6"/>
      <c r="L16" s="6"/>
      <c r="M16" s="6"/>
      <c r="N16" s="6"/>
      <c r="O16" s="6"/>
      <c r="P16" s="6"/>
      <c r="Q16" s="6"/>
      <c r="R16" s="6"/>
      <c r="S16" s="6"/>
      <c r="T16" s="6"/>
      <c r="U16" s="6"/>
    </row>
    <row r="17" spans="1:21" s="3" customFormat="1" ht="15" customHeight="1" x14ac:dyDescent="0.2">
      <c r="A17" s="362"/>
      <c r="B17" s="362"/>
      <c r="C17" s="362"/>
      <c r="D17" s="4"/>
      <c r="E17" s="4"/>
      <c r="F17" s="4"/>
      <c r="G17" s="4"/>
      <c r="H17" s="4"/>
      <c r="I17" s="4"/>
      <c r="J17" s="4"/>
      <c r="K17" s="4"/>
      <c r="L17" s="4"/>
      <c r="M17" s="4"/>
      <c r="N17" s="4"/>
      <c r="O17" s="4"/>
      <c r="P17" s="4"/>
      <c r="Q17" s="4"/>
      <c r="R17" s="4"/>
    </row>
    <row r="18" spans="1:21" s="3" customFormat="1" ht="27.75" customHeight="1" x14ac:dyDescent="0.2">
      <c r="A18" s="353" t="s">
        <v>359</v>
      </c>
      <c r="B18" s="353"/>
      <c r="C18" s="35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3</v>
      </c>
      <c r="B20" s="37" t="s">
        <v>64</v>
      </c>
      <c r="C20" s="36"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142.5" customHeight="1" x14ac:dyDescent="0.2">
      <c r="A22" s="24" t="s">
        <v>62</v>
      </c>
      <c r="B22" s="30" t="s">
        <v>372</v>
      </c>
      <c r="C22" s="319" t="s">
        <v>583</v>
      </c>
      <c r="D22" s="29"/>
      <c r="E22" s="29"/>
      <c r="F22" s="28"/>
      <c r="G22" s="28"/>
      <c r="H22" s="28"/>
      <c r="I22" s="28"/>
      <c r="J22" s="28"/>
      <c r="K22" s="28"/>
      <c r="L22" s="28"/>
      <c r="M22" s="28"/>
      <c r="N22" s="28"/>
      <c r="O22" s="28"/>
      <c r="P22" s="28"/>
      <c r="Q22" s="27"/>
      <c r="R22" s="27"/>
      <c r="S22" s="27"/>
      <c r="T22" s="27"/>
      <c r="U22" s="27"/>
    </row>
    <row r="23" spans="1:21" ht="146.25" customHeight="1" x14ac:dyDescent="0.25">
      <c r="A23" s="24" t="s">
        <v>61</v>
      </c>
      <c r="B23" s="26" t="s">
        <v>58</v>
      </c>
      <c r="C23" s="320" t="s">
        <v>615</v>
      </c>
      <c r="D23" s="23"/>
      <c r="E23" s="23"/>
      <c r="F23" s="23"/>
      <c r="G23" s="23"/>
      <c r="H23" s="23"/>
      <c r="I23" s="23"/>
      <c r="J23" s="23"/>
      <c r="K23" s="23"/>
      <c r="L23" s="23"/>
      <c r="M23" s="23"/>
      <c r="N23" s="23"/>
      <c r="O23" s="23"/>
      <c r="P23" s="23"/>
      <c r="Q23" s="23"/>
      <c r="R23" s="23"/>
      <c r="S23" s="23"/>
      <c r="T23" s="23"/>
      <c r="U23" s="23"/>
    </row>
    <row r="24" spans="1:21" ht="168.75" customHeight="1" x14ac:dyDescent="0.25">
      <c r="A24" s="24" t="s">
        <v>60</v>
      </c>
      <c r="B24" s="26" t="s">
        <v>392</v>
      </c>
      <c r="C24" s="36" t="s">
        <v>616</v>
      </c>
      <c r="D24" s="23"/>
      <c r="E24" s="23"/>
      <c r="F24" s="23"/>
      <c r="G24" s="23"/>
      <c r="H24" s="23"/>
      <c r="I24" s="23"/>
      <c r="J24" s="23"/>
      <c r="K24" s="23"/>
      <c r="L24" s="23"/>
      <c r="M24" s="23"/>
      <c r="N24" s="23"/>
      <c r="O24" s="23"/>
      <c r="P24" s="23"/>
      <c r="Q24" s="23"/>
      <c r="R24" s="23"/>
      <c r="S24" s="23"/>
      <c r="T24" s="23"/>
      <c r="U24" s="23"/>
    </row>
    <row r="25" spans="1:21" ht="63" customHeight="1" x14ac:dyDescent="0.25">
      <c r="A25" s="24" t="s">
        <v>59</v>
      </c>
      <c r="B25" s="26" t="s">
        <v>393</v>
      </c>
      <c r="C25" s="36" t="s">
        <v>442</v>
      </c>
      <c r="D25" s="23"/>
      <c r="E25" s="23"/>
      <c r="F25" s="23"/>
      <c r="G25" s="23"/>
      <c r="H25" s="23"/>
      <c r="I25" s="23"/>
      <c r="J25" s="23"/>
      <c r="K25" s="23"/>
      <c r="L25" s="23"/>
      <c r="M25" s="23"/>
      <c r="N25" s="23"/>
      <c r="O25" s="23"/>
      <c r="P25" s="23"/>
      <c r="Q25" s="23"/>
      <c r="R25" s="23"/>
      <c r="S25" s="23"/>
      <c r="T25" s="23"/>
      <c r="U25" s="23"/>
    </row>
    <row r="26" spans="1:21" ht="42.75" customHeight="1" x14ac:dyDescent="0.25">
      <c r="A26" s="24" t="s">
        <v>57</v>
      </c>
      <c r="B26" s="26" t="s">
        <v>205</v>
      </c>
      <c r="C26" s="36" t="s">
        <v>582</v>
      </c>
      <c r="D26" s="23"/>
      <c r="E26" s="23"/>
      <c r="F26" s="23"/>
      <c r="G26" s="23"/>
      <c r="H26" s="23"/>
      <c r="I26" s="23"/>
      <c r="J26" s="23"/>
      <c r="K26" s="23"/>
      <c r="L26" s="23"/>
      <c r="M26" s="23"/>
      <c r="N26" s="23"/>
      <c r="O26" s="23"/>
      <c r="P26" s="23"/>
      <c r="Q26" s="23"/>
      <c r="R26" s="23"/>
      <c r="S26" s="23"/>
      <c r="T26" s="23"/>
      <c r="U26" s="23"/>
    </row>
    <row r="27" spans="1:21" ht="250.5" customHeight="1" x14ac:dyDescent="0.25">
      <c r="A27" s="24" t="s">
        <v>56</v>
      </c>
      <c r="B27" s="26" t="s">
        <v>373</v>
      </c>
      <c r="C27" s="39" t="s">
        <v>443</v>
      </c>
      <c r="D27" s="23"/>
      <c r="E27" s="23"/>
      <c r="F27" s="23"/>
      <c r="G27" s="23"/>
      <c r="H27" s="23"/>
      <c r="I27" s="23"/>
      <c r="J27" s="23"/>
      <c r="K27" s="23"/>
      <c r="L27" s="23"/>
      <c r="M27" s="23"/>
      <c r="N27" s="23"/>
      <c r="O27" s="23"/>
      <c r="P27" s="23"/>
      <c r="Q27" s="23"/>
      <c r="R27" s="23"/>
      <c r="S27" s="23"/>
      <c r="T27" s="23"/>
      <c r="U27" s="23"/>
    </row>
    <row r="28" spans="1:21" ht="42.75" customHeight="1" x14ac:dyDescent="0.25">
      <c r="A28" s="24" t="s">
        <v>54</v>
      </c>
      <c r="B28" s="26" t="s">
        <v>55</v>
      </c>
      <c r="C28" s="36">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52</v>
      </c>
      <c r="B29" s="25" t="s">
        <v>53</v>
      </c>
      <c r="C29" s="36">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70</v>
      </c>
      <c r="B30" s="25" t="s">
        <v>51</v>
      </c>
      <c r="C30" s="36" t="s">
        <v>587</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3"/>
  <sheetViews>
    <sheetView view="pageBreakPreview" topLeftCell="A28" zoomScale="80" zoomScaleNormal="80" zoomScaleSheetLayoutView="80" workbookViewId="0">
      <selection activeCell="D26" sqref="D26"/>
    </sheetView>
  </sheetViews>
  <sheetFormatPr defaultRowHeight="15" x14ac:dyDescent="0.25"/>
  <cols>
    <col min="1" max="1" width="17.7109375" customWidth="1"/>
    <col min="2" max="2" width="30.140625" customWidth="1"/>
    <col min="3" max="3" width="16.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5" t="s">
        <v>8</v>
      </c>
    </row>
    <row r="3" spans="1:28" ht="18.75" x14ac:dyDescent="0.3">
      <c r="Z3" s="15" t="s">
        <v>65</v>
      </c>
    </row>
    <row r="4" spans="1:28" ht="18.75" customHeight="1" x14ac:dyDescent="0.25">
      <c r="A4" s="365" t="str">
        <f>'3.3 паспорт описание'!A5</f>
        <v>Год раскрытия информации: 2018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5" spans="1:28" x14ac:dyDescent="0.25">
      <c r="A5" s="273"/>
      <c r="B5" s="273"/>
      <c r="C5" s="273"/>
      <c r="D5" s="273"/>
      <c r="E5" s="273"/>
      <c r="F5" s="273"/>
      <c r="G5" s="273"/>
      <c r="H5" s="273"/>
      <c r="I5" s="273"/>
      <c r="J5" s="273"/>
      <c r="K5" s="273"/>
      <c r="L5" s="273"/>
      <c r="M5" s="273"/>
      <c r="N5" s="273"/>
      <c r="O5" s="273"/>
      <c r="P5" s="273"/>
      <c r="Q5" s="273"/>
      <c r="R5" s="273"/>
      <c r="S5" s="273"/>
      <c r="T5" s="273"/>
      <c r="U5" s="273"/>
      <c r="V5" s="273"/>
      <c r="W5" s="273"/>
      <c r="X5" s="273"/>
      <c r="Y5" s="273"/>
      <c r="Z5" s="273"/>
    </row>
    <row r="6" spans="1:28" ht="18.75" x14ac:dyDescent="0.25">
      <c r="A6" s="357" t="s">
        <v>7</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124"/>
      <c r="AB6" s="124"/>
    </row>
    <row r="7" spans="1:28" ht="18.75" x14ac:dyDescent="0.25">
      <c r="A7" s="357"/>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124"/>
      <c r="AB7" s="124"/>
    </row>
    <row r="8" spans="1:28" ht="15.75" x14ac:dyDescent="0.25">
      <c r="A8" s="359" t="str">
        <f>'3.3 паспорт описание'!A9:C9</f>
        <v>Акционерное общество "Янтарьэнерго" ДЗО  ПАО "Россети"</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125"/>
      <c r="AB8" s="125"/>
    </row>
    <row r="9" spans="1:28" ht="15.75" x14ac:dyDescent="0.25">
      <c r="A9" s="352" t="s">
        <v>6</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126"/>
      <c r="AB9" s="126"/>
    </row>
    <row r="10" spans="1:28" ht="18.75" x14ac:dyDescent="0.25">
      <c r="A10" s="357"/>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124"/>
      <c r="AB10" s="124"/>
    </row>
    <row r="11" spans="1:28" ht="15.75" x14ac:dyDescent="0.25">
      <c r="A11" s="359" t="str">
        <f>'3.3 паспорт описание'!A12:C12</f>
        <v>H_2740</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125"/>
      <c r="AB11" s="125"/>
    </row>
    <row r="12" spans="1:28" ht="15.75" x14ac:dyDescent="0.25">
      <c r="A12" s="352" t="s">
        <v>5</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126"/>
      <c r="AB12" s="126"/>
    </row>
    <row r="13" spans="1:28" ht="18.75" x14ac:dyDescent="0.25">
      <c r="A13" s="364"/>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11"/>
      <c r="AB13" s="11"/>
    </row>
    <row r="14" spans="1:28" ht="24.75" customHeight="1" x14ac:dyDescent="0.25">
      <c r="A14" s="360" t="str">
        <f>'3.3 паспорт описание'!A15:C15</f>
        <v>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125"/>
      <c r="AB14" s="125"/>
    </row>
    <row r="15" spans="1:28" ht="15.75" x14ac:dyDescent="0.25">
      <c r="A15" s="361" t="s">
        <v>4</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126"/>
      <c r="AB15" s="126"/>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33"/>
      <c r="AB16" s="133"/>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33"/>
      <c r="AB17" s="133"/>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33"/>
      <c r="AB18" s="133"/>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33"/>
      <c r="AB19" s="133"/>
    </row>
    <row r="20" spans="1:2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134"/>
      <c r="AB20" s="134"/>
    </row>
    <row r="21" spans="1:28" x14ac:dyDescent="0.25">
      <c r="A21" s="393"/>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134"/>
      <c r="AB21" s="134"/>
    </row>
    <row r="22" spans="1:28" x14ac:dyDescent="0.25">
      <c r="A22" s="394" t="s">
        <v>391</v>
      </c>
      <c r="B22" s="394"/>
      <c r="C22" s="394"/>
      <c r="D22" s="394"/>
      <c r="E22" s="394"/>
      <c r="F22" s="394"/>
      <c r="G22" s="394"/>
      <c r="H22" s="394"/>
      <c r="I22" s="394"/>
      <c r="J22" s="394"/>
      <c r="K22" s="394"/>
      <c r="L22" s="394"/>
      <c r="M22" s="394"/>
      <c r="N22" s="394"/>
      <c r="O22" s="394"/>
      <c r="P22" s="394"/>
      <c r="Q22" s="394"/>
      <c r="R22" s="394"/>
      <c r="S22" s="394"/>
      <c r="T22" s="394"/>
      <c r="U22" s="394"/>
      <c r="V22" s="394"/>
      <c r="W22" s="394"/>
      <c r="X22" s="394"/>
      <c r="Y22" s="394"/>
      <c r="Z22" s="394"/>
      <c r="AA22" s="135"/>
      <c r="AB22" s="135"/>
    </row>
    <row r="23" spans="1:28" ht="32.25" customHeight="1" x14ac:dyDescent="0.25">
      <c r="A23" s="396" t="s">
        <v>275</v>
      </c>
      <c r="B23" s="397"/>
      <c r="C23" s="397"/>
      <c r="D23" s="397"/>
      <c r="E23" s="397"/>
      <c r="F23" s="397"/>
      <c r="G23" s="397"/>
      <c r="H23" s="397"/>
      <c r="I23" s="397"/>
      <c r="J23" s="397"/>
      <c r="K23" s="397"/>
      <c r="L23" s="398"/>
      <c r="M23" s="395" t="s">
        <v>276</v>
      </c>
      <c r="N23" s="395"/>
      <c r="O23" s="395"/>
      <c r="P23" s="395"/>
      <c r="Q23" s="395"/>
      <c r="R23" s="395"/>
      <c r="S23" s="395"/>
      <c r="T23" s="395"/>
      <c r="U23" s="395"/>
      <c r="V23" s="395"/>
      <c r="W23" s="395"/>
      <c r="X23" s="395"/>
      <c r="Y23" s="395"/>
      <c r="Z23" s="395"/>
    </row>
    <row r="24" spans="1:28" ht="151.5" customHeight="1" x14ac:dyDescent="0.25">
      <c r="A24" s="84" t="s">
        <v>207</v>
      </c>
      <c r="B24" s="85" t="s">
        <v>214</v>
      </c>
      <c r="C24" s="84" t="s">
        <v>270</v>
      </c>
      <c r="D24" s="84" t="s">
        <v>208</v>
      </c>
      <c r="E24" s="84" t="s">
        <v>271</v>
      </c>
      <c r="F24" s="84" t="s">
        <v>273</v>
      </c>
      <c r="G24" s="84" t="s">
        <v>272</v>
      </c>
      <c r="H24" s="84" t="s">
        <v>209</v>
      </c>
      <c r="I24" s="84" t="s">
        <v>274</v>
      </c>
      <c r="J24" s="84" t="s">
        <v>215</v>
      </c>
      <c r="K24" s="85" t="s">
        <v>213</v>
      </c>
      <c r="L24" s="85" t="s">
        <v>210</v>
      </c>
      <c r="M24" s="86" t="s">
        <v>222</v>
      </c>
      <c r="N24" s="85" t="s">
        <v>401</v>
      </c>
      <c r="O24" s="84" t="s">
        <v>220</v>
      </c>
      <c r="P24" s="84" t="s">
        <v>221</v>
      </c>
      <c r="Q24" s="84" t="s">
        <v>219</v>
      </c>
      <c r="R24" s="84" t="s">
        <v>209</v>
      </c>
      <c r="S24" s="84" t="s">
        <v>218</v>
      </c>
      <c r="T24" s="84" t="s">
        <v>217</v>
      </c>
      <c r="U24" s="84" t="s">
        <v>269</v>
      </c>
      <c r="V24" s="84" t="s">
        <v>219</v>
      </c>
      <c r="W24" s="89" t="s">
        <v>212</v>
      </c>
      <c r="X24" s="89" t="s">
        <v>224</v>
      </c>
      <c r="Y24" s="89" t="s">
        <v>225</v>
      </c>
      <c r="Z24" s="90" t="s">
        <v>223</v>
      </c>
    </row>
    <row r="25" spans="1:28" ht="16.5" customHeight="1" x14ac:dyDescent="0.25">
      <c r="A25" s="196">
        <v>1</v>
      </c>
      <c r="B25" s="197">
        <v>2</v>
      </c>
      <c r="C25" s="196">
        <v>3</v>
      </c>
      <c r="D25" s="197">
        <v>4</v>
      </c>
      <c r="E25" s="196">
        <v>5</v>
      </c>
      <c r="F25" s="197">
        <v>6</v>
      </c>
      <c r="G25" s="196">
        <v>7</v>
      </c>
      <c r="H25" s="197">
        <v>8</v>
      </c>
      <c r="I25" s="196">
        <v>9</v>
      </c>
      <c r="J25" s="197">
        <v>10</v>
      </c>
      <c r="K25" s="196">
        <v>11</v>
      </c>
      <c r="L25" s="197">
        <v>12</v>
      </c>
      <c r="M25" s="196">
        <v>13</v>
      </c>
      <c r="N25" s="197">
        <v>14</v>
      </c>
      <c r="O25" s="196">
        <v>15</v>
      </c>
      <c r="P25" s="197">
        <v>16</v>
      </c>
      <c r="Q25" s="196">
        <v>17</v>
      </c>
      <c r="R25" s="197">
        <v>18</v>
      </c>
      <c r="S25" s="196">
        <v>19</v>
      </c>
      <c r="T25" s="197">
        <v>20</v>
      </c>
      <c r="U25" s="196">
        <v>21</v>
      </c>
      <c r="V25" s="197">
        <v>22</v>
      </c>
      <c r="W25" s="196">
        <v>23</v>
      </c>
      <c r="X25" s="197">
        <v>24</v>
      </c>
      <c r="Y25" s="196">
        <v>25</v>
      </c>
      <c r="Z25" s="197">
        <v>26</v>
      </c>
    </row>
    <row r="26" spans="1:28" ht="101.25" customHeight="1" x14ac:dyDescent="0.25">
      <c r="A26" s="198">
        <v>2016</v>
      </c>
      <c r="B26" s="199"/>
      <c r="C26" s="200">
        <f>SUM(C27:C45)</f>
        <v>26.616899999999994</v>
      </c>
      <c r="D26" s="199">
        <f>SUM(D27:D45)</f>
        <v>3064</v>
      </c>
      <c r="E26" s="201">
        <f>SUM(E27:E45)</f>
        <v>14.113665750000001</v>
      </c>
      <c r="F26" s="199">
        <f>SUM(F27:F45)</f>
        <v>4386.5056000000004</v>
      </c>
      <c r="G26" s="202">
        <f>SUM(G27:G45)</f>
        <v>19.556499144475005</v>
      </c>
      <c r="H26" s="199">
        <v>16800</v>
      </c>
      <c r="I26" s="202">
        <f>SUM(I27:I45)</f>
        <v>0.26109554093718912</v>
      </c>
      <c r="J26" s="199">
        <f>SUM(J27:J45)</f>
        <v>0.18237672927631854</v>
      </c>
      <c r="K26" s="202"/>
      <c r="L26" s="199"/>
      <c r="M26" s="202"/>
      <c r="N26" s="203">
        <v>0</v>
      </c>
      <c r="O26" s="203">
        <v>0</v>
      </c>
      <c r="P26" s="203">
        <v>0</v>
      </c>
      <c r="Q26" s="203">
        <v>0</v>
      </c>
      <c r="R26" s="203">
        <v>0</v>
      </c>
      <c r="S26" s="203">
        <v>0</v>
      </c>
      <c r="T26" s="203">
        <v>0</v>
      </c>
      <c r="U26" s="203">
        <v>0</v>
      </c>
      <c r="V26" s="203">
        <v>0</v>
      </c>
      <c r="W26" s="257">
        <f>0-I26</f>
        <v>-0.26109554093718912</v>
      </c>
      <c r="X26" s="257">
        <f>0-J26</f>
        <v>-0.18237672927631854</v>
      </c>
      <c r="Y26" s="257">
        <f>0-G26</f>
        <v>-19.556499144475005</v>
      </c>
      <c r="Z26" s="203" t="s">
        <v>577</v>
      </c>
    </row>
    <row r="27" spans="1:28" ht="30" x14ac:dyDescent="0.25">
      <c r="A27" s="204"/>
      <c r="B27" s="205" t="s">
        <v>467</v>
      </c>
      <c r="C27" s="206">
        <v>1.4167000000000001</v>
      </c>
      <c r="D27" s="203">
        <v>85</v>
      </c>
      <c r="E27" s="207">
        <v>0.8</v>
      </c>
      <c r="F27" s="203">
        <f>C27*D27</f>
        <v>120.4195</v>
      </c>
      <c r="G27" s="203">
        <f>C27*E27</f>
        <v>1.1333600000000001</v>
      </c>
      <c r="H27" s="203">
        <v>16800</v>
      </c>
      <c r="I27" s="203">
        <f>C27*D27/H27</f>
        <v>7.1678273809523806E-3</v>
      </c>
      <c r="J27" s="203">
        <f>D27/H27</f>
        <v>5.0595238095238098E-3</v>
      </c>
      <c r="K27" s="203" t="s">
        <v>496</v>
      </c>
      <c r="L27" s="203" t="s">
        <v>497</v>
      </c>
      <c r="M27" s="203" t="s">
        <v>498</v>
      </c>
      <c r="N27" s="203">
        <v>0</v>
      </c>
      <c r="O27" s="203">
        <v>0</v>
      </c>
      <c r="P27" s="203">
        <v>0</v>
      </c>
      <c r="Q27" s="203">
        <v>0</v>
      </c>
      <c r="R27" s="203">
        <v>0</v>
      </c>
      <c r="S27" s="203">
        <v>0</v>
      </c>
      <c r="T27" s="203">
        <v>0</v>
      </c>
      <c r="U27" s="203">
        <v>0</v>
      </c>
      <c r="V27" s="203">
        <v>0</v>
      </c>
      <c r="W27" s="203"/>
      <c r="X27" s="203"/>
      <c r="Y27" s="203"/>
      <c r="Z27" s="204"/>
    </row>
    <row r="28" spans="1:28" ht="30" x14ac:dyDescent="0.25">
      <c r="A28" s="204"/>
      <c r="B28" s="205" t="s">
        <v>458</v>
      </c>
      <c r="C28" s="206">
        <v>1.3667</v>
      </c>
      <c r="D28" s="203">
        <v>134</v>
      </c>
      <c r="E28" s="207">
        <v>1</v>
      </c>
      <c r="F28" s="203">
        <f t="shared" ref="F28:F32" si="0">C28*D28</f>
        <v>183.1378</v>
      </c>
      <c r="G28" s="203">
        <f t="shared" ref="G28:G32" si="1">C28*E28</f>
        <v>1.3667</v>
      </c>
      <c r="H28" s="203">
        <v>16800</v>
      </c>
      <c r="I28" s="203">
        <f t="shared" ref="I28:I32" si="2">C28*D28/H28</f>
        <v>1.0901059523809523E-2</v>
      </c>
      <c r="J28" s="203">
        <f t="shared" ref="J28:J32" si="3">D28/H28</f>
        <v>7.976190476190477E-3</v>
      </c>
      <c r="K28" s="203" t="s">
        <v>499</v>
      </c>
      <c r="L28" s="208" t="s">
        <v>500</v>
      </c>
      <c r="M28" s="203" t="s">
        <v>498</v>
      </c>
      <c r="N28" s="203">
        <v>0</v>
      </c>
      <c r="O28" s="203">
        <v>0</v>
      </c>
      <c r="P28" s="203">
        <v>0</v>
      </c>
      <c r="Q28" s="203">
        <v>0</v>
      </c>
      <c r="R28" s="203">
        <v>0</v>
      </c>
      <c r="S28" s="203">
        <v>0</v>
      </c>
      <c r="T28" s="203">
        <v>0</v>
      </c>
      <c r="U28" s="203">
        <v>0</v>
      </c>
      <c r="V28" s="203">
        <v>0</v>
      </c>
      <c r="W28" s="203"/>
      <c r="X28" s="203"/>
      <c r="Y28" s="203"/>
      <c r="Z28" s="209"/>
    </row>
    <row r="29" spans="1:28" ht="30" x14ac:dyDescent="0.25">
      <c r="A29" s="204"/>
      <c r="B29" s="205" t="s">
        <v>465</v>
      </c>
      <c r="C29" s="206">
        <v>3.3332999999999999</v>
      </c>
      <c r="D29" s="203">
        <v>88</v>
      </c>
      <c r="E29" s="207">
        <v>0.47</v>
      </c>
      <c r="F29" s="203">
        <f t="shared" si="0"/>
        <v>293.3304</v>
      </c>
      <c r="G29" s="203">
        <f t="shared" si="1"/>
        <v>1.5666509999999998</v>
      </c>
      <c r="H29" s="203">
        <v>16800</v>
      </c>
      <c r="I29" s="203">
        <f t="shared" si="2"/>
        <v>1.7460142857142858E-2</v>
      </c>
      <c r="J29" s="203">
        <f t="shared" si="3"/>
        <v>5.2380952380952379E-3</v>
      </c>
      <c r="K29" s="203" t="s">
        <v>501</v>
      </c>
      <c r="L29" s="203" t="s">
        <v>497</v>
      </c>
      <c r="M29" s="203" t="s">
        <v>498</v>
      </c>
      <c r="N29" s="203">
        <v>0</v>
      </c>
      <c r="O29" s="203">
        <v>0</v>
      </c>
      <c r="P29" s="203">
        <v>0</v>
      </c>
      <c r="Q29" s="203">
        <v>0</v>
      </c>
      <c r="R29" s="203">
        <v>0</v>
      </c>
      <c r="S29" s="203">
        <v>0</v>
      </c>
      <c r="T29" s="203">
        <v>0</v>
      </c>
      <c r="U29" s="203">
        <v>0</v>
      </c>
      <c r="V29" s="203">
        <v>0</v>
      </c>
      <c r="W29" s="203"/>
      <c r="X29" s="203"/>
      <c r="Y29" s="203"/>
      <c r="Z29" s="204"/>
    </row>
    <row r="30" spans="1:28" ht="30" x14ac:dyDescent="0.25">
      <c r="A30" s="204"/>
      <c r="B30" s="205" t="s">
        <v>460</v>
      </c>
      <c r="C30" s="206">
        <v>3.4167000000000001</v>
      </c>
      <c r="D30" s="203">
        <v>88</v>
      </c>
      <c r="E30" s="207">
        <v>0.8</v>
      </c>
      <c r="F30" s="203">
        <f t="shared" si="0"/>
        <v>300.6696</v>
      </c>
      <c r="G30" s="203">
        <f t="shared" si="1"/>
        <v>2.7333600000000002</v>
      </c>
      <c r="H30" s="203">
        <v>16800</v>
      </c>
      <c r="I30" s="203">
        <f t="shared" si="2"/>
        <v>1.7897E-2</v>
      </c>
      <c r="J30" s="203">
        <f t="shared" si="3"/>
        <v>5.2380952380952379E-3</v>
      </c>
      <c r="K30" s="203" t="s">
        <v>502</v>
      </c>
      <c r="L30" s="203" t="s">
        <v>497</v>
      </c>
      <c r="M30" s="203" t="s">
        <v>498</v>
      </c>
      <c r="N30" s="203">
        <v>0</v>
      </c>
      <c r="O30" s="203">
        <v>0</v>
      </c>
      <c r="P30" s="203">
        <v>0</v>
      </c>
      <c r="Q30" s="203">
        <v>0</v>
      </c>
      <c r="R30" s="203">
        <v>0</v>
      </c>
      <c r="S30" s="203">
        <v>0</v>
      </c>
      <c r="T30" s="203">
        <v>0</v>
      </c>
      <c r="U30" s="203">
        <v>0</v>
      </c>
      <c r="V30" s="203">
        <v>0</v>
      </c>
      <c r="W30" s="203"/>
      <c r="X30" s="203"/>
      <c r="Y30" s="203"/>
      <c r="Z30" s="204"/>
    </row>
    <row r="31" spans="1:28" ht="30" x14ac:dyDescent="0.25">
      <c r="A31" s="204"/>
      <c r="B31" s="205" t="s">
        <v>468</v>
      </c>
      <c r="C31" s="206">
        <v>0.81669999999999998</v>
      </c>
      <c r="D31" s="203">
        <v>2</v>
      </c>
      <c r="E31" s="207">
        <v>0.01</v>
      </c>
      <c r="F31" s="203">
        <f t="shared" si="0"/>
        <v>1.6334</v>
      </c>
      <c r="G31" s="203">
        <f t="shared" si="1"/>
        <v>8.1670000000000006E-3</v>
      </c>
      <c r="H31" s="203">
        <v>16800</v>
      </c>
      <c r="I31" s="203">
        <f t="shared" si="2"/>
        <v>9.7226190476190478E-5</v>
      </c>
      <c r="J31" s="203">
        <f t="shared" si="3"/>
        <v>1.1904761904761905E-4</v>
      </c>
      <c r="K31" s="203" t="s">
        <v>503</v>
      </c>
      <c r="L31" s="203" t="s">
        <v>497</v>
      </c>
      <c r="M31" s="203" t="s">
        <v>498</v>
      </c>
      <c r="N31" s="203">
        <v>0</v>
      </c>
      <c r="O31" s="203">
        <v>0</v>
      </c>
      <c r="P31" s="203">
        <v>0</v>
      </c>
      <c r="Q31" s="203">
        <v>0</v>
      </c>
      <c r="R31" s="203">
        <v>0</v>
      </c>
      <c r="S31" s="203">
        <v>0</v>
      </c>
      <c r="T31" s="203">
        <v>0</v>
      </c>
      <c r="U31" s="203">
        <v>0</v>
      </c>
      <c r="V31" s="203">
        <v>0</v>
      </c>
      <c r="W31" s="203"/>
      <c r="X31" s="203"/>
      <c r="Y31" s="203"/>
      <c r="Z31" s="204"/>
    </row>
    <row r="32" spans="1:28" ht="30" x14ac:dyDescent="0.25">
      <c r="A32" s="204"/>
      <c r="B32" s="205" t="s">
        <v>456</v>
      </c>
      <c r="C32" s="206">
        <v>1</v>
      </c>
      <c r="D32" s="203">
        <v>214</v>
      </c>
      <c r="E32" s="207">
        <v>0.9</v>
      </c>
      <c r="F32" s="203">
        <f t="shared" si="0"/>
        <v>214</v>
      </c>
      <c r="G32" s="203">
        <f t="shared" si="1"/>
        <v>0.9</v>
      </c>
      <c r="H32" s="203">
        <v>16800</v>
      </c>
      <c r="I32" s="203">
        <f t="shared" si="2"/>
        <v>1.2738095238095238E-2</v>
      </c>
      <c r="J32" s="203">
        <f t="shared" si="3"/>
        <v>1.2738095238095238E-2</v>
      </c>
      <c r="K32" s="203" t="s">
        <v>504</v>
      </c>
      <c r="L32" s="203" t="s">
        <v>497</v>
      </c>
      <c r="M32" s="203" t="s">
        <v>498</v>
      </c>
      <c r="N32" s="203">
        <v>0</v>
      </c>
      <c r="O32" s="203">
        <v>0</v>
      </c>
      <c r="P32" s="203">
        <v>0</v>
      </c>
      <c r="Q32" s="203">
        <v>0</v>
      </c>
      <c r="R32" s="203">
        <v>0</v>
      </c>
      <c r="S32" s="203">
        <v>0</v>
      </c>
      <c r="T32" s="203">
        <v>0</v>
      </c>
      <c r="U32" s="203">
        <v>0</v>
      </c>
      <c r="V32" s="203">
        <v>0</v>
      </c>
      <c r="W32" s="203"/>
      <c r="X32" s="203"/>
      <c r="Y32" s="203"/>
      <c r="Z32" s="204"/>
    </row>
    <row r="33" spans="1:26" ht="30" x14ac:dyDescent="0.25">
      <c r="A33" s="204"/>
      <c r="B33" s="205" t="s">
        <v>459</v>
      </c>
      <c r="C33" s="206">
        <v>1.3332999999999999</v>
      </c>
      <c r="D33" s="203">
        <v>96</v>
      </c>
      <c r="E33" s="207">
        <v>0.41866575</v>
      </c>
      <c r="F33" s="203">
        <f>C33*D33</f>
        <v>127.99679999999999</v>
      </c>
      <c r="G33" s="203">
        <f>C33*E33</f>
        <v>0.55820704447500002</v>
      </c>
      <c r="H33" s="203">
        <v>16800</v>
      </c>
      <c r="I33" s="203">
        <f>C33*D33/H33</f>
        <v>7.6188571428571425E-3</v>
      </c>
      <c r="J33" s="203">
        <f>D33/H33</f>
        <v>5.7142857142857143E-3</v>
      </c>
      <c r="K33" s="203" t="s">
        <v>505</v>
      </c>
      <c r="L33" s="208" t="s">
        <v>500</v>
      </c>
      <c r="M33" s="203" t="s">
        <v>498</v>
      </c>
      <c r="N33" s="203">
        <v>0</v>
      </c>
      <c r="O33" s="203">
        <v>0</v>
      </c>
      <c r="P33" s="203">
        <v>0</v>
      </c>
      <c r="Q33" s="203">
        <v>0</v>
      </c>
      <c r="R33" s="203">
        <v>0</v>
      </c>
      <c r="S33" s="203">
        <v>0</v>
      </c>
      <c r="T33" s="203">
        <v>0</v>
      </c>
      <c r="U33" s="203">
        <v>0</v>
      </c>
      <c r="V33" s="203">
        <v>0</v>
      </c>
      <c r="W33" s="203"/>
      <c r="X33" s="203"/>
      <c r="Y33" s="203"/>
      <c r="Z33" s="204"/>
    </row>
    <row r="34" spans="1:26" ht="30" x14ac:dyDescent="0.25">
      <c r="A34" s="204"/>
      <c r="B34" s="205" t="s">
        <v>459</v>
      </c>
      <c r="C34" s="206">
        <v>1.9</v>
      </c>
      <c r="D34" s="203">
        <v>67</v>
      </c>
      <c r="E34" s="207">
        <v>0.19600000000000001</v>
      </c>
      <c r="F34" s="203">
        <f>C34*D34</f>
        <v>127.3</v>
      </c>
      <c r="G34" s="203">
        <f>C34*E34</f>
        <v>0.37240000000000001</v>
      </c>
      <c r="H34" s="203">
        <v>16800</v>
      </c>
      <c r="I34" s="203">
        <f>C34*D34/H34</f>
        <v>7.5773809523809526E-3</v>
      </c>
      <c r="J34" s="203">
        <f>D34/H34</f>
        <v>3.9880952380952385E-3</v>
      </c>
      <c r="K34" s="203" t="s">
        <v>506</v>
      </c>
      <c r="L34" s="208" t="s">
        <v>500</v>
      </c>
      <c r="M34" s="203" t="s">
        <v>498</v>
      </c>
      <c r="N34" s="203">
        <v>0</v>
      </c>
      <c r="O34" s="203">
        <v>0</v>
      </c>
      <c r="P34" s="203">
        <v>0</v>
      </c>
      <c r="Q34" s="203">
        <v>0</v>
      </c>
      <c r="R34" s="203">
        <v>0</v>
      </c>
      <c r="S34" s="203">
        <v>0</v>
      </c>
      <c r="T34" s="203">
        <v>0</v>
      </c>
      <c r="U34" s="203">
        <v>0</v>
      </c>
      <c r="V34" s="203">
        <v>0</v>
      </c>
      <c r="W34" s="203"/>
      <c r="X34" s="203"/>
      <c r="Y34" s="203"/>
      <c r="Z34" s="204"/>
    </row>
    <row r="35" spans="1:26" ht="30" x14ac:dyDescent="0.25">
      <c r="A35" s="204"/>
      <c r="B35" s="210" t="s">
        <v>474</v>
      </c>
      <c r="C35" s="206">
        <v>1.9666999999999999</v>
      </c>
      <c r="D35" s="203">
        <v>123</v>
      </c>
      <c r="E35" s="207">
        <v>0.3</v>
      </c>
      <c r="F35" s="203">
        <f>C35*D35</f>
        <v>241.9041</v>
      </c>
      <c r="G35" s="203">
        <f>C35*E35</f>
        <v>0.59000999999999992</v>
      </c>
      <c r="H35" s="203">
        <v>16800</v>
      </c>
      <c r="I35" s="203">
        <f>C35*D35/H35</f>
        <v>1.4399053571428571E-2</v>
      </c>
      <c r="J35" s="203">
        <f>D35/H35</f>
        <v>7.3214285714285716E-3</v>
      </c>
      <c r="K35" s="203" t="s">
        <v>507</v>
      </c>
      <c r="L35" s="203" t="s">
        <v>497</v>
      </c>
      <c r="M35" s="203" t="s">
        <v>498</v>
      </c>
      <c r="N35" s="203">
        <v>0</v>
      </c>
      <c r="O35" s="203">
        <v>0</v>
      </c>
      <c r="P35" s="203">
        <v>0</v>
      </c>
      <c r="Q35" s="203">
        <v>0</v>
      </c>
      <c r="R35" s="203">
        <v>0</v>
      </c>
      <c r="S35" s="203">
        <v>0</v>
      </c>
      <c r="T35" s="203">
        <v>0</v>
      </c>
      <c r="U35" s="203">
        <v>0</v>
      </c>
      <c r="V35" s="203">
        <v>0</v>
      </c>
      <c r="W35" s="203"/>
      <c r="X35" s="203"/>
      <c r="Y35" s="203"/>
      <c r="Z35" s="204"/>
    </row>
    <row r="36" spans="1:26" ht="30" x14ac:dyDescent="0.25">
      <c r="A36" s="204"/>
      <c r="B36" s="210" t="s">
        <v>474</v>
      </c>
      <c r="C36" s="206">
        <v>1.4167000000000001</v>
      </c>
      <c r="D36" s="203">
        <v>1192</v>
      </c>
      <c r="E36" s="207">
        <v>2.96</v>
      </c>
      <c r="F36" s="203">
        <f t="shared" ref="F36:F45" si="4">C36*D36</f>
        <v>1688.7064</v>
      </c>
      <c r="G36" s="203">
        <f t="shared" ref="G36:G45" si="5">C36*E36</f>
        <v>4.1934320000000005</v>
      </c>
      <c r="H36" s="203">
        <v>16801</v>
      </c>
      <c r="I36" s="203">
        <f t="shared" ref="I36:I45" si="6">C36*D36/H36</f>
        <v>0.1005122552229034</v>
      </c>
      <c r="J36" s="203">
        <f t="shared" ref="J36:J45" si="7">D36/H36</f>
        <v>7.0948157847747162E-2</v>
      </c>
      <c r="K36" s="203" t="s">
        <v>508</v>
      </c>
      <c r="L36" s="203" t="s">
        <v>497</v>
      </c>
      <c r="M36" s="203" t="s">
        <v>498</v>
      </c>
      <c r="N36" s="203">
        <v>0</v>
      </c>
      <c r="O36" s="203">
        <v>0</v>
      </c>
      <c r="P36" s="203">
        <v>0</v>
      </c>
      <c r="Q36" s="203">
        <v>0</v>
      </c>
      <c r="R36" s="203">
        <v>0</v>
      </c>
      <c r="S36" s="203">
        <v>0</v>
      </c>
      <c r="T36" s="203">
        <v>0</v>
      </c>
      <c r="U36" s="203">
        <v>0</v>
      </c>
      <c r="V36" s="203">
        <v>0</v>
      </c>
      <c r="W36" s="203"/>
      <c r="X36" s="203"/>
      <c r="Y36" s="203"/>
      <c r="Z36" s="204"/>
    </row>
    <row r="37" spans="1:26" ht="30" x14ac:dyDescent="0.25">
      <c r="A37" s="204"/>
      <c r="B37" s="210" t="s">
        <v>472</v>
      </c>
      <c r="C37" s="206">
        <v>0.86670000000000003</v>
      </c>
      <c r="D37" s="203">
        <v>151</v>
      </c>
      <c r="E37" s="207">
        <v>1.603</v>
      </c>
      <c r="F37" s="203">
        <f t="shared" si="4"/>
        <v>130.8717</v>
      </c>
      <c r="G37" s="203">
        <f t="shared" si="5"/>
        <v>1.3893200999999999</v>
      </c>
      <c r="H37" s="203">
        <v>16800</v>
      </c>
      <c r="I37" s="203">
        <f t="shared" si="6"/>
        <v>7.7899821428571428E-3</v>
      </c>
      <c r="J37" s="203">
        <f t="shared" si="7"/>
        <v>8.9880952380952377E-3</v>
      </c>
      <c r="K37" s="203" t="s">
        <v>509</v>
      </c>
      <c r="L37" s="203" t="s">
        <v>497</v>
      </c>
      <c r="M37" s="203" t="s">
        <v>498</v>
      </c>
      <c r="N37" s="203">
        <v>0</v>
      </c>
      <c r="O37" s="203">
        <v>0</v>
      </c>
      <c r="P37" s="203">
        <v>0</v>
      </c>
      <c r="Q37" s="203">
        <v>0</v>
      </c>
      <c r="R37" s="203">
        <v>0</v>
      </c>
      <c r="S37" s="203">
        <v>0</v>
      </c>
      <c r="T37" s="203">
        <v>0</v>
      </c>
      <c r="U37" s="203">
        <v>0</v>
      </c>
      <c r="V37" s="203">
        <v>0</v>
      </c>
      <c r="W37" s="203"/>
      <c r="X37" s="203"/>
      <c r="Y37" s="203"/>
      <c r="Z37" s="204"/>
    </row>
    <row r="38" spans="1:26" ht="30" x14ac:dyDescent="0.25">
      <c r="A38" s="204"/>
      <c r="B38" s="210" t="s">
        <v>478</v>
      </c>
      <c r="C38" s="206">
        <v>0.76670000000000005</v>
      </c>
      <c r="D38" s="203">
        <v>39</v>
      </c>
      <c r="E38" s="207">
        <v>0.7</v>
      </c>
      <c r="F38" s="203">
        <f t="shared" si="4"/>
        <v>29.901300000000003</v>
      </c>
      <c r="G38" s="203">
        <f t="shared" si="5"/>
        <v>0.53669</v>
      </c>
      <c r="H38" s="203">
        <v>16800</v>
      </c>
      <c r="I38" s="203">
        <f t="shared" si="6"/>
        <v>1.7798392857142859E-3</v>
      </c>
      <c r="J38" s="203">
        <f t="shared" si="7"/>
        <v>2.3214285714285715E-3</v>
      </c>
      <c r="K38" s="203" t="s">
        <v>510</v>
      </c>
      <c r="L38" s="208" t="s">
        <v>500</v>
      </c>
      <c r="M38" s="203" t="s">
        <v>498</v>
      </c>
      <c r="N38" s="203">
        <v>0</v>
      </c>
      <c r="O38" s="203">
        <v>0</v>
      </c>
      <c r="P38" s="203">
        <v>0</v>
      </c>
      <c r="Q38" s="203">
        <v>0</v>
      </c>
      <c r="R38" s="203">
        <v>0</v>
      </c>
      <c r="S38" s="203">
        <v>0</v>
      </c>
      <c r="T38" s="203">
        <v>0</v>
      </c>
      <c r="U38" s="203">
        <v>0</v>
      </c>
      <c r="V38" s="203">
        <v>0</v>
      </c>
      <c r="W38" s="203"/>
      <c r="X38" s="203"/>
      <c r="Y38" s="203"/>
      <c r="Z38" s="204"/>
    </row>
    <row r="39" spans="1:26" ht="30" x14ac:dyDescent="0.25">
      <c r="A39" s="211"/>
      <c r="B39" s="210" t="s">
        <v>475</v>
      </c>
      <c r="C39" s="206">
        <v>0.91669999999999996</v>
      </c>
      <c r="D39" s="203">
        <v>98</v>
      </c>
      <c r="E39" s="207">
        <v>0.46</v>
      </c>
      <c r="F39" s="203">
        <f t="shared" si="4"/>
        <v>89.83659999999999</v>
      </c>
      <c r="G39" s="203">
        <f t="shared" si="5"/>
        <v>0.421682</v>
      </c>
      <c r="H39" s="203">
        <v>16800</v>
      </c>
      <c r="I39" s="203">
        <f t="shared" si="6"/>
        <v>5.3474166666666661E-3</v>
      </c>
      <c r="J39" s="203">
        <f t="shared" si="7"/>
        <v>5.8333333333333336E-3</v>
      </c>
      <c r="K39" s="203" t="s">
        <v>511</v>
      </c>
      <c r="L39" s="203" t="s">
        <v>497</v>
      </c>
      <c r="M39" s="203" t="s">
        <v>498</v>
      </c>
      <c r="N39" s="203">
        <v>0</v>
      </c>
      <c r="O39" s="203">
        <v>0</v>
      </c>
      <c r="P39" s="203">
        <v>0</v>
      </c>
      <c r="Q39" s="203">
        <v>0</v>
      </c>
      <c r="R39" s="203">
        <v>0</v>
      </c>
      <c r="S39" s="203">
        <v>0</v>
      </c>
      <c r="T39" s="203">
        <v>0</v>
      </c>
      <c r="U39" s="203">
        <v>0</v>
      </c>
      <c r="V39" s="203">
        <v>0</v>
      </c>
      <c r="W39" s="203"/>
      <c r="X39" s="203"/>
      <c r="Y39" s="203"/>
      <c r="Z39" s="204"/>
    </row>
    <row r="40" spans="1:26" ht="30" x14ac:dyDescent="0.25">
      <c r="A40" s="204"/>
      <c r="B40" s="210" t="s">
        <v>471</v>
      </c>
      <c r="C40" s="206">
        <v>2.15</v>
      </c>
      <c r="D40" s="203">
        <v>112</v>
      </c>
      <c r="E40" s="207">
        <v>0.71599999999999997</v>
      </c>
      <c r="F40" s="203">
        <f t="shared" si="4"/>
        <v>240.79999999999998</v>
      </c>
      <c r="G40" s="203">
        <f t="shared" si="5"/>
        <v>1.5393999999999999</v>
      </c>
      <c r="H40" s="203">
        <v>16800</v>
      </c>
      <c r="I40" s="203">
        <f t="shared" si="6"/>
        <v>1.4333333333333332E-2</v>
      </c>
      <c r="J40" s="203">
        <f t="shared" si="7"/>
        <v>6.6666666666666671E-3</v>
      </c>
      <c r="K40" s="203" t="s">
        <v>512</v>
      </c>
      <c r="L40" s="203" t="s">
        <v>497</v>
      </c>
      <c r="M40" s="203" t="s">
        <v>498</v>
      </c>
      <c r="N40" s="203">
        <v>0</v>
      </c>
      <c r="O40" s="203">
        <v>0</v>
      </c>
      <c r="P40" s="203">
        <v>0</v>
      </c>
      <c r="Q40" s="203">
        <v>0</v>
      </c>
      <c r="R40" s="203">
        <v>0</v>
      </c>
      <c r="S40" s="203">
        <v>0</v>
      </c>
      <c r="T40" s="203">
        <v>0</v>
      </c>
      <c r="U40" s="203">
        <v>0</v>
      </c>
      <c r="V40" s="203">
        <v>0</v>
      </c>
      <c r="W40" s="203"/>
      <c r="X40" s="203"/>
      <c r="Y40" s="203"/>
      <c r="Z40" s="204"/>
    </row>
    <row r="41" spans="1:26" ht="30" x14ac:dyDescent="0.25">
      <c r="A41" s="204"/>
      <c r="B41" s="210" t="s">
        <v>477</v>
      </c>
      <c r="C41" s="206">
        <v>0.5</v>
      </c>
      <c r="D41" s="203">
        <v>3</v>
      </c>
      <c r="E41" s="207">
        <v>0.308</v>
      </c>
      <c r="F41" s="203">
        <f t="shared" si="4"/>
        <v>1.5</v>
      </c>
      <c r="G41" s="203">
        <f t="shared" si="5"/>
        <v>0.154</v>
      </c>
      <c r="H41" s="203">
        <v>16800</v>
      </c>
      <c r="I41" s="203">
        <f t="shared" si="6"/>
        <v>8.9285714285714286E-5</v>
      </c>
      <c r="J41" s="203">
        <f t="shared" si="7"/>
        <v>1.7857142857142857E-4</v>
      </c>
      <c r="K41" s="203" t="s">
        <v>513</v>
      </c>
      <c r="L41" s="208" t="s">
        <v>500</v>
      </c>
      <c r="M41" s="203" t="s">
        <v>498</v>
      </c>
      <c r="N41" s="203">
        <v>0</v>
      </c>
      <c r="O41" s="203">
        <v>0</v>
      </c>
      <c r="P41" s="203">
        <v>0</v>
      </c>
      <c r="Q41" s="203">
        <v>0</v>
      </c>
      <c r="R41" s="203">
        <v>0</v>
      </c>
      <c r="S41" s="203">
        <v>0</v>
      </c>
      <c r="T41" s="203">
        <v>0</v>
      </c>
      <c r="U41" s="203">
        <v>0</v>
      </c>
      <c r="V41" s="203">
        <v>0</v>
      </c>
      <c r="W41" s="203"/>
      <c r="X41" s="203"/>
      <c r="Y41" s="203"/>
      <c r="Z41" s="204"/>
    </row>
    <row r="42" spans="1:26" ht="30" x14ac:dyDescent="0.25">
      <c r="A42" s="204"/>
      <c r="B42" s="210" t="s">
        <v>473</v>
      </c>
      <c r="C42" s="206">
        <v>0.66669999999999996</v>
      </c>
      <c r="D42" s="203">
        <v>55</v>
      </c>
      <c r="E42" s="207">
        <v>0.4</v>
      </c>
      <c r="F42" s="203">
        <f t="shared" si="4"/>
        <v>36.668499999999995</v>
      </c>
      <c r="G42" s="203">
        <f t="shared" si="5"/>
        <v>0.26667999999999997</v>
      </c>
      <c r="H42" s="203">
        <v>16800</v>
      </c>
      <c r="I42" s="203">
        <f t="shared" si="6"/>
        <v>2.1826488095238092E-3</v>
      </c>
      <c r="J42" s="203">
        <f t="shared" si="7"/>
        <v>3.2738095238095239E-3</v>
      </c>
      <c r="K42" s="203" t="s">
        <v>514</v>
      </c>
      <c r="L42" s="208" t="s">
        <v>500</v>
      </c>
      <c r="M42" s="203" t="s">
        <v>498</v>
      </c>
      <c r="N42" s="203">
        <v>0</v>
      </c>
      <c r="O42" s="203">
        <v>0</v>
      </c>
      <c r="P42" s="203">
        <v>0</v>
      </c>
      <c r="Q42" s="203">
        <v>0</v>
      </c>
      <c r="R42" s="203">
        <v>0</v>
      </c>
      <c r="S42" s="203">
        <v>0</v>
      </c>
      <c r="T42" s="203">
        <v>0</v>
      </c>
      <c r="U42" s="203">
        <v>0</v>
      </c>
      <c r="V42" s="203">
        <v>0</v>
      </c>
      <c r="W42" s="203"/>
      <c r="X42" s="203"/>
      <c r="Y42" s="203"/>
      <c r="Z42" s="204"/>
    </row>
    <row r="43" spans="1:26" ht="30" x14ac:dyDescent="0.25">
      <c r="A43" s="204"/>
      <c r="B43" s="210" t="s">
        <v>470</v>
      </c>
      <c r="C43" s="206">
        <v>0.63329999999999997</v>
      </c>
      <c r="D43" s="203">
        <v>115</v>
      </c>
      <c r="E43" s="207">
        <v>0.8</v>
      </c>
      <c r="F43" s="203">
        <f t="shared" si="4"/>
        <v>72.829499999999996</v>
      </c>
      <c r="G43" s="203">
        <f t="shared" si="5"/>
        <v>0.50663999999999998</v>
      </c>
      <c r="H43" s="203">
        <v>16800</v>
      </c>
      <c r="I43" s="203">
        <f t="shared" si="6"/>
        <v>4.3350892857142859E-3</v>
      </c>
      <c r="J43" s="203">
        <f t="shared" si="7"/>
        <v>6.8452380952380952E-3</v>
      </c>
      <c r="K43" s="203" t="s">
        <v>515</v>
      </c>
      <c r="L43" s="208" t="s">
        <v>500</v>
      </c>
      <c r="M43" s="203" t="s">
        <v>498</v>
      </c>
      <c r="N43" s="203">
        <v>0</v>
      </c>
      <c r="O43" s="203">
        <v>0</v>
      </c>
      <c r="P43" s="203">
        <v>0</v>
      </c>
      <c r="Q43" s="203">
        <v>0</v>
      </c>
      <c r="R43" s="203">
        <v>0</v>
      </c>
      <c r="S43" s="203">
        <v>0</v>
      </c>
      <c r="T43" s="203">
        <v>0</v>
      </c>
      <c r="U43" s="203">
        <v>0</v>
      </c>
      <c r="V43" s="203">
        <v>0</v>
      </c>
      <c r="W43" s="203"/>
      <c r="X43" s="203"/>
      <c r="Y43" s="203"/>
      <c r="Z43" s="204"/>
    </row>
    <row r="44" spans="1:26" ht="30" x14ac:dyDescent="0.25">
      <c r="A44" s="204"/>
      <c r="B44" s="210" t="s">
        <v>481</v>
      </c>
      <c r="C44" s="206">
        <v>0.9</v>
      </c>
      <c r="D44" s="203">
        <v>50</v>
      </c>
      <c r="E44" s="207">
        <v>0.77200000000000002</v>
      </c>
      <c r="F44" s="203">
        <f t="shared" si="4"/>
        <v>45</v>
      </c>
      <c r="G44" s="203">
        <f t="shared" si="5"/>
        <v>0.69480000000000008</v>
      </c>
      <c r="H44" s="203">
        <v>16800</v>
      </c>
      <c r="I44" s="203">
        <f t="shared" si="6"/>
        <v>2.6785714285714286E-3</v>
      </c>
      <c r="J44" s="203">
        <f t="shared" si="7"/>
        <v>2.976190476190476E-3</v>
      </c>
      <c r="K44" s="203" t="s">
        <v>516</v>
      </c>
      <c r="L44" s="203" t="s">
        <v>497</v>
      </c>
      <c r="M44" s="203" t="s">
        <v>498</v>
      </c>
      <c r="N44" s="203">
        <v>0</v>
      </c>
      <c r="O44" s="203">
        <v>0</v>
      </c>
      <c r="P44" s="203">
        <v>0</v>
      </c>
      <c r="Q44" s="203">
        <v>0</v>
      </c>
      <c r="R44" s="203">
        <v>0</v>
      </c>
      <c r="S44" s="203">
        <v>0</v>
      </c>
      <c r="T44" s="203">
        <v>0</v>
      </c>
      <c r="U44" s="203">
        <v>0</v>
      </c>
      <c r="V44" s="203">
        <v>0</v>
      </c>
      <c r="W44" s="203"/>
      <c r="X44" s="203"/>
      <c r="Y44" s="203"/>
      <c r="Z44" s="204"/>
    </row>
    <row r="45" spans="1:26" ht="30" x14ac:dyDescent="0.25">
      <c r="A45" s="204"/>
      <c r="B45" s="210" t="s">
        <v>476</v>
      </c>
      <c r="C45" s="206">
        <v>1.25</v>
      </c>
      <c r="D45" s="203">
        <v>352</v>
      </c>
      <c r="E45" s="207">
        <v>0.5</v>
      </c>
      <c r="F45" s="203">
        <f t="shared" si="4"/>
        <v>440</v>
      </c>
      <c r="G45" s="203">
        <f t="shared" si="5"/>
        <v>0.625</v>
      </c>
      <c r="H45" s="203">
        <v>16800</v>
      </c>
      <c r="I45" s="203">
        <f t="shared" si="6"/>
        <v>2.6190476190476191E-2</v>
      </c>
      <c r="J45" s="203">
        <f t="shared" si="7"/>
        <v>2.0952380952380951E-2</v>
      </c>
      <c r="K45" s="203" t="s">
        <v>517</v>
      </c>
      <c r="L45" s="203" t="s">
        <v>497</v>
      </c>
      <c r="M45" s="203" t="s">
        <v>498</v>
      </c>
      <c r="N45" s="203">
        <v>0</v>
      </c>
      <c r="O45" s="203">
        <v>0</v>
      </c>
      <c r="P45" s="203">
        <v>0</v>
      </c>
      <c r="Q45" s="203">
        <v>0</v>
      </c>
      <c r="R45" s="203">
        <v>0</v>
      </c>
      <c r="S45" s="203">
        <v>0</v>
      </c>
      <c r="T45" s="203">
        <v>0</v>
      </c>
      <c r="U45" s="203">
        <v>0</v>
      </c>
      <c r="V45" s="203">
        <v>0</v>
      </c>
      <c r="W45" s="203"/>
      <c r="X45" s="203"/>
      <c r="Y45" s="203"/>
      <c r="Z45" s="204"/>
    </row>
    <row r="46" spans="1:26" ht="15.75" x14ac:dyDescent="0.25">
      <c r="A46" s="202">
        <v>2015</v>
      </c>
      <c r="B46" s="212"/>
      <c r="C46" s="200">
        <f>SUM(C47:C53)</f>
        <v>35.349899999999998</v>
      </c>
      <c r="D46" s="202">
        <f>SUM(D47:D53)</f>
        <v>1802</v>
      </c>
      <c r="E46" s="201">
        <f>SUM(E47:E53)</f>
        <v>6.5309999999999997</v>
      </c>
      <c r="F46" s="213">
        <f>SUM(F47:F53)</f>
        <v>16482.007699999998</v>
      </c>
      <c r="G46" s="213">
        <f>SUM(G47:G53)</f>
        <v>33.446692199999994</v>
      </c>
      <c r="H46" s="199">
        <v>16800</v>
      </c>
      <c r="I46" s="213">
        <f>SUM(I47:I53)</f>
        <v>0.98107188690476166</v>
      </c>
      <c r="J46" s="213">
        <f>SUM(J47:J53)</f>
        <v>0.10726190476190478</v>
      </c>
      <c r="K46" s="212"/>
      <c r="L46" s="212"/>
      <c r="M46" s="203"/>
      <c r="N46" s="203">
        <v>0</v>
      </c>
      <c r="O46" s="203">
        <v>0</v>
      </c>
      <c r="P46" s="203">
        <v>0</v>
      </c>
      <c r="Q46" s="203">
        <v>0</v>
      </c>
      <c r="R46" s="203">
        <v>0</v>
      </c>
      <c r="S46" s="203">
        <v>0</v>
      </c>
      <c r="T46" s="203">
        <v>0</v>
      </c>
      <c r="U46" s="203">
        <v>0</v>
      </c>
      <c r="V46" s="203">
        <v>0</v>
      </c>
      <c r="W46" s="203"/>
      <c r="X46" s="203"/>
      <c r="Y46" s="203"/>
      <c r="Z46" s="204"/>
    </row>
    <row r="47" spans="1:26" ht="30" x14ac:dyDescent="0.25">
      <c r="A47" s="204"/>
      <c r="B47" s="205" t="s">
        <v>463</v>
      </c>
      <c r="C47" s="206">
        <v>21.383299999999998</v>
      </c>
      <c r="D47" s="203">
        <v>584</v>
      </c>
      <c r="E47" s="207">
        <v>0.69799999999999995</v>
      </c>
      <c r="F47" s="203">
        <f>C47*D47</f>
        <v>12487.847199999998</v>
      </c>
      <c r="G47" s="203">
        <f>C47*E47</f>
        <v>14.925543399999999</v>
      </c>
      <c r="H47" s="203">
        <v>16800</v>
      </c>
      <c r="I47" s="203">
        <f>C47*D47/H47</f>
        <v>0.74332423809523795</v>
      </c>
      <c r="J47" s="203">
        <f>D47/H47</f>
        <v>3.4761904761904765E-2</v>
      </c>
      <c r="K47" s="203" t="s">
        <v>518</v>
      </c>
      <c r="L47" s="203" t="s">
        <v>497</v>
      </c>
      <c r="M47" s="203" t="s">
        <v>498</v>
      </c>
      <c r="N47" s="203">
        <v>0</v>
      </c>
      <c r="O47" s="203">
        <v>0</v>
      </c>
      <c r="P47" s="203">
        <v>0</v>
      </c>
      <c r="Q47" s="203">
        <v>0</v>
      </c>
      <c r="R47" s="203">
        <v>0</v>
      </c>
      <c r="S47" s="203">
        <v>0</v>
      </c>
      <c r="T47" s="203">
        <v>0</v>
      </c>
      <c r="U47" s="203">
        <v>0</v>
      </c>
      <c r="V47" s="203">
        <v>0</v>
      </c>
      <c r="W47" s="203"/>
      <c r="X47" s="203"/>
      <c r="Y47" s="203"/>
      <c r="Z47" s="204"/>
    </row>
    <row r="48" spans="1:26" ht="30" x14ac:dyDescent="0.25">
      <c r="A48" s="204"/>
      <c r="B48" s="205" t="s">
        <v>462</v>
      </c>
      <c r="C48" s="206">
        <v>4.6666999999999996</v>
      </c>
      <c r="D48" s="203">
        <v>584</v>
      </c>
      <c r="E48" s="207">
        <v>2.6</v>
      </c>
      <c r="F48" s="203">
        <f>C48*D48</f>
        <v>2725.3527999999997</v>
      </c>
      <c r="G48" s="203">
        <f>C48*E48</f>
        <v>12.133419999999999</v>
      </c>
      <c r="H48" s="203">
        <v>16800</v>
      </c>
      <c r="I48" s="203">
        <f>C48*D48/H48</f>
        <v>0.16222338095238092</v>
      </c>
      <c r="J48" s="203">
        <f t="shared" ref="J48:J53" si="8">D48/H48</f>
        <v>3.4761904761904765E-2</v>
      </c>
      <c r="K48" s="203" t="s">
        <v>519</v>
      </c>
      <c r="L48" s="203" t="s">
        <v>497</v>
      </c>
      <c r="M48" s="203" t="s">
        <v>498</v>
      </c>
      <c r="N48" s="203">
        <v>0</v>
      </c>
      <c r="O48" s="203">
        <v>0</v>
      </c>
      <c r="P48" s="203">
        <v>0</v>
      </c>
      <c r="Q48" s="203">
        <v>0</v>
      </c>
      <c r="R48" s="203">
        <v>0</v>
      </c>
      <c r="S48" s="203">
        <v>0</v>
      </c>
      <c r="T48" s="203">
        <v>0</v>
      </c>
      <c r="U48" s="203">
        <v>0</v>
      </c>
      <c r="V48" s="203">
        <v>0</v>
      </c>
      <c r="W48" s="203"/>
      <c r="X48" s="203"/>
      <c r="Y48" s="203"/>
      <c r="Z48" s="204"/>
    </row>
    <row r="49" spans="1:26" ht="30" x14ac:dyDescent="0.25">
      <c r="A49" s="204"/>
      <c r="B49" s="205" t="s">
        <v>459</v>
      </c>
      <c r="C49" s="206">
        <v>2.75</v>
      </c>
      <c r="D49" s="203">
        <v>88</v>
      </c>
      <c r="E49" s="207">
        <v>0.8</v>
      </c>
      <c r="F49" s="203">
        <f t="shared" ref="F49:F53" si="9">C49*D49</f>
        <v>242</v>
      </c>
      <c r="G49" s="203">
        <f t="shared" ref="G49:G53" si="10">C49*E49</f>
        <v>2.2000000000000002</v>
      </c>
      <c r="H49" s="203">
        <v>16800</v>
      </c>
      <c r="I49" s="203">
        <f t="shared" ref="I49:I53" si="11">C49*D49/H49</f>
        <v>1.4404761904761905E-2</v>
      </c>
      <c r="J49" s="203">
        <f t="shared" si="8"/>
        <v>5.2380952380952379E-3</v>
      </c>
      <c r="K49" s="203" t="s">
        <v>520</v>
      </c>
      <c r="L49" s="203" t="s">
        <v>497</v>
      </c>
      <c r="M49" s="203" t="s">
        <v>498</v>
      </c>
      <c r="N49" s="203">
        <v>0</v>
      </c>
      <c r="O49" s="203">
        <v>0</v>
      </c>
      <c r="P49" s="203">
        <v>0</v>
      </c>
      <c r="Q49" s="203">
        <v>0</v>
      </c>
      <c r="R49" s="203">
        <v>0</v>
      </c>
      <c r="S49" s="203">
        <v>0</v>
      </c>
      <c r="T49" s="203">
        <v>0</v>
      </c>
      <c r="U49" s="203">
        <v>0</v>
      </c>
      <c r="V49" s="203">
        <v>0</v>
      </c>
      <c r="W49" s="203"/>
      <c r="X49" s="203"/>
      <c r="Y49" s="203"/>
      <c r="Z49" s="204"/>
    </row>
    <row r="50" spans="1:26" ht="30" x14ac:dyDescent="0.25">
      <c r="A50" s="204"/>
      <c r="B50" s="210" t="s">
        <v>479</v>
      </c>
      <c r="C50" s="206">
        <v>1.4333</v>
      </c>
      <c r="D50" s="203">
        <v>45</v>
      </c>
      <c r="E50" s="207">
        <v>1</v>
      </c>
      <c r="F50" s="203">
        <f t="shared" si="9"/>
        <v>64.498500000000007</v>
      </c>
      <c r="G50" s="203">
        <f t="shared" si="10"/>
        <v>1.4333</v>
      </c>
      <c r="H50" s="203">
        <v>16800</v>
      </c>
      <c r="I50" s="203">
        <f t="shared" si="11"/>
        <v>3.8391964285714288E-3</v>
      </c>
      <c r="J50" s="203">
        <f t="shared" si="8"/>
        <v>2.6785714285714286E-3</v>
      </c>
      <c r="K50" s="203" t="s">
        <v>521</v>
      </c>
      <c r="L50" s="203" t="s">
        <v>497</v>
      </c>
      <c r="M50" s="203" t="s">
        <v>498</v>
      </c>
      <c r="N50" s="203">
        <v>0</v>
      </c>
      <c r="O50" s="203">
        <v>0</v>
      </c>
      <c r="P50" s="203">
        <v>0</v>
      </c>
      <c r="Q50" s="203">
        <v>0</v>
      </c>
      <c r="R50" s="203">
        <v>0</v>
      </c>
      <c r="S50" s="203">
        <v>0</v>
      </c>
      <c r="T50" s="203">
        <v>0</v>
      </c>
      <c r="U50" s="203">
        <v>0</v>
      </c>
      <c r="V50" s="203">
        <v>0</v>
      </c>
      <c r="W50" s="203"/>
      <c r="X50" s="203"/>
      <c r="Y50" s="203"/>
      <c r="Z50" s="204"/>
    </row>
    <row r="51" spans="1:26" ht="30" x14ac:dyDescent="0.25">
      <c r="A51" s="204"/>
      <c r="B51" s="205" t="s">
        <v>461</v>
      </c>
      <c r="C51" s="206">
        <v>2.25</v>
      </c>
      <c r="D51" s="203">
        <v>277</v>
      </c>
      <c r="E51" s="207">
        <v>0.79700000000000004</v>
      </c>
      <c r="F51" s="203">
        <f t="shared" si="9"/>
        <v>623.25</v>
      </c>
      <c r="G51" s="203">
        <f t="shared" si="10"/>
        <v>1.79325</v>
      </c>
      <c r="H51" s="203">
        <v>16800</v>
      </c>
      <c r="I51" s="203">
        <f t="shared" si="11"/>
        <v>3.7098214285714283E-2</v>
      </c>
      <c r="J51" s="203">
        <f t="shared" si="8"/>
        <v>1.6488095238095239E-2</v>
      </c>
      <c r="K51" s="203" t="s">
        <v>522</v>
      </c>
      <c r="L51" s="203" t="s">
        <v>497</v>
      </c>
      <c r="M51" s="203" t="s">
        <v>498</v>
      </c>
      <c r="N51" s="203">
        <v>0</v>
      </c>
      <c r="O51" s="203">
        <v>0</v>
      </c>
      <c r="P51" s="203">
        <v>0</v>
      </c>
      <c r="Q51" s="203">
        <v>0</v>
      </c>
      <c r="R51" s="203">
        <v>0</v>
      </c>
      <c r="S51" s="203">
        <v>0</v>
      </c>
      <c r="T51" s="203">
        <v>0</v>
      </c>
      <c r="U51" s="203">
        <v>0</v>
      </c>
      <c r="V51" s="203">
        <v>0</v>
      </c>
      <c r="W51" s="203"/>
      <c r="X51" s="203"/>
      <c r="Y51" s="203"/>
      <c r="Z51" s="204"/>
    </row>
    <row r="52" spans="1:26" ht="30" x14ac:dyDescent="0.25">
      <c r="A52" s="204"/>
      <c r="B52" s="210" t="s">
        <v>480</v>
      </c>
      <c r="C52" s="206">
        <v>1.3332999999999999</v>
      </c>
      <c r="D52" s="203">
        <v>22</v>
      </c>
      <c r="E52" s="207">
        <v>7.0000000000000007E-2</v>
      </c>
      <c r="F52" s="203">
        <f t="shared" si="9"/>
        <v>29.332599999999999</v>
      </c>
      <c r="G52" s="203">
        <f t="shared" si="10"/>
        <v>9.3330999999999997E-2</v>
      </c>
      <c r="H52" s="203">
        <v>16800</v>
      </c>
      <c r="I52" s="203">
        <f t="shared" si="11"/>
        <v>1.7459880952380952E-3</v>
      </c>
      <c r="J52" s="203">
        <f t="shared" si="8"/>
        <v>1.3095238095238095E-3</v>
      </c>
      <c r="K52" s="203" t="s">
        <v>523</v>
      </c>
      <c r="L52" s="208" t="s">
        <v>500</v>
      </c>
      <c r="M52" s="203" t="s">
        <v>498</v>
      </c>
      <c r="N52" s="203">
        <v>0</v>
      </c>
      <c r="O52" s="203">
        <v>0</v>
      </c>
      <c r="P52" s="203">
        <v>0</v>
      </c>
      <c r="Q52" s="203">
        <v>0</v>
      </c>
      <c r="R52" s="203">
        <v>0</v>
      </c>
      <c r="S52" s="203">
        <v>0</v>
      </c>
      <c r="T52" s="203">
        <v>0</v>
      </c>
      <c r="U52" s="203">
        <v>0</v>
      </c>
      <c r="V52" s="203">
        <v>0</v>
      </c>
      <c r="W52" s="203"/>
      <c r="X52" s="203"/>
      <c r="Y52" s="203"/>
      <c r="Z52" s="204"/>
    </row>
    <row r="53" spans="1:26" ht="30" x14ac:dyDescent="0.25">
      <c r="A53" s="204"/>
      <c r="B53" s="205" t="s">
        <v>464</v>
      </c>
      <c r="C53" s="206">
        <v>1.5333000000000001</v>
      </c>
      <c r="D53" s="203">
        <v>202</v>
      </c>
      <c r="E53" s="207">
        <v>0.56599999999999995</v>
      </c>
      <c r="F53" s="203">
        <f t="shared" si="9"/>
        <v>309.72660000000002</v>
      </c>
      <c r="G53" s="203">
        <f t="shared" si="10"/>
        <v>0.86784779999999995</v>
      </c>
      <c r="H53" s="203">
        <v>16800</v>
      </c>
      <c r="I53" s="203">
        <f t="shared" si="11"/>
        <v>1.8436107142857143E-2</v>
      </c>
      <c r="J53" s="203">
        <f t="shared" si="8"/>
        <v>1.2023809523809523E-2</v>
      </c>
      <c r="K53" s="203" t="s">
        <v>524</v>
      </c>
      <c r="L53" s="208" t="s">
        <v>500</v>
      </c>
      <c r="M53" s="203" t="s">
        <v>498</v>
      </c>
      <c r="N53" s="203">
        <v>0</v>
      </c>
      <c r="O53" s="203">
        <v>0</v>
      </c>
      <c r="P53" s="203">
        <v>0</v>
      </c>
      <c r="Q53" s="203">
        <v>0</v>
      </c>
      <c r="R53" s="203">
        <v>0</v>
      </c>
      <c r="S53" s="203">
        <v>0</v>
      </c>
      <c r="T53" s="203">
        <v>0</v>
      </c>
      <c r="U53" s="203">
        <v>0</v>
      </c>
      <c r="V53" s="203">
        <v>0</v>
      </c>
      <c r="W53" s="203"/>
      <c r="X53" s="203"/>
      <c r="Y53" s="203"/>
      <c r="Z53" s="2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399" t="str">
        <f>'3.4. Паспорт надежность'!A4</f>
        <v>Год раскрытия информации: 2018 год</v>
      </c>
      <c r="B5" s="399"/>
      <c r="C5" s="399"/>
      <c r="D5" s="399"/>
      <c r="E5" s="399"/>
      <c r="F5" s="399"/>
      <c r="G5" s="399"/>
      <c r="H5" s="399"/>
      <c r="I5" s="399"/>
      <c r="J5" s="399"/>
      <c r="K5" s="399"/>
      <c r="L5" s="399"/>
      <c r="M5" s="399"/>
      <c r="N5" s="399"/>
      <c r="O5" s="399"/>
      <c r="P5" s="132"/>
      <c r="Q5" s="132"/>
      <c r="R5" s="132"/>
      <c r="S5" s="132"/>
      <c r="T5" s="132"/>
      <c r="U5" s="132"/>
      <c r="V5" s="132"/>
      <c r="W5" s="132"/>
      <c r="X5" s="132"/>
      <c r="Y5" s="132"/>
      <c r="Z5" s="132"/>
      <c r="AA5" s="132"/>
      <c r="AB5" s="132"/>
    </row>
    <row r="6" spans="1:28" s="12" customFormat="1" ht="18.75" x14ac:dyDescent="0.3">
      <c r="A6" s="279"/>
      <c r="B6" s="279"/>
      <c r="C6" s="265"/>
      <c r="D6" s="265"/>
      <c r="E6" s="265"/>
      <c r="F6" s="265"/>
      <c r="G6" s="265"/>
      <c r="H6" s="265"/>
      <c r="I6" s="265"/>
      <c r="J6" s="265"/>
      <c r="K6" s="265"/>
      <c r="L6" s="264"/>
      <c r="M6" s="265"/>
      <c r="N6" s="265"/>
      <c r="O6" s="265"/>
    </row>
    <row r="7" spans="1:28" s="12" customFormat="1" ht="18.75" x14ac:dyDescent="0.2">
      <c r="A7" s="357" t="s">
        <v>7</v>
      </c>
      <c r="B7" s="357"/>
      <c r="C7" s="357"/>
      <c r="D7" s="357"/>
      <c r="E7" s="357"/>
      <c r="F7" s="357"/>
      <c r="G7" s="357"/>
      <c r="H7" s="357"/>
      <c r="I7" s="357"/>
      <c r="J7" s="357"/>
      <c r="K7" s="357"/>
      <c r="L7" s="357"/>
      <c r="M7" s="357"/>
      <c r="N7" s="357"/>
      <c r="O7" s="357"/>
      <c r="P7" s="13"/>
      <c r="Q7" s="13"/>
      <c r="R7" s="13"/>
      <c r="S7" s="13"/>
      <c r="T7" s="13"/>
      <c r="U7" s="13"/>
      <c r="V7" s="13"/>
      <c r="W7" s="13"/>
      <c r="X7" s="13"/>
      <c r="Y7" s="13"/>
      <c r="Z7" s="13"/>
    </row>
    <row r="8" spans="1:28" s="12" customFormat="1" ht="18.75" x14ac:dyDescent="0.2">
      <c r="A8" s="357"/>
      <c r="B8" s="357"/>
      <c r="C8" s="357"/>
      <c r="D8" s="357"/>
      <c r="E8" s="357"/>
      <c r="F8" s="357"/>
      <c r="G8" s="357"/>
      <c r="H8" s="357"/>
      <c r="I8" s="357"/>
      <c r="J8" s="357"/>
      <c r="K8" s="357"/>
      <c r="L8" s="357"/>
      <c r="M8" s="357"/>
      <c r="N8" s="357"/>
      <c r="O8" s="357"/>
      <c r="P8" s="13"/>
      <c r="Q8" s="13"/>
      <c r="R8" s="13"/>
      <c r="S8" s="13"/>
      <c r="T8" s="13"/>
      <c r="U8" s="13"/>
      <c r="V8" s="13"/>
      <c r="W8" s="13"/>
      <c r="X8" s="13"/>
      <c r="Y8" s="13"/>
      <c r="Z8" s="13"/>
    </row>
    <row r="9" spans="1:28" s="12" customFormat="1" ht="18.75" x14ac:dyDescent="0.2">
      <c r="A9" s="360" t="str">
        <f>'3.4. Паспорт надежность'!A8</f>
        <v>Акционерное общество "Янтарьэнерго" ДЗО  ПАО "Россети"</v>
      </c>
      <c r="B9" s="360"/>
      <c r="C9" s="360"/>
      <c r="D9" s="360"/>
      <c r="E9" s="360"/>
      <c r="F9" s="360"/>
      <c r="G9" s="360"/>
      <c r="H9" s="360"/>
      <c r="I9" s="360"/>
      <c r="J9" s="360"/>
      <c r="K9" s="360"/>
      <c r="L9" s="360"/>
      <c r="M9" s="360"/>
      <c r="N9" s="360"/>
      <c r="O9" s="360"/>
      <c r="P9" s="13"/>
      <c r="Q9" s="13"/>
      <c r="R9" s="13"/>
      <c r="S9" s="13"/>
      <c r="T9" s="13"/>
      <c r="U9" s="13"/>
      <c r="V9" s="13"/>
      <c r="W9" s="13"/>
      <c r="X9" s="13"/>
      <c r="Y9" s="13"/>
      <c r="Z9" s="13"/>
    </row>
    <row r="10" spans="1:28" s="12" customFormat="1" ht="18.75" x14ac:dyDescent="0.2">
      <c r="A10" s="352" t="s">
        <v>6</v>
      </c>
      <c r="B10" s="352"/>
      <c r="C10" s="352"/>
      <c r="D10" s="352"/>
      <c r="E10" s="352"/>
      <c r="F10" s="352"/>
      <c r="G10" s="352"/>
      <c r="H10" s="352"/>
      <c r="I10" s="352"/>
      <c r="J10" s="352"/>
      <c r="K10" s="352"/>
      <c r="L10" s="352"/>
      <c r="M10" s="352"/>
      <c r="N10" s="352"/>
      <c r="O10" s="352"/>
      <c r="P10" s="13"/>
      <c r="Q10" s="13"/>
      <c r="R10" s="13"/>
      <c r="S10" s="13"/>
      <c r="T10" s="13"/>
      <c r="U10" s="13"/>
      <c r="V10" s="13"/>
      <c r="W10" s="13"/>
      <c r="X10" s="13"/>
      <c r="Y10" s="13"/>
      <c r="Z10" s="13"/>
    </row>
    <row r="11" spans="1:28" s="12" customFormat="1" ht="18.75" x14ac:dyDescent="0.2">
      <c r="A11" s="357"/>
      <c r="B11" s="357"/>
      <c r="C11" s="357"/>
      <c r="D11" s="357"/>
      <c r="E11" s="357"/>
      <c r="F11" s="357"/>
      <c r="G11" s="357"/>
      <c r="H11" s="357"/>
      <c r="I11" s="357"/>
      <c r="J11" s="357"/>
      <c r="K11" s="357"/>
      <c r="L11" s="357"/>
      <c r="M11" s="357"/>
      <c r="N11" s="357"/>
      <c r="O11" s="357"/>
      <c r="P11" s="13"/>
      <c r="Q11" s="13"/>
      <c r="R11" s="13"/>
      <c r="S11" s="13"/>
      <c r="T11" s="13"/>
      <c r="U11" s="13"/>
      <c r="V11" s="13"/>
      <c r="W11" s="13"/>
      <c r="X11" s="13"/>
      <c r="Y11" s="13"/>
      <c r="Z11" s="13"/>
    </row>
    <row r="12" spans="1:28" s="12" customFormat="1" ht="18.75" x14ac:dyDescent="0.2">
      <c r="A12" s="360" t="str">
        <f>'3.4. Паспорт надежность'!A11</f>
        <v>H_2740</v>
      </c>
      <c r="B12" s="360"/>
      <c r="C12" s="360"/>
      <c r="D12" s="360"/>
      <c r="E12" s="360"/>
      <c r="F12" s="360"/>
      <c r="G12" s="360"/>
      <c r="H12" s="360"/>
      <c r="I12" s="360"/>
      <c r="J12" s="360"/>
      <c r="K12" s="360"/>
      <c r="L12" s="360"/>
      <c r="M12" s="360"/>
      <c r="N12" s="360"/>
      <c r="O12" s="360"/>
      <c r="P12" s="13"/>
      <c r="Q12" s="13"/>
      <c r="R12" s="13"/>
      <c r="S12" s="13"/>
      <c r="T12" s="13"/>
      <c r="U12" s="13"/>
      <c r="V12" s="13"/>
      <c r="W12" s="13"/>
      <c r="X12" s="13"/>
      <c r="Y12" s="13"/>
      <c r="Z12" s="13"/>
    </row>
    <row r="13" spans="1:28" s="12" customFormat="1" ht="18.75" x14ac:dyDescent="0.2">
      <c r="A13" s="352" t="s">
        <v>5</v>
      </c>
      <c r="B13" s="352"/>
      <c r="C13" s="352"/>
      <c r="D13" s="352"/>
      <c r="E13" s="352"/>
      <c r="F13" s="352"/>
      <c r="G13" s="352"/>
      <c r="H13" s="352"/>
      <c r="I13" s="352"/>
      <c r="J13" s="352"/>
      <c r="K13" s="352"/>
      <c r="L13" s="352"/>
      <c r="M13" s="352"/>
      <c r="N13" s="352"/>
      <c r="O13" s="352"/>
      <c r="P13" s="13"/>
      <c r="Q13" s="13"/>
      <c r="R13" s="13"/>
      <c r="S13" s="13"/>
      <c r="T13" s="13"/>
      <c r="U13" s="13"/>
      <c r="V13" s="13"/>
      <c r="W13" s="13"/>
      <c r="X13" s="13"/>
      <c r="Y13" s="13"/>
      <c r="Z13" s="13"/>
    </row>
    <row r="14" spans="1:28" s="9" customFormat="1" ht="15.75" customHeight="1" x14ac:dyDescent="0.2">
      <c r="A14" s="364"/>
      <c r="B14" s="364"/>
      <c r="C14" s="364"/>
      <c r="D14" s="364"/>
      <c r="E14" s="364"/>
      <c r="F14" s="364"/>
      <c r="G14" s="364"/>
      <c r="H14" s="364"/>
      <c r="I14" s="364"/>
      <c r="J14" s="364"/>
      <c r="K14" s="364"/>
      <c r="L14" s="364"/>
      <c r="M14" s="364"/>
      <c r="N14" s="364"/>
      <c r="O14" s="364"/>
      <c r="P14" s="10"/>
      <c r="Q14" s="10"/>
      <c r="R14" s="10"/>
      <c r="S14" s="10"/>
      <c r="T14" s="10"/>
      <c r="U14" s="10"/>
      <c r="V14" s="10"/>
      <c r="W14" s="10"/>
      <c r="X14" s="10"/>
      <c r="Y14" s="10"/>
      <c r="Z14" s="10"/>
    </row>
    <row r="15" spans="1:28" s="3" customFormat="1" ht="46.5" customHeight="1" x14ac:dyDescent="0.2">
      <c r="A15" s="360" t="str">
        <f>'3.4. Паспорт надежность'!A14</f>
        <v>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v>
      </c>
      <c r="B15" s="360"/>
      <c r="C15" s="360"/>
      <c r="D15" s="360"/>
      <c r="E15" s="360"/>
      <c r="F15" s="360"/>
      <c r="G15" s="360"/>
      <c r="H15" s="360"/>
      <c r="I15" s="360"/>
      <c r="J15" s="360"/>
      <c r="K15" s="360"/>
      <c r="L15" s="360"/>
      <c r="M15" s="360"/>
      <c r="N15" s="360"/>
      <c r="O15" s="360"/>
      <c r="P15" s="8"/>
      <c r="Q15" s="8"/>
      <c r="R15" s="8"/>
      <c r="S15" s="8"/>
      <c r="T15" s="8"/>
      <c r="U15" s="8"/>
      <c r="V15" s="8"/>
      <c r="W15" s="8"/>
      <c r="X15" s="8"/>
      <c r="Y15" s="8"/>
      <c r="Z15" s="8"/>
    </row>
    <row r="16" spans="1:28" s="3" customFormat="1" ht="15" customHeight="1" x14ac:dyDescent="0.2">
      <c r="A16" s="361" t="s">
        <v>4</v>
      </c>
      <c r="B16" s="361"/>
      <c r="C16" s="361"/>
      <c r="D16" s="361"/>
      <c r="E16" s="361"/>
      <c r="F16" s="361"/>
      <c r="G16" s="361"/>
      <c r="H16" s="361"/>
      <c r="I16" s="361"/>
      <c r="J16" s="361"/>
      <c r="K16" s="361"/>
      <c r="L16" s="361"/>
      <c r="M16" s="361"/>
      <c r="N16" s="361"/>
      <c r="O16" s="361"/>
      <c r="P16" s="6"/>
      <c r="Q16" s="6"/>
      <c r="R16" s="6"/>
      <c r="S16" s="6"/>
      <c r="T16" s="6"/>
      <c r="U16" s="6"/>
      <c r="V16" s="6"/>
      <c r="W16" s="6"/>
      <c r="X16" s="6"/>
      <c r="Y16" s="6"/>
      <c r="Z16" s="6"/>
    </row>
    <row r="17" spans="1:26" s="3" customFormat="1" ht="15" customHeight="1" x14ac:dyDescent="0.2">
      <c r="A17" s="362"/>
      <c r="B17" s="362"/>
      <c r="C17" s="362"/>
      <c r="D17" s="362"/>
      <c r="E17" s="362"/>
      <c r="F17" s="362"/>
      <c r="G17" s="362"/>
      <c r="H17" s="362"/>
      <c r="I17" s="362"/>
      <c r="J17" s="362"/>
      <c r="K17" s="362"/>
      <c r="L17" s="362"/>
      <c r="M17" s="362"/>
      <c r="N17" s="362"/>
      <c r="O17" s="362"/>
      <c r="P17" s="4"/>
      <c r="Q17" s="4"/>
      <c r="R17" s="4"/>
      <c r="S17" s="4"/>
      <c r="T17" s="4"/>
      <c r="U17" s="4"/>
      <c r="V17" s="4"/>
      <c r="W17" s="4"/>
    </row>
    <row r="18" spans="1:26" s="3" customFormat="1" ht="91.5" customHeight="1" x14ac:dyDescent="0.2">
      <c r="A18" s="403" t="s">
        <v>368</v>
      </c>
      <c r="B18" s="403"/>
      <c r="C18" s="403"/>
      <c r="D18" s="403"/>
      <c r="E18" s="403"/>
      <c r="F18" s="403"/>
      <c r="G18" s="403"/>
      <c r="H18" s="403"/>
      <c r="I18" s="403"/>
      <c r="J18" s="403"/>
      <c r="K18" s="403"/>
      <c r="L18" s="403"/>
      <c r="M18" s="403"/>
      <c r="N18" s="403"/>
      <c r="O18" s="403"/>
      <c r="P18" s="7"/>
      <c r="Q18" s="7"/>
      <c r="R18" s="7"/>
      <c r="S18" s="7"/>
      <c r="T18" s="7"/>
      <c r="U18" s="7"/>
      <c r="V18" s="7"/>
      <c r="W18" s="7"/>
      <c r="X18" s="7"/>
      <c r="Y18" s="7"/>
      <c r="Z18" s="7"/>
    </row>
    <row r="19" spans="1:26" s="3" customFormat="1" ht="78" customHeight="1" x14ac:dyDescent="0.2">
      <c r="A19" s="366" t="s">
        <v>3</v>
      </c>
      <c r="B19" s="366" t="s">
        <v>82</v>
      </c>
      <c r="C19" s="366" t="s">
        <v>81</v>
      </c>
      <c r="D19" s="366" t="s">
        <v>73</v>
      </c>
      <c r="E19" s="400" t="s">
        <v>80</v>
      </c>
      <c r="F19" s="401"/>
      <c r="G19" s="401"/>
      <c r="H19" s="401"/>
      <c r="I19" s="402"/>
      <c r="J19" s="366" t="s">
        <v>79</v>
      </c>
      <c r="K19" s="366"/>
      <c r="L19" s="366"/>
      <c r="M19" s="366"/>
      <c r="N19" s="366"/>
      <c r="O19" s="366"/>
      <c r="P19" s="4"/>
      <c r="Q19" s="4"/>
      <c r="R19" s="4"/>
      <c r="S19" s="4"/>
      <c r="T19" s="4"/>
      <c r="U19" s="4"/>
      <c r="V19" s="4"/>
      <c r="W19" s="4"/>
    </row>
    <row r="20" spans="1:26" s="3" customFormat="1" ht="51" customHeight="1" x14ac:dyDescent="0.2">
      <c r="A20" s="366"/>
      <c r="B20" s="366"/>
      <c r="C20" s="366"/>
      <c r="D20" s="366"/>
      <c r="E20" s="41" t="s">
        <v>78</v>
      </c>
      <c r="F20" s="41" t="s">
        <v>77</v>
      </c>
      <c r="G20" s="41" t="s">
        <v>76</v>
      </c>
      <c r="H20" s="41" t="s">
        <v>75</v>
      </c>
      <c r="I20" s="41" t="s">
        <v>74</v>
      </c>
      <c r="J20" s="41">
        <v>2016</v>
      </c>
      <c r="K20" s="41">
        <v>2017</v>
      </c>
      <c r="L20" s="181">
        <v>2018</v>
      </c>
      <c r="M20" s="181">
        <v>2019</v>
      </c>
      <c r="N20" s="181">
        <v>2020</v>
      </c>
      <c r="O20" s="181">
        <v>2021</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188" customFormat="1" ht="33" customHeight="1" x14ac:dyDescent="0.2">
      <c r="A22" s="186" t="s">
        <v>62</v>
      </c>
      <c r="B22" s="183">
        <v>2018</v>
      </c>
      <c r="C22" s="184" t="s">
        <v>277</v>
      </c>
      <c r="D22" s="184" t="s">
        <v>277</v>
      </c>
      <c r="E22" s="184" t="s">
        <v>277</v>
      </c>
      <c r="F22" s="184" t="s">
        <v>277</v>
      </c>
      <c r="G22" s="184" t="s">
        <v>277</v>
      </c>
      <c r="H22" s="184" t="s">
        <v>277</v>
      </c>
      <c r="I22" s="184" t="s">
        <v>277</v>
      </c>
      <c r="J22" s="184" t="s">
        <v>277</v>
      </c>
      <c r="K22" s="184" t="s">
        <v>277</v>
      </c>
      <c r="L22" s="184" t="s">
        <v>277</v>
      </c>
      <c r="M22" s="184" t="s">
        <v>277</v>
      </c>
      <c r="N22" s="184" t="s">
        <v>277</v>
      </c>
      <c r="O22" s="184" t="s">
        <v>277</v>
      </c>
      <c r="P22" s="28"/>
      <c r="Q22" s="28"/>
      <c r="R22" s="28"/>
      <c r="S22" s="28"/>
      <c r="T22" s="28"/>
      <c r="U22" s="28"/>
      <c r="V22" s="187"/>
      <c r="W22" s="187"/>
      <c r="X22" s="187"/>
      <c r="Y22" s="187"/>
      <c r="Z22" s="18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2"/>
  <sheetViews>
    <sheetView view="pageBreakPreview" zoomScale="55" zoomScaleNormal="100" zoomScaleSheetLayoutView="55" workbookViewId="0">
      <selection activeCell="D26" sqref="D26:F26"/>
    </sheetView>
  </sheetViews>
  <sheetFormatPr defaultRowHeight="15.75" x14ac:dyDescent="0.2"/>
  <cols>
    <col min="1" max="1" width="61.7109375" style="139" customWidth="1"/>
    <col min="2" max="2" width="18.5703125" style="139" customWidth="1"/>
    <col min="3" max="3" width="17.85546875" style="139" customWidth="1"/>
    <col min="4" max="9" width="16.85546875" style="139" customWidth="1"/>
    <col min="10" max="10" width="18.7109375" style="139" customWidth="1"/>
    <col min="11" max="28" width="16.85546875" style="139" customWidth="1"/>
    <col min="29" max="29" width="16.7109375" style="139" customWidth="1"/>
    <col min="30" max="44" width="16.7109375" style="140" customWidth="1"/>
    <col min="45" max="45" width="13.28515625" style="148" bestFit="1" customWidth="1"/>
    <col min="46" max="46" width="14.7109375" style="148" customWidth="1"/>
    <col min="47" max="48" width="9.140625" style="156"/>
    <col min="49" max="256" width="9.140625" style="140"/>
    <col min="257" max="257" width="61.7109375" style="140" customWidth="1"/>
    <col min="258" max="258" width="18.5703125" style="140" customWidth="1"/>
    <col min="259" max="265" width="16.85546875" style="140" customWidth="1"/>
    <col min="266" max="266" width="18.7109375" style="140" customWidth="1"/>
    <col min="267" max="284" width="16.85546875" style="140" customWidth="1"/>
    <col min="285" max="300" width="16.7109375" style="140" customWidth="1"/>
    <col min="301" max="301" width="13.28515625" style="140" bestFit="1" customWidth="1"/>
    <col min="302" max="302" width="14.7109375" style="140" customWidth="1"/>
    <col min="303" max="512" width="9.140625" style="140"/>
    <col min="513" max="513" width="61.7109375" style="140" customWidth="1"/>
    <col min="514" max="514" width="18.5703125" style="140" customWidth="1"/>
    <col min="515" max="521" width="16.85546875" style="140" customWidth="1"/>
    <col min="522" max="522" width="18.7109375" style="140" customWidth="1"/>
    <col min="523" max="540" width="16.85546875" style="140" customWidth="1"/>
    <col min="541" max="556" width="16.7109375" style="140" customWidth="1"/>
    <col min="557" max="557" width="13.28515625" style="140" bestFit="1" customWidth="1"/>
    <col min="558" max="558" width="14.7109375" style="140" customWidth="1"/>
    <col min="559" max="768" width="9.140625" style="140"/>
    <col min="769" max="769" width="61.7109375" style="140" customWidth="1"/>
    <col min="770" max="770" width="18.5703125" style="140" customWidth="1"/>
    <col min="771" max="777" width="16.85546875" style="140" customWidth="1"/>
    <col min="778" max="778" width="18.7109375" style="140" customWidth="1"/>
    <col min="779" max="796" width="16.85546875" style="140" customWidth="1"/>
    <col min="797" max="812" width="16.7109375" style="140" customWidth="1"/>
    <col min="813" max="813" width="13.28515625" style="140" bestFit="1" customWidth="1"/>
    <col min="814" max="814" width="14.7109375" style="140" customWidth="1"/>
    <col min="815" max="1024" width="9.140625" style="140"/>
    <col min="1025" max="1025" width="61.7109375" style="140" customWidth="1"/>
    <col min="1026" max="1026" width="18.5703125" style="140" customWidth="1"/>
    <col min="1027" max="1033" width="16.85546875" style="140" customWidth="1"/>
    <col min="1034" max="1034" width="18.7109375" style="140" customWidth="1"/>
    <col min="1035" max="1052" width="16.85546875" style="140" customWidth="1"/>
    <col min="1053" max="1068" width="16.7109375" style="140" customWidth="1"/>
    <col min="1069" max="1069" width="13.28515625" style="140" bestFit="1" customWidth="1"/>
    <col min="1070" max="1070" width="14.7109375" style="140" customWidth="1"/>
    <col min="1071" max="1280" width="9.140625" style="140"/>
    <col min="1281" max="1281" width="61.7109375" style="140" customWidth="1"/>
    <col min="1282" max="1282" width="18.5703125" style="140" customWidth="1"/>
    <col min="1283" max="1289" width="16.85546875" style="140" customWidth="1"/>
    <col min="1290" max="1290" width="18.7109375" style="140" customWidth="1"/>
    <col min="1291" max="1308" width="16.85546875" style="140" customWidth="1"/>
    <col min="1309" max="1324" width="16.7109375" style="140" customWidth="1"/>
    <col min="1325" max="1325" width="13.28515625" style="140" bestFit="1" customWidth="1"/>
    <col min="1326" max="1326" width="14.7109375" style="140" customWidth="1"/>
    <col min="1327" max="1536" width="9.140625" style="140"/>
    <col min="1537" max="1537" width="61.7109375" style="140" customWidth="1"/>
    <col min="1538" max="1538" width="18.5703125" style="140" customWidth="1"/>
    <col min="1539" max="1545" width="16.85546875" style="140" customWidth="1"/>
    <col min="1546" max="1546" width="18.7109375" style="140" customWidth="1"/>
    <col min="1547" max="1564" width="16.85546875" style="140" customWidth="1"/>
    <col min="1565" max="1580" width="16.7109375" style="140" customWidth="1"/>
    <col min="1581" max="1581" width="13.28515625" style="140" bestFit="1" customWidth="1"/>
    <col min="1582" max="1582" width="14.7109375" style="140" customWidth="1"/>
    <col min="1583" max="1792" width="9.140625" style="140"/>
    <col min="1793" max="1793" width="61.7109375" style="140" customWidth="1"/>
    <col min="1794" max="1794" width="18.5703125" style="140" customWidth="1"/>
    <col min="1795" max="1801" width="16.85546875" style="140" customWidth="1"/>
    <col min="1802" max="1802" width="18.7109375" style="140" customWidth="1"/>
    <col min="1803" max="1820" width="16.85546875" style="140" customWidth="1"/>
    <col min="1821" max="1836" width="16.7109375" style="140" customWidth="1"/>
    <col min="1837" max="1837" width="13.28515625" style="140" bestFit="1" customWidth="1"/>
    <col min="1838" max="1838" width="14.7109375" style="140" customWidth="1"/>
    <col min="1839" max="2048" width="9.140625" style="140"/>
    <col min="2049" max="2049" width="61.7109375" style="140" customWidth="1"/>
    <col min="2050" max="2050" width="18.5703125" style="140" customWidth="1"/>
    <col min="2051" max="2057" width="16.85546875" style="140" customWidth="1"/>
    <col min="2058" max="2058" width="18.7109375" style="140" customWidth="1"/>
    <col min="2059" max="2076" width="16.85546875" style="140" customWidth="1"/>
    <col min="2077" max="2092" width="16.7109375" style="140" customWidth="1"/>
    <col min="2093" max="2093" width="13.28515625" style="140" bestFit="1" customWidth="1"/>
    <col min="2094" max="2094" width="14.7109375" style="140" customWidth="1"/>
    <col min="2095" max="2304" width="9.140625" style="140"/>
    <col min="2305" max="2305" width="61.7109375" style="140" customWidth="1"/>
    <col min="2306" max="2306" width="18.5703125" style="140" customWidth="1"/>
    <col min="2307" max="2313" width="16.85546875" style="140" customWidth="1"/>
    <col min="2314" max="2314" width="18.7109375" style="140" customWidth="1"/>
    <col min="2315" max="2332" width="16.85546875" style="140" customWidth="1"/>
    <col min="2333" max="2348" width="16.7109375" style="140" customWidth="1"/>
    <col min="2349" max="2349" width="13.28515625" style="140" bestFit="1" customWidth="1"/>
    <col min="2350" max="2350" width="14.7109375" style="140" customWidth="1"/>
    <col min="2351" max="2560" width="9.140625" style="140"/>
    <col min="2561" max="2561" width="61.7109375" style="140" customWidth="1"/>
    <col min="2562" max="2562" width="18.5703125" style="140" customWidth="1"/>
    <col min="2563" max="2569" width="16.85546875" style="140" customWidth="1"/>
    <col min="2570" max="2570" width="18.7109375" style="140" customWidth="1"/>
    <col min="2571" max="2588" width="16.85546875" style="140" customWidth="1"/>
    <col min="2589" max="2604" width="16.7109375" style="140" customWidth="1"/>
    <col min="2605" max="2605" width="13.28515625" style="140" bestFit="1" customWidth="1"/>
    <col min="2606" max="2606" width="14.7109375" style="140" customWidth="1"/>
    <col min="2607" max="2816" width="9.140625" style="140"/>
    <col min="2817" max="2817" width="61.7109375" style="140" customWidth="1"/>
    <col min="2818" max="2818" width="18.5703125" style="140" customWidth="1"/>
    <col min="2819" max="2825" width="16.85546875" style="140" customWidth="1"/>
    <col min="2826" max="2826" width="18.7109375" style="140" customWidth="1"/>
    <col min="2827" max="2844" width="16.85546875" style="140" customWidth="1"/>
    <col min="2845" max="2860" width="16.7109375" style="140" customWidth="1"/>
    <col min="2861" max="2861" width="13.28515625" style="140" bestFit="1" customWidth="1"/>
    <col min="2862" max="2862" width="14.7109375" style="140" customWidth="1"/>
    <col min="2863" max="3072" width="9.140625" style="140"/>
    <col min="3073" max="3073" width="61.7109375" style="140" customWidth="1"/>
    <col min="3074" max="3074" width="18.5703125" style="140" customWidth="1"/>
    <col min="3075" max="3081" width="16.85546875" style="140" customWidth="1"/>
    <col min="3082" max="3082" width="18.7109375" style="140" customWidth="1"/>
    <col min="3083" max="3100" width="16.85546875" style="140" customWidth="1"/>
    <col min="3101" max="3116" width="16.7109375" style="140" customWidth="1"/>
    <col min="3117" max="3117" width="13.28515625" style="140" bestFit="1" customWidth="1"/>
    <col min="3118" max="3118" width="14.7109375" style="140" customWidth="1"/>
    <col min="3119" max="3328" width="9.140625" style="140"/>
    <col min="3329" max="3329" width="61.7109375" style="140" customWidth="1"/>
    <col min="3330" max="3330" width="18.5703125" style="140" customWidth="1"/>
    <col min="3331" max="3337" width="16.85546875" style="140" customWidth="1"/>
    <col min="3338" max="3338" width="18.7109375" style="140" customWidth="1"/>
    <col min="3339" max="3356" width="16.85546875" style="140" customWidth="1"/>
    <col min="3357" max="3372" width="16.7109375" style="140" customWidth="1"/>
    <col min="3373" max="3373" width="13.28515625" style="140" bestFit="1" customWidth="1"/>
    <col min="3374" max="3374" width="14.7109375" style="140" customWidth="1"/>
    <col min="3375" max="3584" width="9.140625" style="140"/>
    <col min="3585" max="3585" width="61.7109375" style="140" customWidth="1"/>
    <col min="3586" max="3586" width="18.5703125" style="140" customWidth="1"/>
    <col min="3587" max="3593" width="16.85546875" style="140" customWidth="1"/>
    <col min="3594" max="3594" width="18.7109375" style="140" customWidth="1"/>
    <col min="3595" max="3612" width="16.85546875" style="140" customWidth="1"/>
    <col min="3613" max="3628" width="16.7109375" style="140" customWidth="1"/>
    <col min="3629" max="3629" width="13.28515625" style="140" bestFit="1" customWidth="1"/>
    <col min="3630" max="3630" width="14.7109375" style="140" customWidth="1"/>
    <col min="3631" max="3840" width="9.140625" style="140"/>
    <col min="3841" max="3841" width="61.7109375" style="140" customWidth="1"/>
    <col min="3842" max="3842" width="18.5703125" style="140" customWidth="1"/>
    <col min="3843" max="3849" width="16.85546875" style="140" customWidth="1"/>
    <col min="3850" max="3850" width="18.7109375" style="140" customWidth="1"/>
    <col min="3851" max="3868" width="16.85546875" style="140" customWidth="1"/>
    <col min="3869" max="3884" width="16.7109375" style="140" customWidth="1"/>
    <col min="3885" max="3885" width="13.28515625" style="140" bestFit="1" customWidth="1"/>
    <col min="3886" max="3886" width="14.7109375" style="140" customWidth="1"/>
    <col min="3887" max="4096" width="9.140625" style="140"/>
    <col min="4097" max="4097" width="61.7109375" style="140" customWidth="1"/>
    <col min="4098" max="4098" width="18.5703125" style="140" customWidth="1"/>
    <col min="4099" max="4105" width="16.85546875" style="140" customWidth="1"/>
    <col min="4106" max="4106" width="18.7109375" style="140" customWidth="1"/>
    <col min="4107" max="4124" width="16.85546875" style="140" customWidth="1"/>
    <col min="4125" max="4140" width="16.7109375" style="140" customWidth="1"/>
    <col min="4141" max="4141" width="13.28515625" style="140" bestFit="1" customWidth="1"/>
    <col min="4142" max="4142" width="14.7109375" style="140" customWidth="1"/>
    <col min="4143" max="4352" width="9.140625" style="140"/>
    <col min="4353" max="4353" width="61.7109375" style="140" customWidth="1"/>
    <col min="4354" max="4354" width="18.5703125" style="140" customWidth="1"/>
    <col min="4355" max="4361" width="16.85546875" style="140" customWidth="1"/>
    <col min="4362" max="4362" width="18.7109375" style="140" customWidth="1"/>
    <col min="4363" max="4380" width="16.85546875" style="140" customWidth="1"/>
    <col min="4381" max="4396" width="16.7109375" style="140" customWidth="1"/>
    <col min="4397" max="4397" width="13.28515625" style="140" bestFit="1" customWidth="1"/>
    <col min="4398" max="4398" width="14.7109375" style="140" customWidth="1"/>
    <col min="4399" max="4608" width="9.140625" style="140"/>
    <col min="4609" max="4609" width="61.7109375" style="140" customWidth="1"/>
    <col min="4610" max="4610" width="18.5703125" style="140" customWidth="1"/>
    <col min="4611" max="4617" width="16.85546875" style="140" customWidth="1"/>
    <col min="4618" max="4618" width="18.7109375" style="140" customWidth="1"/>
    <col min="4619" max="4636" width="16.85546875" style="140" customWidth="1"/>
    <col min="4637" max="4652" width="16.7109375" style="140" customWidth="1"/>
    <col min="4653" max="4653" width="13.28515625" style="140" bestFit="1" customWidth="1"/>
    <col min="4654" max="4654" width="14.7109375" style="140" customWidth="1"/>
    <col min="4655" max="4864" width="9.140625" style="140"/>
    <col min="4865" max="4865" width="61.7109375" style="140" customWidth="1"/>
    <col min="4866" max="4866" width="18.5703125" style="140" customWidth="1"/>
    <col min="4867" max="4873" width="16.85546875" style="140" customWidth="1"/>
    <col min="4874" max="4874" width="18.7109375" style="140" customWidth="1"/>
    <col min="4875" max="4892" width="16.85546875" style="140" customWidth="1"/>
    <col min="4893" max="4908" width="16.7109375" style="140" customWidth="1"/>
    <col min="4909" max="4909" width="13.28515625" style="140" bestFit="1" customWidth="1"/>
    <col min="4910" max="4910" width="14.7109375" style="140" customWidth="1"/>
    <col min="4911" max="5120" width="9.140625" style="140"/>
    <col min="5121" max="5121" width="61.7109375" style="140" customWidth="1"/>
    <col min="5122" max="5122" width="18.5703125" style="140" customWidth="1"/>
    <col min="5123" max="5129" width="16.85546875" style="140" customWidth="1"/>
    <col min="5130" max="5130" width="18.7109375" style="140" customWidth="1"/>
    <col min="5131" max="5148" width="16.85546875" style="140" customWidth="1"/>
    <col min="5149" max="5164" width="16.7109375" style="140" customWidth="1"/>
    <col min="5165" max="5165" width="13.28515625" style="140" bestFit="1" customWidth="1"/>
    <col min="5166" max="5166" width="14.7109375" style="140" customWidth="1"/>
    <col min="5167" max="5376" width="9.140625" style="140"/>
    <col min="5377" max="5377" width="61.7109375" style="140" customWidth="1"/>
    <col min="5378" max="5378" width="18.5703125" style="140" customWidth="1"/>
    <col min="5379" max="5385" width="16.85546875" style="140" customWidth="1"/>
    <col min="5386" max="5386" width="18.7109375" style="140" customWidth="1"/>
    <col min="5387" max="5404" width="16.85546875" style="140" customWidth="1"/>
    <col min="5405" max="5420" width="16.7109375" style="140" customWidth="1"/>
    <col min="5421" max="5421" width="13.28515625" style="140" bestFit="1" customWidth="1"/>
    <col min="5422" max="5422" width="14.7109375" style="140" customWidth="1"/>
    <col min="5423" max="5632" width="9.140625" style="140"/>
    <col min="5633" max="5633" width="61.7109375" style="140" customWidth="1"/>
    <col min="5634" max="5634" width="18.5703125" style="140" customWidth="1"/>
    <col min="5635" max="5641" width="16.85546875" style="140" customWidth="1"/>
    <col min="5642" max="5642" width="18.7109375" style="140" customWidth="1"/>
    <col min="5643" max="5660" width="16.85546875" style="140" customWidth="1"/>
    <col min="5661" max="5676" width="16.7109375" style="140" customWidth="1"/>
    <col min="5677" max="5677" width="13.28515625" style="140" bestFit="1" customWidth="1"/>
    <col min="5678" max="5678" width="14.7109375" style="140" customWidth="1"/>
    <col min="5679" max="5888" width="9.140625" style="140"/>
    <col min="5889" max="5889" width="61.7109375" style="140" customWidth="1"/>
    <col min="5890" max="5890" width="18.5703125" style="140" customWidth="1"/>
    <col min="5891" max="5897" width="16.85546875" style="140" customWidth="1"/>
    <col min="5898" max="5898" width="18.7109375" style="140" customWidth="1"/>
    <col min="5899" max="5916" width="16.85546875" style="140" customWidth="1"/>
    <col min="5917" max="5932" width="16.7109375" style="140" customWidth="1"/>
    <col min="5933" max="5933" width="13.28515625" style="140" bestFit="1" customWidth="1"/>
    <col min="5934" max="5934" width="14.7109375" style="140" customWidth="1"/>
    <col min="5935" max="6144" width="9.140625" style="140"/>
    <col min="6145" max="6145" width="61.7109375" style="140" customWidth="1"/>
    <col min="6146" max="6146" width="18.5703125" style="140" customWidth="1"/>
    <col min="6147" max="6153" width="16.85546875" style="140" customWidth="1"/>
    <col min="6154" max="6154" width="18.7109375" style="140" customWidth="1"/>
    <col min="6155" max="6172" width="16.85546875" style="140" customWidth="1"/>
    <col min="6173" max="6188" width="16.7109375" style="140" customWidth="1"/>
    <col min="6189" max="6189" width="13.28515625" style="140" bestFit="1" customWidth="1"/>
    <col min="6190" max="6190" width="14.7109375" style="140" customWidth="1"/>
    <col min="6191" max="6400" width="9.140625" style="140"/>
    <col min="6401" max="6401" width="61.7109375" style="140" customWidth="1"/>
    <col min="6402" max="6402" width="18.5703125" style="140" customWidth="1"/>
    <col min="6403" max="6409" width="16.85546875" style="140" customWidth="1"/>
    <col min="6410" max="6410" width="18.7109375" style="140" customWidth="1"/>
    <col min="6411" max="6428" width="16.85546875" style="140" customWidth="1"/>
    <col min="6429" max="6444" width="16.7109375" style="140" customWidth="1"/>
    <col min="6445" max="6445" width="13.28515625" style="140" bestFit="1" customWidth="1"/>
    <col min="6446" max="6446" width="14.7109375" style="140" customWidth="1"/>
    <col min="6447" max="6656" width="9.140625" style="140"/>
    <col min="6657" max="6657" width="61.7109375" style="140" customWidth="1"/>
    <col min="6658" max="6658" width="18.5703125" style="140" customWidth="1"/>
    <col min="6659" max="6665" width="16.85546875" style="140" customWidth="1"/>
    <col min="6666" max="6666" width="18.7109375" style="140" customWidth="1"/>
    <col min="6667" max="6684" width="16.85546875" style="140" customWidth="1"/>
    <col min="6685" max="6700" width="16.7109375" style="140" customWidth="1"/>
    <col min="6701" max="6701" width="13.28515625" style="140" bestFit="1" customWidth="1"/>
    <col min="6702" max="6702" width="14.7109375" style="140" customWidth="1"/>
    <col min="6703" max="6912" width="9.140625" style="140"/>
    <col min="6913" max="6913" width="61.7109375" style="140" customWidth="1"/>
    <col min="6914" max="6914" width="18.5703125" style="140" customWidth="1"/>
    <col min="6915" max="6921" width="16.85546875" style="140" customWidth="1"/>
    <col min="6922" max="6922" width="18.7109375" style="140" customWidth="1"/>
    <col min="6923" max="6940" width="16.85546875" style="140" customWidth="1"/>
    <col min="6941" max="6956" width="16.7109375" style="140" customWidth="1"/>
    <col min="6957" max="6957" width="13.28515625" style="140" bestFit="1" customWidth="1"/>
    <col min="6958" max="6958" width="14.7109375" style="140" customWidth="1"/>
    <col min="6959" max="7168" width="9.140625" style="140"/>
    <col min="7169" max="7169" width="61.7109375" style="140" customWidth="1"/>
    <col min="7170" max="7170" width="18.5703125" style="140" customWidth="1"/>
    <col min="7171" max="7177" width="16.85546875" style="140" customWidth="1"/>
    <col min="7178" max="7178" width="18.7109375" style="140" customWidth="1"/>
    <col min="7179" max="7196" width="16.85546875" style="140" customWidth="1"/>
    <col min="7197" max="7212" width="16.7109375" style="140" customWidth="1"/>
    <col min="7213" max="7213" width="13.28515625" style="140" bestFit="1" customWidth="1"/>
    <col min="7214" max="7214" width="14.7109375" style="140" customWidth="1"/>
    <col min="7215" max="7424" width="9.140625" style="140"/>
    <col min="7425" max="7425" width="61.7109375" style="140" customWidth="1"/>
    <col min="7426" max="7426" width="18.5703125" style="140" customWidth="1"/>
    <col min="7427" max="7433" width="16.85546875" style="140" customWidth="1"/>
    <col min="7434" max="7434" width="18.7109375" style="140" customWidth="1"/>
    <col min="7435" max="7452" width="16.85546875" style="140" customWidth="1"/>
    <col min="7453" max="7468" width="16.7109375" style="140" customWidth="1"/>
    <col min="7469" max="7469" width="13.28515625" style="140" bestFit="1" customWidth="1"/>
    <col min="7470" max="7470" width="14.7109375" style="140" customWidth="1"/>
    <col min="7471" max="7680" width="9.140625" style="140"/>
    <col min="7681" max="7681" width="61.7109375" style="140" customWidth="1"/>
    <col min="7682" max="7682" width="18.5703125" style="140" customWidth="1"/>
    <col min="7683" max="7689" width="16.85546875" style="140" customWidth="1"/>
    <col min="7690" max="7690" width="18.7109375" style="140" customWidth="1"/>
    <col min="7691" max="7708" width="16.85546875" style="140" customWidth="1"/>
    <col min="7709" max="7724" width="16.7109375" style="140" customWidth="1"/>
    <col min="7725" max="7725" width="13.28515625" style="140" bestFit="1" customWidth="1"/>
    <col min="7726" max="7726" width="14.7109375" style="140" customWidth="1"/>
    <col min="7727" max="7936" width="9.140625" style="140"/>
    <col min="7937" max="7937" width="61.7109375" style="140" customWidth="1"/>
    <col min="7938" max="7938" width="18.5703125" style="140" customWidth="1"/>
    <col min="7939" max="7945" width="16.85546875" style="140" customWidth="1"/>
    <col min="7946" max="7946" width="18.7109375" style="140" customWidth="1"/>
    <col min="7947" max="7964" width="16.85546875" style="140" customWidth="1"/>
    <col min="7965" max="7980" width="16.7109375" style="140" customWidth="1"/>
    <col min="7981" max="7981" width="13.28515625" style="140" bestFit="1" customWidth="1"/>
    <col min="7982" max="7982" width="14.7109375" style="140" customWidth="1"/>
    <col min="7983" max="8192" width="9.140625" style="140"/>
    <col min="8193" max="8193" width="61.7109375" style="140" customWidth="1"/>
    <col min="8194" max="8194" width="18.5703125" style="140" customWidth="1"/>
    <col min="8195" max="8201" width="16.85546875" style="140" customWidth="1"/>
    <col min="8202" max="8202" width="18.7109375" style="140" customWidth="1"/>
    <col min="8203" max="8220" width="16.85546875" style="140" customWidth="1"/>
    <col min="8221" max="8236" width="16.7109375" style="140" customWidth="1"/>
    <col min="8237" max="8237" width="13.28515625" style="140" bestFit="1" customWidth="1"/>
    <col min="8238" max="8238" width="14.7109375" style="140" customWidth="1"/>
    <col min="8239" max="8448" width="9.140625" style="140"/>
    <col min="8449" max="8449" width="61.7109375" style="140" customWidth="1"/>
    <col min="8450" max="8450" width="18.5703125" style="140" customWidth="1"/>
    <col min="8451" max="8457" width="16.85546875" style="140" customWidth="1"/>
    <col min="8458" max="8458" width="18.7109375" style="140" customWidth="1"/>
    <col min="8459" max="8476" width="16.85546875" style="140" customWidth="1"/>
    <col min="8477" max="8492" width="16.7109375" style="140" customWidth="1"/>
    <col min="8493" max="8493" width="13.28515625" style="140" bestFit="1" customWidth="1"/>
    <col min="8494" max="8494" width="14.7109375" style="140" customWidth="1"/>
    <col min="8495" max="8704" width="9.140625" style="140"/>
    <col min="8705" max="8705" width="61.7109375" style="140" customWidth="1"/>
    <col min="8706" max="8706" width="18.5703125" style="140" customWidth="1"/>
    <col min="8707" max="8713" width="16.85546875" style="140" customWidth="1"/>
    <col min="8714" max="8714" width="18.7109375" style="140" customWidth="1"/>
    <col min="8715" max="8732" width="16.85546875" style="140" customWidth="1"/>
    <col min="8733" max="8748" width="16.7109375" style="140" customWidth="1"/>
    <col min="8749" max="8749" width="13.28515625" style="140" bestFit="1" customWidth="1"/>
    <col min="8750" max="8750" width="14.7109375" style="140" customWidth="1"/>
    <col min="8751" max="8960" width="9.140625" style="140"/>
    <col min="8961" max="8961" width="61.7109375" style="140" customWidth="1"/>
    <col min="8962" max="8962" width="18.5703125" style="140" customWidth="1"/>
    <col min="8963" max="8969" width="16.85546875" style="140" customWidth="1"/>
    <col min="8970" max="8970" width="18.7109375" style="140" customWidth="1"/>
    <col min="8971" max="8988" width="16.85546875" style="140" customWidth="1"/>
    <col min="8989" max="9004" width="16.7109375" style="140" customWidth="1"/>
    <col min="9005" max="9005" width="13.28515625" style="140" bestFit="1" customWidth="1"/>
    <col min="9006" max="9006" width="14.7109375" style="140" customWidth="1"/>
    <col min="9007" max="9216" width="9.140625" style="140"/>
    <col min="9217" max="9217" width="61.7109375" style="140" customWidth="1"/>
    <col min="9218" max="9218" width="18.5703125" style="140" customWidth="1"/>
    <col min="9219" max="9225" width="16.85546875" style="140" customWidth="1"/>
    <col min="9226" max="9226" width="18.7109375" style="140" customWidth="1"/>
    <col min="9227" max="9244" width="16.85546875" style="140" customWidth="1"/>
    <col min="9245" max="9260" width="16.7109375" style="140" customWidth="1"/>
    <col min="9261" max="9261" width="13.28515625" style="140" bestFit="1" customWidth="1"/>
    <col min="9262" max="9262" width="14.7109375" style="140" customWidth="1"/>
    <col min="9263" max="9472" width="9.140625" style="140"/>
    <col min="9473" max="9473" width="61.7109375" style="140" customWidth="1"/>
    <col min="9474" max="9474" width="18.5703125" style="140" customWidth="1"/>
    <col min="9475" max="9481" width="16.85546875" style="140" customWidth="1"/>
    <col min="9482" max="9482" width="18.7109375" style="140" customWidth="1"/>
    <col min="9483" max="9500" width="16.85546875" style="140" customWidth="1"/>
    <col min="9501" max="9516" width="16.7109375" style="140" customWidth="1"/>
    <col min="9517" max="9517" width="13.28515625" style="140" bestFit="1" customWidth="1"/>
    <col min="9518" max="9518" width="14.7109375" style="140" customWidth="1"/>
    <col min="9519" max="9728" width="9.140625" style="140"/>
    <col min="9729" max="9729" width="61.7109375" style="140" customWidth="1"/>
    <col min="9730" max="9730" width="18.5703125" style="140" customWidth="1"/>
    <col min="9731" max="9737" width="16.85546875" style="140" customWidth="1"/>
    <col min="9738" max="9738" width="18.7109375" style="140" customWidth="1"/>
    <col min="9739" max="9756" width="16.85546875" style="140" customWidth="1"/>
    <col min="9757" max="9772" width="16.7109375" style="140" customWidth="1"/>
    <col min="9773" max="9773" width="13.28515625" style="140" bestFit="1" customWidth="1"/>
    <col min="9774" max="9774" width="14.7109375" style="140" customWidth="1"/>
    <col min="9775" max="9984" width="9.140625" style="140"/>
    <col min="9985" max="9985" width="61.7109375" style="140" customWidth="1"/>
    <col min="9986" max="9986" width="18.5703125" style="140" customWidth="1"/>
    <col min="9987" max="9993" width="16.85546875" style="140" customWidth="1"/>
    <col min="9994" max="9994" width="18.7109375" style="140" customWidth="1"/>
    <col min="9995" max="10012" width="16.85546875" style="140" customWidth="1"/>
    <col min="10013" max="10028" width="16.7109375" style="140" customWidth="1"/>
    <col min="10029" max="10029" width="13.28515625" style="140" bestFit="1" customWidth="1"/>
    <col min="10030" max="10030" width="14.7109375" style="140" customWidth="1"/>
    <col min="10031" max="10240" width="9.140625" style="140"/>
    <col min="10241" max="10241" width="61.7109375" style="140" customWidth="1"/>
    <col min="10242" max="10242" width="18.5703125" style="140" customWidth="1"/>
    <col min="10243" max="10249" width="16.85546875" style="140" customWidth="1"/>
    <col min="10250" max="10250" width="18.7109375" style="140" customWidth="1"/>
    <col min="10251" max="10268" width="16.85546875" style="140" customWidth="1"/>
    <col min="10269" max="10284" width="16.7109375" style="140" customWidth="1"/>
    <col min="10285" max="10285" width="13.28515625" style="140" bestFit="1" customWidth="1"/>
    <col min="10286" max="10286" width="14.7109375" style="140" customWidth="1"/>
    <col min="10287" max="10496" width="9.140625" style="140"/>
    <col min="10497" max="10497" width="61.7109375" style="140" customWidth="1"/>
    <col min="10498" max="10498" width="18.5703125" style="140" customWidth="1"/>
    <col min="10499" max="10505" width="16.85546875" style="140" customWidth="1"/>
    <col min="10506" max="10506" width="18.7109375" style="140" customWidth="1"/>
    <col min="10507" max="10524" width="16.85546875" style="140" customWidth="1"/>
    <col min="10525" max="10540" width="16.7109375" style="140" customWidth="1"/>
    <col min="10541" max="10541" width="13.28515625" style="140" bestFit="1" customWidth="1"/>
    <col min="10542" max="10542" width="14.7109375" style="140" customWidth="1"/>
    <col min="10543" max="10752" width="9.140625" style="140"/>
    <col min="10753" max="10753" width="61.7109375" style="140" customWidth="1"/>
    <col min="10754" max="10754" width="18.5703125" style="140" customWidth="1"/>
    <col min="10755" max="10761" width="16.85546875" style="140" customWidth="1"/>
    <col min="10762" max="10762" width="18.7109375" style="140" customWidth="1"/>
    <col min="10763" max="10780" width="16.85546875" style="140" customWidth="1"/>
    <col min="10781" max="10796" width="16.7109375" style="140" customWidth="1"/>
    <col min="10797" max="10797" width="13.28515625" style="140" bestFit="1" customWidth="1"/>
    <col min="10798" max="10798" width="14.7109375" style="140" customWidth="1"/>
    <col min="10799" max="11008" width="9.140625" style="140"/>
    <col min="11009" max="11009" width="61.7109375" style="140" customWidth="1"/>
    <col min="11010" max="11010" width="18.5703125" style="140" customWidth="1"/>
    <col min="11011" max="11017" width="16.85546875" style="140" customWidth="1"/>
    <col min="11018" max="11018" width="18.7109375" style="140" customWidth="1"/>
    <col min="11019" max="11036" width="16.85546875" style="140" customWidth="1"/>
    <col min="11037" max="11052" width="16.7109375" style="140" customWidth="1"/>
    <col min="11053" max="11053" width="13.28515625" style="140" bestFit="1" customWidth="1"/>
    <col min="11054" max="11054" width="14.7109375" style="140" customWidth="1"/>
    <col min="11055" max="11264" width="9.140625" style="140"/>
    <col min="11265" max="11265" width="61.7109375" style="140" customWidth="1"/>
    <col min="11266" max="11266" width="18.5703125" style="140" customWidth="1"/>
    <col min="11267" max="11273" width="16.85546875" style="140" customWidth="1"/>
    <col min="11274" max="11274" width="18.7109375" style="140" customWidth="1"/>
    <col min="11275" max="11292" width="16.85546875" style="140" customWidth="1"/>
    <col min="11293" max="11308" width="16.7109375" style="140" customWidth="1"/>
    <col min="11309" max="11309" width="13.28515625" style="140" bestFit="1" customWidth="1"/>
    <col min="11310" max="11310" width="14.7109375" style="140" customWidth="1"/>
    <col min="11311" max="11520" width="9.140625" style="140"/>
    <col min="11521" max="11521" width="61.7109375" style="140" customWidth="1"/>
    <col min="11522" max="11522" width="18.5703125" style="140" customWidth="1"/>
    <col min="11523" max="11529" width="16.85546875" style="140" customWidth="1"/>
    <col min="11530" max="11530" width="18.7109375" style="140" customWidth="1"/>
    <col min="11531" max="11548" width="16.85546875" style="140" customWidth="1"/>
    <col min="11549" max="11564" width="16.7109375" style="140" customWidth="1"/>
    <col min="11565" max="11565" width="13.28515625" style="140" bestFit="1" customWidth="1"/>
    <col min="11566" max="11566" width="14.7109375" style="140" customWidth="1"/>
    <col min="11567" max="11776" width="9.140625" style="140"/>
    <col min="11777" max="11777" width="61.7109375" style="140" customWidth="1"/>
    <col min="11778" max="11778" width="18.5703125" style="140" customWidth="1"/>
    <col min="11779" max="11785" width="16.85546875" style="140" customWidth="1"/>
    <col min="11786" max="11786" width="18.7109375" style="140" customWidth="1"/>
    <col min="11787" max="11804" width="16.85546875" style="140" customWidth="1"/>
    <col min="11805" max="11820" width="16.7109375" style="140" customWidth="1"/>
    <col min="11821" max="11821" width="13.28515625" style="140" bestFit="1" customWidth="1"/>
    <col min="11822" max="11822" width="14.7109375" style="140" customWidth="1"/>
    <col min="11823" max="12032" width="9.140625" style="140"/>
    <col min="12033" max="12033" width="61.7109375" style="140" customWidth="1"/>
    <col min="12034" max="12034" width="18.5703125" style="140" customWidth="1"/>
    <col min="12035" max="12041" width="16.85546875" style="140" customWidth="1"/>
    <col min="12042" max="12042" width="18.7109375" style="140" customWidth="1"/>
    <col min="12043" max="12060" width="16.85546875" style="140" customWidth="1"/>
    <col min="12061" max="12076" width="16.7109375" style="140" customWidth="1"/>
    <col min="12077" max="12077" width="13.28515625" style="140" bestFit="1" customWidth="1"/>
    <col min="12078" max="12078" width="14.7109375" style="140" customWidth="1"/>
    <col min="12079" max="12288" width="9.140625" style="140"/>
    <col min="12289" max="12289" width="61.7109375" style="140" customWidth="1"/>
    <col min="12290" max="12290" width="18.5703125" style="140" customWidth="1"/>
    <col min="12291" max="12297" width="16.85546875" style="140" customWidth="1"/>
    <col min="12298" max="12298" width="18.7109375" style="140" customWidth="1"/>
    <col min="12299" max="12316" width="16.85546875" style="140" customWidth="1"/>
    <col min="12317" max="12332" width="16.7109375" style="140" customWidth="1"/>
    <col min="12333" max="12333" width="13.28515625" style="140" bestFit="1" customWidth="1"/>
    <col min="12334" max="12334" width="14.7109375" style="140" customWidth="1"/>
    <col min="12335" max="12544" width="9.140625" style="140"/>
    <col min="12545" max="12545" width="61.7109375" style="140" customWidth="1"/>
    <col min="12546" max="12546" width="18.5703125" style="140" customWidth="1"/>
    <col min="12547" max="12553" width="16.85546875" style="140" customWidth="1"/>
    <col min="12554" max="12554" width="18.7109375" style="140" customWidth="1"/>
    <col min="12555" max="12572" width="16.85546875" style="140" customWidth="1"/>
    <col min="12573" max="12588" width="16.7109375" style="140" customWidth="1"/>
    <col min="12589" max="12589" width="13.28515625" style="140" bestFit="1" customWidth="1"/>
    <col min="12590" max="12590" width="14.7109375" style="140" customWidth="1"/>
    <col min="12591" max="12800" width="9.140625" style="140"/>
    <col min="12801" max="12801" width="61.7109375" style="140" customWidth="1"/>
    <col min="12802" max="12802" width="18.5703125" style="140" customWidth="1"/>
    <col min="12803" max="12809" width="16.85546875" style="140" customWidth="1"/>
    <col min="12810" max="12810" width="18.7109375" style="140" customWidth="1"/>
    <col min="12811" max="12828" width="16.85546875" style="140" customWidth="1"/>
    <col min="12829" max="12844" width="16.7109375" style="140" customWidth="1"/>
    <col min="12845" max="12845" width="13.28515625" style="140" bestFit="1" customWidth="1"/>
    <col min="12846" max="12846" width="14.7109375" style="140" customWidth="1"/>
    <col min="12847" max="13056" width="9.140625" style="140"/>
    <col min="13057" max="13057" width="61.7109375" style="140" customWidth="1"/>
    <col min="13058" max="13058" width="18.5703125" style="140" customWidth="1"/>
    <col min="13059" max="13065" width="16.85546875" style="140" customWidth="1"/>
    <col min="13066" max="13066" width="18.7109375" style="140" customWidth="1"/>
    <col min="13067" max="13084" width="16.85546875" style="140" customWidth="1"/>
    <col min="13085" max="13100" width="16.7109375" style="140" customWidth="1"/>
    <col min="13101" max="13101" width="13.28515625" style="140" bestFit="1" customWidth="1"/>
    <col min="13102" max="13102" width="14.7109375" style="140" customWidth="1"/>
    <col min="13103" max="13312" width="9.140625" style="140"/>
    <col min="13313" max="13313" width="61.7109375" style="140" customWidth="1"/>
    <col min="13314" max="13314" width="18.5703125" style="140" customWidth="1"/>
    <col min="13315" max="13321" width="16.85546875" style="140" customWidth="1"/>
    <col min="13322" max="13322" width="18.7109375" style="140" customWidth="1"/>
    <col min="13323" max="13340" width="16.85546875" style="140" customWidth="1"/>
    <col min="13341" max="13356" width="16.7109375" style="140" customWidth="1"/>
    <col min="13357" max="13357" width="13.28515625" style="140" bestFit="1" customWidth="1"/>
    <col min="13358" max="13358" width="14.7109375" style="140" customWidth="1"/>
    <col min="13359" max="13568" width="9.140625" style="140"/>
    <col min="13569" max="13569" width="61.7109375" style="140" customWidth="1"/>
    <col min="13570" max="13570" width="18.5703125" style="140" customWidth="1"/>
    <col min="13571" max="13577" width="16.85546875" style="140" customWidth="1"/>
    <col min="13578" max="13578" width="18.7109375" style="140" customWidth="1"/>
    <col min="13579" max="13596" width="16.85546875" style="140" customWidth="1"/>
    <col min="13597" max="13612" width="16.7109375" style="140" customWidth="1"/>
    <col min="13613" max="13613" width="13.28515625" style="140" bestFit="1" customWidth="1"/>
    <col min="13614" max="13614" width="14.7109375" style="140" customWidth="1"/>
    <col min="13615" max="13824" width="9.140625" style="140"/>
    <col min="13825" max="13825" width="61.7109375" style="140" customWidth="1"/>
    <col min="13826" max="13826" width="18.5703125" style="140" customWidth="1"/>
    <col min="13827" max="13833" width="16.85546875" style="140" customWidth="1"/>
    <col min="13834" max="13834" width="18.7109375" style="140" customWidth="1"/>
    <col min="13835" max="13852" width="16.85546875" style="140" customWidth="1"/>
    <col min="13853" max="13868" width="16.7109375" style="140" customWidth="1"/>
    <col min="13869" max="13869" width="13.28515625" style="140" bestFit="1" customWidth="1"/>
    <col min="13870" max="13870" width="14.7109375" style="140" customWidth="1"/>
    <col min="13871" max="14080" width="9.140625" style="140"/>
    <col min="14081" max="14081" width="61.7109375" style="140" customWidth="1"/>
    <col min="14082" max="14082" width="18.5703125" style="140" customWidth="1"/>
    <col min="14083" max="14089" width="16.85546875" style="140" customWidth="1"/>
    <col min="14090" max="14090" width="18.7109375" style="140" customWidth="1"/>
    <col min="14091" max="14108" width="16.85546875" style="140" customWidth="1"/>
    <col min="14109" max="14124" width="16.7109375" style="140" customWidth="1"/>
    <col min="14125" max="14125" width="13.28515625" style="140" bestFit="1" customWidth="1"/>
    <col min="14126" max="14126" width="14.7109375" style="140" customWidth="1"/>
    <col min="14127" max="14336" width="9.140625" style="140"/>
    <col min="14337" max="14337" width="61.7109375" style="140" customWidth="1"/>
    <col min="14338" max="14338" width="18.5703125" style="140" customWidth="1"/>
    <col min="14339" max="14345" width="16.85546875" style="140" customWidth="1"/>
    <col min="14346" max="14346" width="18.7109375" style="140" customWidth="1"/>
    <col min="14347" max="14364" width="16.85546875" style="140" customWidth="1"/>
    <col min="14365" max="14380" width="16.7109375" style="140" customWidth="1"/>
    <col min="14381" max="14381" width="13.28515625" style="140" bestFit="1" customWidth="1"/>
    <col min="14382" max="14382" width="14.7109375" style="140" customWidth="1"/>
    <col min="14383" max="14592" width="9.140625" style="140"/>
    <col min="14593" max="14593" width="61.7109375" style="140" customWidth="1"/>
    <col min="14594" max="14594" width="18.5703125" style="140" customWidth="1"/>
    <col min="14595" max="14601" width="16.85546875" style="140" customWidth="1"/>
    <col min="14602" max="14602" width="18.7109375" style="140" customWidth="1"/>
    <col min="14603" max="14620" width="16.85546875" style="140" customWidth="1"/>
    <col min="14621" max="14636" width="16.7109375" style="140" customWidth="1"/>
    <col min="14637" max="14637" width="13.28515625" style="140" bestFit="1" customWidth="1"/>
    <col min="14638" max="14638" width="14.7109375" style="140" customWidth="1"/>
    <col min="14639" max="14848" width="9.140625" style="140"/>
    <col min="14849" max="14849" width="61.7109375" style="140" customWidth="1"/>
    <col min="14850" max="14850" width="18.5703125" style="140" customWidth="1"/>
    <col min="14851" max="14857" width="16.85546875" style="140" customWidth="1"/>
    <col min="14858" max="14858" width="18.7109375" style="140" customWidth="1"/>
    <col min="14859" max="14876" width="16.85546875" style="140" customWidth="1"/>
    <col min="14877" max="14892" width="16.7109375" style="140" customWidth="1"/>
    <col min="14893" max="14893" width="13.28515625" style="140" bestFit="1" customWidth="1"/>
    <col min="14894" max="14894" width="14.7109375" style="140" customWidth="1"/>
    <col min="14895" max="15104" width="9.140625" style="140"/>
    <col min="15105" max="15105" width="61.7109375" style="140" customWidth="1"/>
    <col min="15106" max="15106" width="18.5703125" style="140" customWidth="1"/>
    <col min="15107" max="15113" width="16.85546875" style="140" customWidth="1"/>
    <col min="15114" max="15114" width="18.7109375" style="140" customWidth="1"/>
    <col min="15115" max="15132" width="16.85546875" style="140" customWidth="1"/>
    <col min="15133" max="15148" width="16.7109375" style="140" customWidth="1"/>
    <col min="15149" max="15149" width="13.28515625" style="140" bestFit="1" customWidth="1"/>
    <col min="15150" max="15150" width="14.7109375" style="140" customWidth="1"/>
    <col min="15151" max="15360" width="9.140625" style="140"/>
    <col min="15361" max="15361" width="61.7109375" style="140" customWidth="1"/>
    <col min="15362" max="15362" width="18.5703125" style="140" customWidth="1"/>
    <col min="15363" max="15369" width="16.85546875" style="140" customWidth="1"/>
    <col min="15370" max="15370" width="18.7109375" style="140" customWidth="1"/>
    <col min="15371" max="15388" width="16.85546875" style="140" customWidth="1"/>
    <col min="15389" max="15404" width="16.7109375" style="140" customWidth="1"/>
    <col min="15405" max="15405" width="13.28515625" style="140" bestFit="1" customWidth="1"/>
    <col min="15406" max="15406" width="14.7109375" style="140" customWidth="1"/>
    <col min="15407" max="15616" width="9.140625" style="140"/>
    <col min="15617" max="15617" width="61.7109375" style="140" customWidth="1"/>
    <col min="15618" max="15618" width="18.5703125" style="140" customWidth="1"/>
    <col min="15619" max="15625" width="16.85546875" style="140" customWidth="1"/>
    <col min="15626" max="15626" width="18.7109375" style="140" customWidth="1"/>
    <col min="15627" max="15644" width="16.85546875" style="140" customWidth="1"/>
    <col min="15645" max="15660" width="16.7109375" style="140" customWidth="1"/>
    <col min="15661" max="15661" width="13.28515625" style="140" bestFit="1" customWidth="1"/>
    <col min="15662" max="15662" width="14.7109375" style="140" customWidth="1"/>
    <col min="15663" max="15872" width="9.140625" style="140"/>
    <col min="15873" max="15873" width="61.7109375" style="140" customWidth="1"/>
    <col min="15874" max="15874" width="18.5703125" style="140" customWidth="1"/>
    <col min="15875" max="15881" width="16.85546875" style="140" customWidth="1"/>
    <col min="15882" max="15882" width="18.7109375" style="140" customWidth="1"/>
    <col min="15883" max="15900" width="16.85546875" style="140" customWidth="1"/>
    <col min="15901" max="15916" width="16.7109375" style="140" customWidth="1"/>
    <col min="15917" max="15917" width="13.28515625" style="140" bestFit="1" customWidth="1"/>
    <col min="15918" max="15918" width="14.7109375" style="140" customWidth="1"/>
    <col min="15919" max="16128" width="9.140625" style="140"/>
    <col min="16129" max="16129" width="61.7109375" style="140" customWidth="1"/>
    <col min="16130" max="16130" width="18.5703125" style="140" customWidth="1"/>
    <col min="16131" max="16137" width="16.85546875" style="140" customWidth="1"/>
    <col min="16138" max="16138" width="18.7109375" style="140" customWidth="1"/>
    <col min="16139" max="16156" width="16.85546875" style="140" customWidth="1"/>
    <col min="16157" max="16172" width="16.7109375" style="140" customWidth="1"/>
    <col min="16173" max="16173" width="13.28515625" style="140" bestFit="1" customWidth="1"/>
    <col min="16174" max="16174" width="14.7109375" style="140" customWidth="1"/>
    <col min="16175" max="16384" width="9.140625" style="140"/>
  </cols>
  <sheetData>
    <row r="1" spans="1:44" ht="18.75" x14ac:dyDescent="0.2">
      <c r="A1" s="18"/>
      <c r="B1" s="12"/>
      <c r="C1" s="12"/>
      <c r="D1" s="12"/>
      <c r="E1" s="12"/>
      <c r="F1" s="12"/>
      <c r="G1" s="12"/>
      <c r="H1" s="12"/>
      <c r="I1" s="16"/>
      <c r="J1" s="16"/>
      <c r="K1" s="38"/>
      <c r="L1" s="12"/>
      <c r="M1" s="12"/>
      <c r="N1" s="12"/>
      <c r="O1" s="12"/>
      <c r="P1" s="38" t="s">
        <v>66</v>
      </c>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row>
    <row r="2" spans="1:44" ht="18.75" x14ac:dyDescent="0.3">
      <c r="A2" s="18"/>
      <c r="B2" s="12"/>
      <c r="C2" s="12"/>
      <c r="D2" s="12"/>
      <c r="E2" s="12"/>
      <c r="F2" s="12"/>
      <c r="G2" s="12"/>
      <c r="H2" s="12"/>
      <c r="I2" s="16"/>
      <c r="J2" s="16"/>
      <c r="K2" s="15"/>
      <c r="L2" s="12"/>
      <c r="M2" s="12"/>
      <c r="N2" s="12"/>
      <c r="O2" s="12"/>
      <c r="P2" s="15" t="s">
        <v>8</v>
      </c>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row>
    <row r="3" spans="1:44" ht="18.75" x14ac:dyDescent="0.3">
      <c r="A3" s="17"/>
      <c r="B3" s="12"/>
      <c r="C3" s="12"/>
      <c r="D3" s="12"/>
      <c r="E3" s="12"/>
      <c r="F3" s="12"/>
      <c r="G3" s="12"/>
      <c r="H3" s="12"/>
      <c r="I3" s="16"/>
      <c r="J3" s="16"/>
      <c r="K3" s="15"/>
      <c r="L3" s="12"/>
      <c r="M3" s="12"/>
      <c r="N3" s="12"/>
      <c r="O3" s="12"/>
      <c r="P3" s="15" t="s">
        <v>266</v>
      </c>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row>
    <row r="5" spans="1:44" x14ac:dyDescent="0.2">
      <c r="A5" s="365" t="str">
        <f>'4. паспортбюджет'!A5</f>
        <v>Год раскрытия информации: 2018 год</v>
      </c>
      <c r="B5" s="365"/>
      <c r="C5" s="365"/>
      <c r="D5" s="365"/>
      <c r="E5" s="365"/>
      <c r="F5" s="365"/>
      <c r="G5" s="365"/>
      <c r="H5" s="365"/>
      <c r="I5" s="365"/>
      <c r="J5" s="365"/>
      <c r="K5" s="365"/>
      <c r="L5" s="365"/>
      <c r="M5" s="365"/>
      <c r="N5" s="365"/>
      <c r="O5" s="365"/>
      <c r="P5" s="365"/>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row>
    <row r="6" spans="1:44" ht="18.75" x14ac:dyDescent="0.3">
      <c r="A6" s="279"/>
      <c r="B6" s="265"/>
      <c r="C6" s="265"/>
      <c r="D6" s="265"/>
      <c r="E6" s="265"/>
      <c r="F6" s="265"/>
      <c r="G6" s="265"/>
      <c r="H6" s="265"/>
      <c r="I6" s="278"/>
      <c r="J6" s="278"/>
      <c r="K6" s="264"/>
      <c r="L6" s="265"/>
      <c r="M6" s="265"/>
      <c r="N6" s="265"/>
      <c r="O6" s="265"/>
      <c r="P6" s="265"/>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row>
    <row r="7" spans="1:44" ht="18.75" x14ac:dyDescent="0.2">
      <c r="A7" s="357" t="s">
        <v>7</v>
      </c>
      <c r="B7" s="357"/>
      <c r="C7" s="357"/>
      <c r="D7" s="357"/>
      <c r="E7" s="357"/>
      <c r="F7" s="357"/>
      <c r="G7" s="357"/>
      <c r="H7" s="357"/>
      <c r="I7" s="357"/>
      <c r="J7" s="357"/>
      <c r="K7" s="357"/>
      <c r="L7" s="357"/>
      <c r="M7" s="357"/>
      <c r="N7" s="357"/>
      <c r="O7" s="357"/>
      <c r="P7" s="357"/>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24"/>
      <c r="AR7" s="124"/>
    </row>
    <row r="8" spans="1:44" ht="18.75" x14ac:dyDescent="0.2">
      <c r="A8" s="280"/>
      <c r="B8" s="280"/>
      <c r="C8" s="280"/>
      <c r="D8" s="280"/>
      <c r="E8" s="280"/>
      <c r="F8" s="280"/>
      <c r="G8" s="280"/>
      <c r="H8" s="280"/>
      <c r="I8" s="280"/>
      <c r="J8" s="280"/>
      <c r="K8" s="280"/>
      <c r="L8" s="274"/>
      <c r="M8" s="274"/>
      <c r="N8" s="274"/>
      <c r="O8" s="274"/>
      <c r="P8" s="274"/>
      <c r="Q8" s="124"/>
      <c r="R8" s="124"/>
      <c r="S8" s="124"/>
      <c r="T8" s="124"/>
      <c r="U8" s="124"/>
      <c r="V8" s="124"/>
      <c r="W8" s="124"/>
      <c r="X8" s="124"/>
      <c r="Y8" s="124"/>
      <c r="Z8" s="12"/>
      <c r="AA8" s="12"/>
      <c r="AB8" s="12"/>
      <c r="AC8" s="12"/>
      <c r="AD8" s="12"/>
      <c r="AE8" s="12"/>
      <c r="AF8" s="12"/>
      <c r="AG8" s="12"/>
      <c r="AH8" s="12"/>
      <c r="AI8" s="12"/>
      <c r="AJ8" s="12"/>
      <c r="AK8" s="12"/>
      <c r="AL8" s="12"/>
      <c r="AM8" s="12"/>
      <c r="AN8" s="12"/>
      <c r="AO8" s="12"/>
      <c r="AP8" s="12"/>
      <c r="AQ8" s="12"/>
      <c r="AR8" s="12"/>
    </row>
    <row r="9" spans="1:44" x14ac:dyDescent="0.2">
      <c r="A9" s="359" t="str">
        <f>'4. паспортбюджет'!A9</f>
        <v>Акционерное общество "Янтарьэнерго" ДЗО  ПАО "Россети"</v>
      </c>
      <c r="B9" s="359"/>
      <c r="C9" s="359"/>
      <c r="D9" s="359"/>
      <c r="E9" s="359"/>
      <c r="F9" s="359"/>
      <c r="G9" s="359"/>
      <c r="H9" s="359"/>
      <c r="I9" s="359"/>
      <c r="J9" s="359"/>
      <c r="K9" s="359"/>
      <c r="L9" s="359"/>
      <c r="M9" s="359"/>
      <c r="N9" s="359"/>
      <c r="O9" s="359"/>
      <c r="P9" s="359"/>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68"/>
      <c r="AR9" s="168"/>
    </row>
    <row r="10" spans="1:44" x14ac:dyDescent="0.2">
      <c r="A10" s="352" t="s">
        <v>6</v>
      </c>
      <c r="B10" s="352"/>
      <c r="C10" s="352"/>
      <c r="D10" s="352"/>
      <c r="E10" s="352"/>
      <c r="F10" s="352"/>
      <c r="G10" s="352"/>
      <c r="H10" s="352"/>
      <c r="I10" s="352"/>
      <c r="J10" s="352"/>
      <c r="K10" s="352"/>
      <c r="L10" s="352"/>
      <c r="M10" s="352"/>
      <c r="N10" s="352"/>
      <c r="O10" s="352"/>
      <c r="P10" s="352"/>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row>
    <row r="11" spans="1:44" ht="18.75" x14ac:dyDescent="0.2">
      <c r="A11" s="280"/>
      <c r="B11" s="280"/>
      <c r="C11" s="280"/>
      <c r="D11" s="280"/>
      <c r="E11" s="280"/>
      <c r="F11" s="280"/>
      <c r="G11" s="280"/>
      <c r="H11" s="280"/>
      <c r="I11" s="280"/>
      <c r="J11" s="280"/>
      <c r="K11" s="280"/>
      <c r="L11" s="274"/>
      <c r="M11" s="274"/>
      <c r="N11" s="274"/>
      <c r="O11" s="274"/>
      <c r="P11" s="274"/>
      <c r="Q11" s="124"/>
      <c r="R11" s="124"/>
      <c r="S11" s="124"/>
      <c r="T11" s="124"/>
      <c r="U11" s="124"/>
      <c r="V11" s="124"/>
      <c r="W11" s="124"/>
      <c r="X11" s="124"/>
      <c r="Y11" s="124"/>
      <c r="Z11" s="12"/>
      <c r="AA11" s="12"/>
      <c r="AB11" s="12"/>
      <c r="AC11" s="12"/>
      <c r="AD11" s="12"/>
      <c r="AE11" s="12"/>
      <c r="AF11" s="12"/>
      <c r="AG11" s="12"/>
      <c r="AH11" s="12"/>
      <c r="AI11" s="12"/>
      <c r="AJ11" s="12"/>
      <c r="AK11" s="12"/>
      <c r="AL11" s="12"/>
      <c r="AM11" s="12"/>
      <c r="AN11" s="12"/>
      <c r="AO11" s="12"/>
      <c r="AP11" s="12"/>
      <c r="AQ11" s="12"/>
      <c r="AR11" s="12"/>
    </row>
    <row r="12" spans="1:44" x14ac:dyDescent="0.2">
      <c r="A12" s="359" t="str">
        <f>'4. паспортбюджет'!A12</f>
        <v>H_2740</v>
      </c>
      <c r="B12" s="359"/>
      <c r="C12" s="359"/>
      <c r="D12" s="359"/>
      <c r="E12" s="359"/>
      <c r="F12" s="359"/>
      <c r="G12" s="359"/>
      <c r="H12" s="359"/>
      <c r="I12" s="359"/>
      <c r="J12" s="359"/>
      <c r="K12" s="359"/>
      <c r="L12" s="359"/>
      <c r="M12" s="359"/>
      <c r="N12" s="359"/>
      <c r="O12" s="359"/>
      <c r="P12" s="359"/>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68"/>
      <c r="AR12" s="168"/>
    </row>
    <row r="13" spans="1:44" x14ac:dyDescent="0.2">
      <c r="A13" s="352" t="s">
        <v>5</v>
      </c>
      <c r="B13" s="352"/>
      <c r="C13" s="352"/>
      <c r="D13" s="352"/>
      <c r="E13" s="352"/>
      <c r="F13" s="352"/>
      <c r="G13" s="352"/>
      <c r="H13" s="352"/>
      <c r="I13" s="352"/>
      <c r="J13" s="352"/>
      <c r="K13" s="352"/>
      <c r="L13" s="352"/>
      <c r="M13" s="352"/>
      <c r="N13" s="352"/>
      <c r="O13" s="352"/>
      <c r="P13" s="352"/>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row>
    <row r="14" spans="1:44" ht="18.75" x14ac:dyDescent="0.2">
      <c r="A14" s="281"/>
      <c r="B14" s="281"/>
      <c r="C14" s="281"/>
      <c r="D14" s="281"/>
      <c r="E14" s="281"/>
      <c r="F14" s="281"/>
      <c r="G14" s="281"/>
      <c r="H14" s="281"/>
      <c r="I14" s="281"/>
      <c r="J14" s="281"/>
      <c r="K14" s="281"/>
      <c r="L14" s="281"/>
      <c r="M14" s="281"/>
      <c r="N14" s="281"/>
      <c r="O14" s="281"/>
      <c r="P14" s="281"/>
      <c r="Q14" s="137"/>
      <c r="R14" s="137"/>
      <c r="S14" s="137"/>
      <c r="T14" s="137"/>
      <c r="U14" s="137"/>
      <c r="V14" s="137"/>
      <c r="W14" s="137"/>
      <c r="X14" s="137"/>
      <c r="Y14" s="137"/>
      <c r="Z14" s="9"/>
      <c r="AA14" s="9"/>
      <c r="AB14" s="9"/>
      <c r="AC14" s="9"/>
      <c r="AD14" s="9"/>
      <c r="AE14" s="9"/>
      <c r="AF14" s="9"/>
      <c r="AG14" s="9"/>
      <c r="AH14" s="9"/>
      <c r="AI14" s="9"/>
      <c r="AJ14" s="9"/>
      <c r="AK14" s="9"/>
      <c r="AL14" s="9"/>
      <c r="AM14" s="9"/>
      <c r="AN14" s="9"/>
      <c r="AO14" s="9"/>
      <c r="AP14" s="9"/>
      <c r="AQ14" s="9"/>
      <c r="AR14" s="9"/>
    </row>
    <row r="15" spans="1:44" ht="33.75" customHeight="1" x14ac:dyDescent="0.2">
      <c r="A15" s="360" t="str">
        <f>'4. паспортбюджет'!A15</f>
        <v>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v>
      </c>
      <c r="B15" s="360"/>
      <c r="C15" s="360"/>
      <c r="D15" s="360"/>
      <c r="E15" s="360"/>
      <c r="F15" s="360"/>
      <c r="G15" s="360"/>
      <c r="H15" s="360"/>
      <c r="I15" s="360"/>
      <c r="J15" s="360"/>
      <c r="K15" s="360"/>
      <c r="L15" s="360"/>
      <c r="M15" s="360"/>
      <c r="N15" s="360"/>
      <c r="O15" s="360"/>
      <c r="P15" s="360"/>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69"/>
      <c r="AR15" s="169"/>
    </row>
    <row r="16" spans="1:44" x14ac:dyDescent="0.2">
      <c r="A16" s="361" t="s">
        <v>4</v>
      </c>
      <c r="B16" s="361"/>
      <c r="C16" s="361"/>
      <c r="D16" s="361"/>
      <c r="E16" s="361"/>
      <c r="F16" s="361"/>
      <c r="G16" s="361"/>
      <c r="H16" s="361"/>
      <c r="I16" s="361"/>
      <c r="J16" s="361"/>
      <c r="K16" s="361"/>
      <c r="L16" s="361"/>
      <c r="M16" s="361"/>
      <c r="N16" s="361"/>
      <c r="O16" s="361"/>
      <c r="P16" s="361"/>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c r="AR16" s="126"/>
    </row>
    <row r="17" spans="1:48" ht="18.75" x14ac:dyDescent="0.2">
      <c r="A17" s="136"/>
      <c r="B17" s="136"/>
      <c r="C17" s="136"/>
      <c r="D17" s="136"/>
      <c r="E17" s="136"/>
      <c r="F17" s="136"/>
      <c r="G17" s="136"/>
      <c r="H17" s="136"/>
      <c r="I17" s="136"/>
      <c r="J17" s="136"/>
      <c r="K17" s="136"/>
      <c r="L17" s="136"/>
      <c r="M17" s="136"/>
      <c r="N17" s="136"/>
      <c r="O17" s="136"/>
      <c r="P17" s="136"/>
      <c r="Q17" s="136"/>
      <c r="R17" s="136"/>
      <c r="S17" s="136"/>
      <c r="T17" s="136"/>
      <c r="U17" s="136"/>
      <c r="V17" s="136"/>
      <c r="W17" s="3"/>
      <c r="X17" s="3"/>
      <c r="Y17" s="3"/>
      <c r="Z17" s="3"/>
      <c r="AA17" s="3"/>
      <c r="AB17" s="3"/>
      <c r="AC17" s="3"/>
      <c r="AD17" s="3"/>
      <c r="AE17" s="3"/>
      <c r="AF17" s="3"/>
      <c r="AG17" s="3"/>
      <c r="AH17" s="3"/>
      <c r="AI17" s="3"/>
      <c r="AJ17" s="3"/>
      <c r="AK17" s="3"/>
      <c r="AL17" s="3"/>
      <c r="AM17" s="3"/>
      <c r="AN17" s="3"/>
      <c r="AO17" s="3"/>
      <c r="AP17" s="3"/>
      <c r="AQ17" s="3"/>
      <c r="AR17" s="3"/>
    </row>
    <row r="18" spans="1:48" ht="18.75" x14ac:dyDescent="0.2">
      <c r="A18" s="354" t="s">
        <v>369</v>
      </c>
      <c r="B18" s="354"/>
      <c r="C18" s="354"/>
      <c r="D18" s="354"/>
      <c r="E18" s="354"/>
      <c r="F18" s="354"/>
      <c r="G18" s="354"/>
      <c r="H18" s="354"/>
      <c r="I18" s="354"/>
      <c r="J18" s="354"/>
      <c r="K18" s="354"/>
      <c r="L18" s="354"/>
      <c r="M18" s="354"/>
      <c r="N18" s="354"/>
      <c r="O18" s="354"/>
      <c r="P18" s="354"/>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row>
    <row r="19" spans="1:48" x14ac:dyDescent="0.2">
      <c r="A19" s="141"/>
    </row>
    <row r="20" spans="1:48" x14ac:dyDescent="0.2">
      <c r="A20" s="142"/>
    </row>
    <row r="21" spans="1:48" s="177" customFormat="1" ht="16.5" thickBot="1" x14ac:dyDescent="0.25">
      <c r="A21" s="220" t="s">
        <v>265</v>
      </c>
      <c r="B21" s="220" t="s">
        <v>1</v>
      </c>
      <c r="C21" s="157"/>
      <c r="D21" s="221"/>
      <c r="E21" s="222"/>
      <c r="F21" s="222"/>
      <c r="G21" s="222"/>
      <c r="H21" s="222"/>
      <c r="I21" s="157"/>
      <c r="J21" s="157"/>
      <c r="K21" s="157"/>
      <c r="L21" s="157"/>
      <c r="M21" s="157"/>
      <c r="N21" s="157"/>
      <c r="O21" s="157"/>
      <c r="P21" s="157"/>
      <c r="Q21" s="157"/>
      <c r="R21" s="157"/>
      <c r="S21" s="157"/>
      <c r="T21" s="157"/>
      <c r="U21" s="157"/>
      <c r="V21" s="157"/>
      <c r="W21" s="157"/>
      <c r="X21" s="157"/>
      <c r="Y21" s="157"/>
      <c r="Z21" s="157"/>
      <c r="AA21" s="157"/>
      <c r="AB21" s="157"/>
      <c r="AC21" s="157"/>
      <c r="AD21" s="223"/>
      <c r="AE21" s="223"/>
      <c r="AF21" s="223"/>
      <c r="AG21" s="223"/>
      <c r="AH21" s="223"/>
      <c r="AS21" s="178"/>
      <c r="AT21" s="178"/>
      <c r="AU21" s="179"/>
      <c r="AV21" s="179"/>
    </row>
    <row r="22" spans="1:48" s="177" customFormat="1" x14ac:dyDescent="0.2">
      <c r="A22" s="224" t="s">
        <v>406</v>
      </c>
      <c r="B22" s="180">
        <v>165574862.28856102</v>
      </c>
      <c r="C22" s="157"/>
      <c r="D22" s="157"/>
      <c r="E22" s="157"/>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D22" s="223"/>
      <c r="AE22" s="223"/>
      <c r="AF22" s="223"/>
      <c r="AG22" s="223"/>
      <c r="AH22" s="223"/>
      <c r="AS22" s="178"/>
      <c r="AT22" s="178"/>
      <c r="AU22" s="179"/>
      <c r="AV22" s="179"/>
    </row>
    <row r="23" spans="1:48" s="177" customFormat="1" x14ac:dyDescent="0.2">
      <c r="A23" s="225" t="s">
        <v>263</v>
      </c>
      <c r="B23" s="143">
        <v>0</v>
      </c>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223"/>
      <c r="AE23" s="223"/>
      <c r="AF23" s="223"/>
      <c r="AG23" s="223"/>
      <c r="AH23" s="223"/>
      <c r="AS23" s="178"/>
      <c r="AT23" s="178"/>
      <c r="AU23" s="179"/>
      <c r="AV23" s="179"/>
    </row>
    <row r="24" spans="1:48" s="177" customFormat="1" x14ac:dyDescent="0.2">
      <c r="A24" s="225" t="s">
        <v>261</v>
      </c>
      <c r="B24" s="143">
        <v>30</v>
      </c>
      <c r="C24" s="157"/>
      <c r="D24" s="226" t="s">
        <v>264</v>
      </c>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223"/>
      <c r="AE24" s="223"/>
      <c r="AF24" s="223"/>
      <c r="AG24" s="223"/>
      <c r="AH24" s="223"/>
      <c r="AS24" s="178"/>
      <c r="AT24" s="178"/>
      <c r="AU24" s="179"/>
      <c r="AV24" s="179"/>
    </row>
    <row r="25" spans="1:48" s="177" customFormat="1" ht="16.5" thickBot="1" x14ac:dyDescent="0.25">
      <c r="A25" s="227" t="s">
        <v>259</v>
      </c>
      <c r="B25" s="144">
        <v>1</v>
      </c>
      <c r="C25" s="157"/>
      <c r="D25" s="406" t="s">
        <v>262</v>
      </c>
      <c r="E25" s="407"/>
      <c r="F25" s="408"/>
      <c r="G25" s="228">
        <v>4.3871806357701022</v>
      </c>
      <c r="H25" s="229">
        <v>4.3871806357701022</v>
      </c>
      <c r="I25" s="157"/>
      <c r="J25" s="157"/>
      <c r="K25" s="157"/>
      <c r="L25" s="157"/>
      <c r="M25" s="157"/>
      <c r="N25" s="157"/>
      <c r="O25" s="157"/>
      <c r="P25" s="157"/>
      <c r="Q25" s="157"/>
      <c r="R25" s="157"/>
      <c r="S25" s="157"/>
      <c r="T25" s="157"/>
      <c r="U25" s="157"/>
      <c r="V25" s="157"/>
      <c r="W25" s="157"/>
      <c r="X25" s="157"/>
      <c r="Y25" s="157"/>
      <c r="Z25" s="157"/>
      <c r="AA25" s="157"/>
      <c r="AB25" s="157"/>
      <c r="AC25" s="157"/>
      <c r="AD25" s="223"/>
      <c r="AE25" s="223"/>
      <c r="AF25" s="223"/>
      <c r="AG25" s="223"/>
      <c r="AH25" s="223"/>
      <c r="AS25" s="178"/>
      <c r="AT25" s="178"/>
      <c r="AU25" s="179"/>
      <c r="AV25" s="179"/>
    </row>
    <row r="26" spans="1:48" s="177" customFormat="1" x14ac:dyDescent="0.2">
      <c r="A26" s="224" t="s">
        <v>258</v>
      </c>
      <c r="B26" s="180">
        <v>300000</v>
      </c>
      <c r="C26" s="157"/>
      <c r="D26" s="406" t="s">
        <v>260</v>
      </c>
      <c r="E26" s="407"/>
      <c r="F26" s="408"/>
      <c r="G26" s="228">
        <v>4.666924541248334</v>
      </c>
      <c r="H26" s="229">
        <v>4.666924541248334</v>
      </c>
      <c r="I26" s="157"/>
      <c r="J26" s="157"/>
      <c r="K26" s="157"/>
      <c r="L26" s="157"/>
      <c r="M26" s="157"/>
      <c r="N26" s="157"/>
      <c r="O26" s="157"/>
      <c r="P26" s="157"/>
      <c r="Q26" s="157"/>
      <c r="R26" s="157"/>
      <c r="S26" s="157"/>
      <c r="T26" s="157"/>
      <c r="U26" s="157"/>
      <c r="V26" s="157"/>
      <c r="W26" s="157"/>
      <c r="X26" s="157"/>
      <c r="Y26" s="157"/>
      <c r="Z26" s="157"/>
      <c r="AA26" s="157"/>
      <c r="AB26" s="157"/>
      <c r="AC26" s="157"/>
      <c r="AD26" s="223"/>
      <c r="AE26" s="223"/>
      <c r="AF26" s="223"/>
      <c r="AG26" s="223"/>
      <c r="AH26" s="223"/>
      <c r="AS26" s="178"/>
      <c r="AT26" s="178"/>
      <c r="AU26" s="179"/>
      <c r="AV26" s="179"/>
    </row>
    <row r="27" spans="1:48" s="177" customFormat="1" x14ac:dyDescent="0.2">
      <c r="A27" s="225" t="s">
        <v>407</v>
      </c>
      <c r="B27" s="143">
        <v>3</v>
      </c>
      <c r="C27" s="157"/>
      <c r="D27" s="406" t="s">
        <v>408</v>
      </c>
      <c r="E27" s="407"/>
      <c r="F27" s="408"/>
      <c r="G27" s="230">
        <v>237099879.74210447</v>
      </c>
      <c r="H27" s="231">
        <v>156319229.48267272</v>
      </c>
      <c r="I27" s="157"/>
      <c r="J27" s="157"/>
      <c r="K27" s="157"/>
      <c r="L27" s="157"/>
      <c r="M27" s="157"/>
      <c r="N27" s="157"/>
      <c r="O27" s="157"/>
      <c r="P27" s="157"/>
      <c r="Q27" s="157"/>
      <c r="R27" s="157"/>
      <c r="S27" s="157"/>
      <c r="T27" s="157"/>
      <c r="U27" s="157"/>
      <c r="V27" s="157"/>
      <c r="W27" s="157"/>
      <c r="X27" s="157"/>
      <c r="Y27" s="157"/>
      <c r="Z27" s="157"/>
      <c r="AA27" s="157"/>
      <c r="AB27" s="157"/>
      <c r="AC27" s="157"/>
      <c r="AD27" s="223"/>
      <c r="AE27" s="223"/>
      <c r="AF27" s="223"/>
      <c r="AG27" s="223"/>
      <c r="AH27" s="223"/>
      <c r="AS27" s="178"/>
      <c r="AT27" s="178"/>
      <c r="AU27" s="179"/>
      <c r="AV27" s="179"/>
    </row>
    <row r="28" spans="1:48" s="177" customFormat="1" x14ac:dyDescent="0.2">
      <c r="A28" s="225" t="s">
        <v>257</v>
      </c>
      <c r="B28" s="143">
        <v>3</v>
      </c>
      <c r="C28" s="157"/>
      <c r="D28" s="406" t="s">
        <v>409</v>
      </c>
      <c r="E28" s="407"/>
      <c r="F28" s="408"/>
      <c r="G28" s="232" t="s">
        <v>575</v>
      </c>
      <c r="H28" s="233" t="s">
        <v>575</v>
      </c>
      <c r="I28" s="157"/>
      <c r="J28" s="157"/>
      <c r="K28" s="157"/>
      <c r="L28" s="157"/>
      <c r="M28" s="157"/>
      <c r="N28" s="157"/>
      <c r="O28" s="157"/>
      <c r="P28" s="157"/>
      <c r="Q28" s="157"/>
      <c r="R28" s="157"/>
      <c r="S28" s="157"/>
      <c r="T28" s="157"/>
      <c r="U28" s="157"/>
      <c r="V28" s="157"/>
      <c r="W28" s="157"/>
      <c r="X28" s="157"/>
      <c r="Y28" s="157"/>
      <c r="Z28" s="157"/>
      <c r="AA28" s="157"/>
      <c r="AB28" s="157"/>
      <c r="AC28" s="157"/>
      <c r="AD28" s="223"/>
      <c r="AE28" s="223"/>
      <c r="AF28" s="223"/>
      <c r="AG28" s="223"/>
      <c r="AH28" s="223"/>
      <c r="AS28" s="178"/>
      <c r="AT28" s="178"/>
      <c r="AU28" s="179"/>
      <c r="AV28" s="179"/>
    </row>
    <row r="29" spans="1:48" s="177" customFormat="1" x14ac:dyDescent="0.2">
      <c r="A29" s="225" t="s">
        <v>236</v>
      </c>
      <c r="B29" s="143">
        <v>100000</v>
      </c>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57"/>
      <c r="AA29" s="157"/>
      <c r="AB29" s="157"/>
      <c r="AC29" s="157"/>
      <c r="AD29" s="223"/>
      <c r="AE29" s="223"/>
      <c r="AF29" s="223"/>
      <c r="AG29" s="223"/>
      <c r="AH29" s="223"/>
      <c r="AS29" s="178"/>
      <c r="AT29" s="178"/>
      <c r="AU29" s="179"/>
      <c r="AV29" s="179"/>
    </row>
    <row r="30" spans="1:48" s="177" customFormat="1" x14ac:dyDescent="0.2">
      <c r="A30" s="225" t="s">
        <v>256</v>
      </c>
      <c r="B30" s="143">
        <v>1</v>
      </c>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c r="AA30" s="157"/>
      <c r="AB30" s="157"/>
      <c r="AC30" s="157"/>
      <c r="AD30" s="223"/>
      <c r="AE30" s="223"/>
      <c r="AF30" s="223"/>
      <c r="AG30" s="223"/>
      <c r="AH30" s="223"/>
      <c r="AS30" s="178"/>
      <c r="AT30" s="178"/>
      <c r="AU30" s="179"/>
      <c r="AV30" s="179"/>
    </row>
    <row r="31" spans="1:48" s="177" customFormat="1" x14ac:dyDescent="0.2">
      <c r="A31" s="225" t="s">
        <v>255</v>
      </c>
      <c r="B31" s="143">
        <v>1</v>
      </c>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57"/>
      <c r="AA31" s="157"/>
      <c r="AB31" s="157"/>
      <c r="AC31" s="157"/>
      <c r="AD31" s="223"/>
      <c r="AE31" s="223"/>
      <c r="AF31" s="223"/>
      <c r="AG31" s="223"/>
      <c r="AH31" s="223"/>
      <c r="AS31" s="178"/>
      <c r="AT31" s="178"/>
      <c r="AU31" s="179"/>
      <c r="AV31" s="179"/>
    </row>
    <row r="32" spans="1:48" s="177" customFormat="1" x14ac:dyDescent="0.2">
      <c r="A32" s="234" t="s">
        <v>410</v>
      </c>
      <c r="B32" s="143"/>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223"/>
      <c r="AE32" s="223"/>
      <c r="AF32" s="223"/>
      <c r="AG32" s="223"/>
      <c r="AH32" s="223"/>
      <c r="AS32" s="178"/>
      <c r="AT32" s="178"/>
      <c r="AU32" s="179"/>
      <c r="AV32" s="179"/>
    </row>
    <row r="33" spans="1:48" s="177" customFormat="1" ht="16.5" thickBot="1" x14ac:dyDescent="0.25">
      <c r="A33" s="227" t="s">
        <v>230</v>
      </c>
      <c r="B33" s="145">
        <v>0.2</v>
      </c>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223"/>
      <c r="AE33" s="223"/>
      <c r="AF33" s="223"/>
      <c r="AG33" s="223"/>
      <c r="AH33" s="223"/>
      <c r="AS33" s="178"/>
      <c r="AT33" s="178"/>
      <c r="AU33" s="179"/>
      <c r="AV33" s="179"/>
    </row>
    <row r="34" spans="1:48" s="177" customFormat="1" x14ac:dyDescent="0.2">
      <c r="A34" s="224" t="s">
        <v>405</v>
      </c>
      <c r="B34" s="180">
        <v>0</v>
      </c>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c r="AC34" s="157"/>
      <c r="AD34" s="223"/>
      <c r="AE34" s="223"/>
      <c r="AF34" s="223"/>
      <c r="AG34" s="223"/>
      <c r="AH34" s="223"/>
      <c r="AS34" s="178"/>
      <c r="AT34" s="178"/>
      <c r="AU34" s="179"/>
      <c r="AV34" s="179"/>
    </row>
    <row r="35" spans="1:48" s="177" customFormat="1" x14ac:dyDescent="0.2">
      <c r="A35" s="225" t="s">
        <v>254</v>
      </c>
      <c r="B35" s="143"/>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223"/>
      <c r="AE35" s="223"/>
      <c r="AF35" s="223"/>
      <c r="AG35" s="223"/>
      <c r="AH35" s="223"/>
      <c r="AS35" s="178"/>
      <c r="AT35" s="178"/>
      <c r="AU35" s="179"/>
      <c r="AV35" s="179"/>
    </row>
    <row r="36" spans="1:48" s="177" customFormat="1" ht="16.5" thickBot="1" x14ac:dyDescent="0.25">
      <c r="A36" s="234" t="s">
        <v>253</v>
      </c>
      <c r="B36" s="146"/>
      <c r="C36" s="157"/>
      <c r="D36" s="157"/>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c r="AC36" s="157"/>
      <c r="AD36" s="223"/>
      <c r="AE36" s="223"/>
      <c r="AF36" s="223"/>
      <c r="AG36" s="223"/>
      <c r="AH36" s="223"/>
      <c r="AS36" s="178"/>
      <c r="AT36" s="178"/>
      <c r="AU36" s="179"/>
      <c r="AV36" s="179"/>
    </row>
    <row r="37" spans="1:48" s="177" customFormat="1" x14ac:dyDescent="0.2">
      <c r="A37" s="235" t="s">
        <v>411</v>
      </c>
      <c r="B37" s="147">
        <v>1</v>
      </c>
      <c r="C37" s="157"/>
      <c r="D37" s="157"/>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D37" s="223"/>
      <c r="AE37" s="223"/>
      <c r="AF37" s="223"/>
      <c r="AG37" s="223"/>
      <c r="AH37" s="223"/>
      <c r="AS37" s="178"/>
      <c r="AT37" s="178"/>
      <c r="AU37" s="179"/>
      <c r="AV37" s="179"/>
    </row>
    <row r="38" spans="1:48" s="177" customFormat="1" x14ac:dyDescent="0.2">
      <c r="A38" s="236" t="s">
        <v>252</v>
      </c>
      <c r="B38" s="149"/>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223"/>
      <c r="AE38" s="223"/>
      <c r="AF38" s="223"/>
      <c r="AG38" s="223"/>
      <c r="AH38" s="223"/>
      <c r="AS38" s="178"/>
      <c r="AT38" s="178"/>
      <c r="AU38" s="179"/>
      <c r="AV38" s="179"/>
    </row>
    <row r="39" spans="1:48" s="177" customFormat="1" x14ac:dyDescent="0.2">
      <c r="A39" s="236" t="s">
        <v>251</v>
      </c>
      <c r="B39" s="150"/>
      <c r="C39" s="157"/>
      <c r="D39" s="157"/>
      <c r="E39" s="157"/>
      <c r="F39" s="157"/>
      <c r="G39" s="157"/>
      <c r="H39" s="157"/>
      <c r="I39" s="157"/>
      <c r="J39" s="157"/>
      <c r="K39" s="157"/>
      <c r="L39" s="157"/>
      <c r="M39" s="157"/>
      <c r="N39" s="157"/>
      <c r="O39" s="157"/>
      <c r="P39" s="157"/>
      <c r="Q39" s="157"/>
      <c r="R39" s="157"/>
      <c r="S39" s="157"/>
      <c r="T39" s="157"/>
      <c r="U39" s="157"/>
      <c r="V39" s="157"/>
      <c r="W39" s="157"/>
      <c r="X39" s="157"/>
      <c r="Y39" s="157"/>
      <c r="Z39" s="157"/>
      <c r="AA39" s="157"/>
      <c r="AB39" s="157"/>
      <c r="AC39" s="157"/>
      <c r="AD39" s="223"/>
      <c r="AE39" s="223"/>
      <c r="AF39" s="223"/>
      <c r="AG39" s="223"/>
      <c r="AH39" s="223"/>
      <c r="AS39" s="178"/>
      <c r="AT39" s="178"/>
      <c r="AU39" s="179"/>
      <c r="AV39" s="179"/>
    </row>
    <row r="40" spans="1:48" s="177" customFormat="1" x14ac:dyDescent="0.2">
      <c r="A40" s="236" t="s">
        <v>250</v>
      </c>
      <c r="B40" s="150">
        <v>0</v>
      </c>
      <c r="C40" s="157"/>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7"/>
      <c r="AB40" s="157"/>
      <c r="AC40" s="157"/>
      <c r="AD40" s="223"/>
      <c r="AE40" s="223"/>
      <c r="AF40" s="223"/>
      <c r="AG40" s="223"/>
      <c r="AH40" s="223"/>
      <c r="AS40" s="178"/>
      <c r="AT40" s="178"/>
      <c r="AU40" s="179"/>
      <c r="AV40" s="179"/>
    </row>
    <row r="41" spans="1:48" s="177" customFormat="1" x14ac:dyDescent="0.2">
      <c r="A41" s="236" t="s">
        <v>249</v>
      </c>
      <c r="B41" s="150">
        <v>0.20499999999999999</v>
      </c>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223"/>
      <c r="AE41" s="223"/>
      <c r="AF41" s="223"/>
      <c r="AG41" s="223"/>
      <c r="AH41" s="223"/>
      <c r="AS41" s="178"/>
      <c r="AT41" s="178"/>
      <c r="AU41" s="179"/>
      <c r="AV41" s="179"/>
    </row>
    <row r="42" spans="1:48" s="177" customFormat="1" x14ac:dyDescent="0.2">
      <c r="A42" s="236" t="s">
        <v>248</v>
      </c>
      <c r="B42" s="150">
        <v>1</v>
      </c>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c r="AC42" s="157"/>
      <c r="AD42" s="223"/>
      <c r="AE42" s="223"/>
      <c r="AF42" s="223"/>
      <c r="AG42" s="223"/>
      <c r="AH42" s="223"/>
      <c r="AS42" s="178"/>
      <c r="AT42" s="178"/>
      <c r="AU42" s="179"/>
      <c r="AV42" s="179"/>
    </row>
    <row r="43" spans="1:48" s="177" customFormat="1" ht="16.5" thickBot="1" x14ac:dyDescent="0.25">
      <c r="A43" s="237" t="s">
        <v>412</v>
      </c>
      <c r="B43" s="238">
        <v>0.20499999999999999</v>
      </c>
      <c r="C43" s="239"/>
      <c r="D43" s="157" t="s">
        <v>576</v>
      </c>
      <c r="E43" s="157"/>
      <c r="F43" s="157"/>
      <c r="G43" s="157"/>
      <c r="H43" s="157"/>
      <c r="I43" s="157"/>
      <c r="J43" s="157"/>
      <c r="K43" s="157"/>
      <c r="L43" s="157"/>
      <c r="M43" s="157"/>
      <c r="N43" s="157"/>
      <c r="O43" s="157">
        <v>2031</v>
      </c>
      <c r="P43" s="157"/>
      <c r="Q43" s="157"/>
      <c r="R43" s="157"/>
      <c r="S43" s="157"/>
      <c r="T43" s="157"/>
      <c r="U43" s="157"/>
      <c r="V43" s="157"/>
      <c r="W43" s="157"/>
      <c r="X43" s="157"/>
      <c r="Y43" s="157"/>
      <c r="Z43" s="157"/>
      <c r="AA43" s="157"/>
      <c r="AB43" s="157"/>
      <c r="AC43" s="157"/>
      <c r="AD43" s="223"/>
      <c r="AE43" s="223"/>
      <c r="AF43" s="223"/>
      <c r="AG43" s="223"/>
      <c r="AH43" s="223"/>
      <c r="AS43" s="178"/>
      <c r="AT43" s="178"/>
      <c r="AU43" s="179"/>
      <c r="AV43" s="179"/>
    </row>
    <row r="44" spans="1:48" s="177" customFormat="1" x14ac:dyDescent="0.2">
      <c r="A44" s="240" t="s">
        <v>247</v>
      </c>
      <c r="B44" s="151">
        <v>1</v>
      </c>
      <c r="C44" s="151">
        <v>2</v>
      </c>
      <c r="D44" s="151">
        <v>3</v>
      </c>
      <c r="E44" s="151">
        <v>4</v>
      </c>
      <c r="F44" s="151">
        <v>5</v>
      </c>
      <c r="G44" s="151">
        <v>6</v>
      </c>
      <c r="H44" s="151">
        <v>7</v>
      </c>
      <c r="I44" s="151">
        <v>8</v>
      </c>
      <c r="J44" s="151">
        <v>9</v>
      </c>
      <c r="K44" s="151">
        <v>10</v>
      </c>
      <c r="L44" s="151">
        <v>11</v>
      </c>
      <c r="M44" s="151">
        <v>12</v>
      </c>
      <c r="N44" s="151">
        <v>13</v>
      </c>
      <c r="O44" s="151">
        <v>14</v>
      </c>
      <c r="P44" s="151">
        <v>15</v>
      </c>
      <c r="Q44" s="151">
        <v>16</v>
      </c>
      <c r="R44" s="151">
        <v>17</v>
      </c>
      <c r="S44" s="151">
        <v>18</v>
      </c>
      <c r="T44" s="151">
        <v>19</v>
      </c>
      <c r="U44" s="151">
        <v>20</v>
      </c>
      <c r="V44" s="151">
        <v>21</v>
      </c>
      <c r="W44" s="151">
        <v>22</v>
      </c>
      <c r="X44" s="151">
        <v>23</v>
      </c>
      <c r="Y44" s="151">
        <v>24</v>
      </c>
      <c r="Z44" s="151">
        <v>25</v>
      </c>
      <c r="AA44" s="151">
        <v>26</v>
      </c>
      <c r="AB44" s="151">
        <v>27</v>
      </c>
      <c r="AC44" s="151">
        <v>28</v>
      </c>
      <c r="AD44" s="151">
        <v>29</v>
      </c>
      <c r="AE44" s="151">
        <v>30</v>
      </c>
      <c r="AF44" s="151">
        <v>31</v>
      </c>
      <c r="AG44" s="151">
        <v>32</v>
      </c>
      <c r="AH44" s="151">
        <v>33</v>
      </c>
      <c r="AI44" s="151">
        <f t="shared" ref="AI44:AR44" si="0">AI55</f>
        <v>34</v>
      </c>
      <c r="AJ44" s="151">
        <f t="shared" si="0"/>
        <v>35</v>
      </c>
      <c r="AK44" s="151">
        <f t="shared" si="0"/>
        <v>36</v>
      </c>
      <c r="AL44" s="151">
        <f t="shared" si="0"/>
        <v>37</v>
      </c>
      <c r="AM44" s="151">
        <f t="shared" si="0"/>
        <v>38</v>
      </c>
      <c r="AN44" s="151">
        <f t="shared" si="0"/>
        <v>39</v>
      </c>
      <c r="AO44" s="151">
        <f t="shared" si="0"/>
        <v>40</v>
      </c>
      <c r="AP44" s="151">
        <f t="shared" si="0"/>
        <v>41</v>
      </c>
      <c r="AQ44" s="151">
        <f t="shared" si="0"/>
        <v>42</v>
      </c>
      <c r="AR44" s="151">
        <f t="shared" si="0"/>
        <v>43</v>
      </c>
      <c r="AS44" s="178"/>
      <c r="AT44" s="178"/>
      <c r="AU44" s="179"/>
      <c r="AV44" s="179"/>
    </row>
    <row r="45" spans="1:48" s="177" customFormat="1" x14ac:dyDescent="0.2">
      <c r="A45" s="241" t="s">
        <v>246</v>
      </c>
      <c r="B45" s="242">
        <v>4.3999999999999997E-2</v>
      </c>
      <c r="C45" s="242">
        <v>4.5999999999999999E-2</v>
      </c>
      <c r="D45" s="242">
        <v>4.5999999999999999E-2</v>
      </c>
      <c r="E45" s="242">
        <v>4.5999999999999999E-2</v>
      </c>
      <c r="F45" s="242">
        <v>4.5999999999999999E-2</v>
      </c>
      <c r="G45" s="242">
        <v>4.5999999999999999E-2</v>
      </c>
      <c r="H45" s="242">
        <v>4.5999999999999999E-2</v>
      </c>
      <c r="I45" s="242">
        <v>4.5999999999999999E-2</v>
      </c>
      <c r="J45" s="242">
        <v>4.5999999999999999E-2</v>
      </c>
      <c r="K45" s="242">
        <v>4.5999999999999999E-2</v>
      </c>
      <c r="L45" s="242">
        <v>4.5999999999999999E-2</v>
      </c>
      <c r="M45" s="242">
        <v>4.5999999999999999E-2</v>
      </c>
      <c r="N45" s="242">
        <v>4.5999999999999999E-2</v>
      </c>
      <c r="O45" s="242">
        <v>4.5999999999999999E-2</v>
      </c>
      <c r="P45" s="242">
        <v>4.5999999999999999E-2</v>
      </c>
      <c r="Q45" s="242">
        <v>4.5999999999999999E-2</v>
      </c>
      <c r="R45" s="242">
        <v>4.5999999999999999E-2</v>
      </c>
      <c r="S45" s="242">
        <v>4.5999999999999999E-2</v>
      </c>
      <c r="T45" s="242">
        <v>4.5999999999999999E-2</v>
      </c>
      <c r="U45" s="242">
        <v>4.5999999999999999E-2</v>
      </c>
      <c r="V45" s="242">
        <v>4.5999999999999999E-2</v>
      </c>
      <c r="W45" s="242">
        <v>4.5999999999999999E-2</v>
      </c>
      <c r="X45" s="242">
        <v>4.5999999999999999E-2</v>
      </c>
      <c r="Y45" s="242">
        <v>4.5999999999999999E-2</v>
      </c>
      <c r="Z45" s="242">
        <v>4.5999999999999999E-2</v>
      </c>
      <c r="AA45" s="242">
        <v>4.5999999999999999E-2</v>
      </c>
      <c r="AB45" s="242">
        <v>4.5999999999999999E-2</v>
      </c>
      <c r="AC45" s="242">
        <v>4.5999999999999999E-2</v>
      </c>
      <c r="AD45" s="242">
        <v>4.5999999999999999E-2</v>
      </c>
      <c r="AE45" s="242">
        <v>4.5999999999999999E-2</v>
      </c>
      <c r="AF45" s="242">
        <v>4.5999999999999999E-2</v>
      </c>
      <c r="AG45" s="242">
        <v>4.5999999999999999E-2</v>
      </c>
      <c r="AH45" s="242">
        <v>4.5999999999999999E-2</v>
      </c>
      <c r="AI45" s="152">
        <f t="shared" ref="AI45:AP45" si="1">AH45</f>
        <v>4.5999999999999999E-2</v>
      </c>
      <c r="AJ45" s="152">
        <f t="shared" si="1"/>
        <v>4.5999999999999999E-2</v>
      </c>
      <c r="AK45" s="152">
        <f t="shared" si="1"/>
        <v>4.5999999999999999E-2</v>
      </c>
      <c r="AL45" s="152">
        <f t="shared" si="1"/>
        <v>4.5999999999999999E-2</v>
      </c>
      <c r="AM45" s="152">
        <f t="shared" si="1"/>
        <v>4.5999999999999999E-2</v>
      </c>
      <c r="AN45" s="152">
        <f t="shared" si="1"/>
        <v>4.5999999999999999E-2</v>
      </c>
      <c r="AO45" s="152">
        <f t="shared" si="1"/>
        <v>4.5999999999999999E-2</v>
      </c>
      <c r="AP45" s="152">
        <f t="shared" si="1"/>
        <v>4.5999999999999999E-2</v>
      </c>
      <c r="AQ45" s="152">
        <f>AP45</f>
        <v>4.5999999999999999E-2</v>
      </c>
      <c r="AR45" s="152">
        <f>AQ45</f>
        <v>4.5999999999999999E-2</v>
      </c>
      <c r="AS45" s="178"/>
      <c r="AT45" s="178"/>
      <c r="AU45" s="179"/>
      <c r="AV45" s="179"/>
    </row>
    <row r="46" spans="1:48" s="177" customFormat="1" x14ac:dyDescent="0.2">
      <c r="A46" s="241" t="s">
        <v>245</v>
      </c>
      <c r="B46" s="242">
        <v>0.10037600000000002</v>
      </c>
      <c r="C46" s="242">
        <v>0.150993296</v>
      </c>
      <c r="D46" s="242">
        <v>0.20393898761600004</v>
      </c>
      <c r="E46" s="242">
        <v>0.25932018104633614</v>
      </c>
      <c r="F46" s="242">
        <v>0.3172489093744677</v>
      </c>
      <c r="G46" s="242">
        <v>0.3778423592056932</v>
      </c>
      <c r="H46" s="242">
        <v>0.44122310772915507</v>
      </c>
      <c r="I46" s="242">
        <v>0.50751937068469632</v>
      </c>
      <c r="J46" s="242">
        <v>0.57686526173619246</v>
      </c>
      <c r="K46" s="242">
        <v>0.64940106377605744</v>
      </c>
      <c r="L46" s="242">
        <v>0.72527351270975604</v>
      </c>
      <c r="M46" s="242">
        <v>0.80463609429440486</v>
      </c>
      <c r="N46" s="242">
        <v>0.8876493546319475</v>
      </c>
      <c r="O46" s="242">
        <v>0.97448122494501721</v>
      </c>
      <c r="P46" s="242">
        <v>1.0653073612924882</v>
      </c>
      <c r="Q46" s="242">
        <v>1.1603114999119426</v>
      </c>
      <c r="R46" s="242">
        <v>1.2596858289078923</v>
      </c>
      <c r="S46" s="242">
        <v>1.3636313770376556</v>
      </c>
      <c r="T46" s="242">
        <v>1.4723584203813878</v>
      </c>
      <c r="U46" s="242">
        <v>1.5860869077189319</v>
      </c>
      <c r="V46" s="242">
        <v>1.7050469054740027</v>
      </c>
      <c r="W46" s="242">
        <v>1.8294790631258069</v>
      </c>
      <c r="X46" s="242">
        <v>1.959635100029594</v>
      </c>
      <c r="Y46" s="242">
        <v>2.0957783146309552</v>
      </c>
      <c r="Z46" s="242">
        <v>2.2381841171039794</v>
      </c>
      <c r="AA46" s="242">
        <v>2.3871405864907627</v>
      </c>
      <c r="AB46" s="242">
        <v>2.542949053469338</v>
      </c>
      <c r="AC46" s="242">
        <v>2.7059247099289276</v>
      </c>
      <c r="AD46" s="242">
        <v>2.8763972465856584</v>
      </c>
      <c r="AE46" s="242">
        <v>3.054711519928599</v>
      </c>
      <c r="AF46" s="242">
        <v>3.2412282498453147</v>
      </c>
      <c r="AG46" s="242">
        <v>3.4363247493381994</v>
      </c>
      <c r="AH46" s="242">
        <v>3.6403956878077564</v>
      </c>
      <c r="AI46" s="152">
        <f t="shared" ref="AI46:AP46" si="2">(1+AH46)*(1+AI45)-1</f>
        <v>3.8538538894469134</v>
      </c>
      <c r="AJ46" s="152">
        <f t="shared" si="2"/>
        <v>4.0771311683614719</v>
      </c>
      <c r="AK46" s="152">
        <f t="shared" si="2"/>
        <v>4.3106792021061002</v>
      </c>
      <c r="AL46" s="152">
        <f t="shared" si="2"/>
        <v>4.5549704454029811</v>
      </c>
      <c r="AM46" s="152">
        <f t="shared" si="2"/>
        <v>4.8104990858915189</v>
      </c>
      <c r="AN46" s="152">
        <f t="shared" si="2"/>
        <v>5.0777820438425287</v>
      </c>
      <c r="AO46" s="152">
        <f t="shared" si="2"/>
        <v>5.3573600178592855</v>
      </c>
      <c r="AP46" s="152">
        <f t="shared" si="2"/>
        <v>5.6497985786808131</v>
      </c>
      <c r="AQ46" s="152">
        <f>(1+AP46)*(1+AQ45)-1</f>
        <v>5.9556893133001312</v>
      </c>
      <c r="AR46" s="152">
        <f>(1+AQ46)*(1+AR45)-1</f>
        <v>6.2756510217119379</v>
      </c>
      <c r="AS46" s="178"/>
      <c r="AT46" s="178"/>
      <c r="AU46" s="179"/>
      <c r="AV46" s="179"/>
    </row>
    <row r="47" spans="1:48" s="177" customFormat="1" ht="16.5" thickBot="1" x14ac:dyDescent="0.25">
      <c r="A47" s="243" t="s">
        <v>413</v>
      </c>
      <c r="B47" s="153">
        <v>43402366.890501998</v>
      </c>
      <c r="C47" s="153">
        <v>71589455.038000003</v>
      </c>
      <c r="D47" s="153">
        <v>80386515.422000006</v>
      </c>
      <c r="E47" s="153">
        <v>0</v>
      </c>
      <c r="F47" s="153">
        <v>120823035.99621449</v>
      </c>
      <c r="G47" s="153">
        <v>126380895.65204036</v>
      </c>
      <c r="H47" s="153">
        <v>132194416.85203423</v>
      </c>
      <c r="I47" s="153">
        <v>138275360.02722782</v>
      </c>
      <c r="J47" s="153">
        <v>144636026.58848029</v>
      </c>
      <c r="K47" s="153">
        <v>151289283.81155041</v>
      </c>
      <c r="L47" s="153">
        <v>158248590.86688173</v>
      </c>
      <c r="M47" s="153">
        <v>165528026.04675826</v>
      </c>
      <c r="N47" s="153">
        <v>173142315.24490917</v>
      </c>
      <c r="O47" s="153">
        <v>181106861.74617499</v>
      </c>
      <c r="P47" s="153">
        <v>189437777.38649905</v>
      </c>
      <c r="Q47" s="153">
        <v>198151915.14627802</v>
      </c>
      <c r="R47" s="153">
        <v>207266903.24300683</v>
      </c>
      <c r="S47" s="153">
        <v>216801180.79218516</v>
      </c>
      <c r="T47" s="153">
        <v>226774035.10862568</v>
      </c>
      <c r="U47" s="153">
        <v>237205640.72362247</v>
      </c>
      <c r="V47" s="153">
        <v>248117100.1969091</v>
      </c>
      <c r="W47" s="153">
        <v>259530486.80596691</v>
      </c>
      <c r="X47" s="153">
        <v>271468889.19904143</v>
      </c>
      <c r="Y47" s="153">
        <v>283956458.10219735</v>
      </c>
      <c r="Z47" s="153">
        <v>297018455.17489845</v>
      </c>
      <c r="AA47" s="153">
        <v>310681304.11294377</v>
      </c>
      <c r="AB47" s="153">
        <v>324972644.10213917</v>
      </c>
      <c r="AC47" s="153">
        <v>339921385.73083758</v>
      </c>
      <c r="AD47" s="153">
        <v>355557769.47445613</v>
      </c>
      <c r="AE47" s="153">
        <v>371913426.8702811</v>
      </c>
      <c r="AF47" s="153">
        <v>389021444.50631404</v>
      </c>
      <c r="AG47" s="153">
        <v>406916430.95360452</v>
      </c>
      <c r="AH47" s="153">
        <v>425634586.77747035</v>
      </c>
      <c r="AI47" s="153"/>
      <c r="AJ47" s="153"/>
      <c r="AK47" s="153"/>
      <c r="AL47" s="153"/>
      <c r="AM47" s="153"/>
      <c r="AN47" s="153"/>
      <c r="AO47" s="153"/>
      <c r="AP47" s="153"/>
      <c r="AQ47" s="153"/>
      <c r="AR47" s="153"/>
      <c r="AS47" s="178"/>
      <c r="AT47" s="178"/>
      <c r="AU47" s="179"/>
      <c r="AV47" s="179"/>
    </row>
    <row r="48" spans="1:48" s="177" customFormat="1" ht="16.5" thickBot="1" x14ac:dyDescent="0.25">
      <c r="A48" s="157"/>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c r="AF48" s="157"/>
      <c r="AG48" s="157"/>
      <c r="AH48" s="157"/>
      <c r="AI48" s="139"/>
      <c r="AJ48" s="139"/>
      <c r="AK48" s="139"/>
      <c r="AL48" s="139"/>
      <c r="AM48" s="139"/>
      <c r="AN48" s="139"/>
      <c r="AO48" s="139"/>
      <c r="AP48" s="139"/>
      <c r="AQ48" s="139"/>
      <c r="AR48" s="139"/>
      <c r="AS48" s="178"/>
      <c r="AT48" s="178"/>
      <c r="AU48" s="179"/>
      <c r="AV48" s="179"/>
    </row>
    <row r="49" spans="1:48" s="177" customFormat="1" x14ac:dyDescent="0.2">
      <c r="A49" s="244" t="s">
        <v>244</v>
      </c>
      <c r="B49" s="151">
        <v>1</v>
      </c>
      <c r="C49" s="151">
        <v>2</v>
      </c>
      <c r="D49" s="151">
        <v>3</v>
      </c>
      <c r="E49" s="151">
        <v>4</v>
      </c>
      <c r="F49" s="151">
        <v>5</v>
      </c>
      <c r="G49" s="151">
        <v>6</v>
      </c>
      <c r="H49" s="151">
        <v>7</v>
      </c>
      <c r="I49" s="151">
        <v>8</v>
      </c>
      <c r="J49" s="151">
        <v>9</v>
      </c>
      <c r="K49" s="151">
        <v>10</v>
      </c>
      <c r="L49" s="151">
        <v>11</v>
      </c>
      <c r="M49" s="151">
        <v>12</v>
      </c>
      <c r="N49" s="151">
        <v>13</v>
      </c>
      <c r="O49" s="151">
        <v>14</v>
      </c>
      <c r="P49" s="151">
        <v>15</v>
      </c>
      <c r="Q49" s="151">
        <v>16</v>
      </c>
      <c r="R49" s="151">
        <v>17</v>
      </c>
      <c r="S49" s="151">
        <v>18</v>
      </c>
      <c r="T49" s="151">
        <v>19</v>
      </c>
      <c r="U49" s="151">
        <v>20</v>
      </c>
      <c r="V49" s="151">
        <v>21</v>
      </c>
      <c r="W49" s="151">
        <v>22</v>
      </c>
      <c r="X49" s="151">
        <v>23</v>
      </c>
      <c r="Y49" s="151">
        <v>24</v>
      </c>
      <c r="Z49" s="151">
        <v>25</v>
      </c>
      <c r="AA49" s="151">
        <v>26</v>
      </c>
      <c r="AB49" s="151">
        <v>27</v>
      </c>
      <c r="AC49" s="151">
        <v>28</v>
      </c>
      <c r="AD49" s="151">
        <v>29</v>
      </c>
      <c r="AE49" s="151">
        <v>30</v>
      </c>
      <c r="AF49" s="151">
        <v>31</v>
      </c>
      <c r="AG49" s="151">
        <v>32</v>
      </c>
      <c r="AH49" s="151">
        <v>33</v>
      </c>
      <c r="AI49" s="151">
        <f t="shared" ref="AI49:AR49" si="3">AI55</f>
        <v>34</v>
      </c>
      <c r="AJ49" s="151">
        <f t="shared" si="3"/>
        <v>35</v>
      </c>
      <c r="AK49" s="151">
        <f t="shared" si="3"/>
        <v>36</v>
      </c>
      <c r="AL49" s="151">
        <f t="shared" si="3"/>
        <v>37</v>
      </c>
      <c r="AM49" s="151">
        <f t="shared" si="3"/>
        <v>38</v>
      </c>
      <c r="AN49" s="151">
        <f t="shared" si="3"/>
        <v>39</v>
      </c>
      <c r="AO49" s="151">
        <f t="shared" si="3"/>
        <v>40</v>
      </c>
      <c r="AP49" s="151">
        <f t="shared" si="3"/>
        <v>41</v>
      </c>
      <c r="AQ49" s="151">
        <f t="shared" si="3"/>
        <v>42</v>
      </c>
      <c r="AR49" s="151">
        <f t="shared" si="3"/>
        <v>43</v>
      </c>
      <c r="AS49" s="178"/>
      <c r="AT49" s="178"/>
      <c r="AU49" s="179"/>
      <c r="AV49" s="179"/>
    </row>
    <row r="50" spans="1:48" s="177" customFormat="1" x14ac:dyDescent="0.2">
      <c r="A50" s="241" t="s">
        <v>243</v>
      </c>
      <c r="B50" s="245">
        <v>0</v>
      </c>
      <c r="C50" s="245">
        <v>0</v>
      </c>
      <c r="D50" s="245">
        <v>0</v>
      </c>
      <c r="E50" s="245">
        <v>0</v>
      </c>
      <c r="F50" s="245">
        <v>0</v>
      </c>
      <c r="G50" s="245">
        <v>0</v>
      </c>
      <c r="H50" s="245">
        <v>0</v>
      </c>
      <c r="I50" s="245">
        <v>0</v>
      </c>
      <c r="J50" s="245">
        <v>0</v>
      </c>
      <c r="K50" s="245">
        <v>0</v>
      </c>
      <c r="L50" s="245">
        <v>0</v>
      </c>
      <c r="M50" s="245">
        <v>0</v>
      </c>
      <c r="N50" s="245">
        <v>0</v>
      </c>
      <c r="O50" s="245">
        <v>0</v>
      </c>
      <c r="P50" s="245">
        <v>0</v>
      </c>
      <c r="Q50" s="245">
        <v>0</v>
      </c>
      <c r="R50" s="245">
        <v>0</v>
      </c>
      <c r="S50" s="245">
        <v>0</v>
      </c>
      <c r="T50" s="245">
        <v>0</v>
      </c>
      <c r="U50" s="245">
        <v>0</v>
      </c>
      <c r="V50" s="245">
        <v>0</v>
      </c>
      <c r="W50" s="245">
        <v>0</v>
      </c>
      <c r="X50" s="245">
        <v>0</v>
      </c>
      <c r="Y50" s="245">
        <v>0</v>
      </c>
      <c r="Z50" s="245">
        <v>0</v>
      </c>
      <c r="AA50" s="245">
        <v>0</v>
      </c>
      <c r="AB50" s="245">
        <v>0</v>
      </c>
      <c r="AC50" s="245">
        <v>0</v>
      </c>
      <c r="AD50" s="245">
        <v>0</v>
      </c>
      <c r="AE50" s="245">
        <v>0</v>
      </c>
      <c r="AF50" s="245">
        <v>0</v>
      </c>
      <c r="AG50" s="245">
        <v>0</v>
      </c>
      <c r="AH50" s="245">
        <v>0</v>
      </c>
      <c r="AI50" s="155">
        <f t="shared" ref="AI50:AP50" si="4">AH50+AH51-AH52</f>
        <v>0</v>
      </c>
      <c r="AJ50" s="155">
        <f t="shared" si="4"/>
        <v>0</v>
      </c>
      <c r="AK50" s="155">
        <f t="shared" si="4"/>
        <v>0</v>
      </c>
      <c r="AL50" s="155">
        <f t="shared" si="4"/>
        <v>0</v>
      </c>
      <c r="AM50" s="155">
        <f t="shared" si="4"/>
        <v>0</v>
      </c>
      <c r="AN50" s="155">
        <f t="shared" si="4"/>
        <v>0</v>
      </c>
      <c r="AO50" s="155">
        <f t="shared" si="4"/>
        <v>0</v>
      </c>
      <c r="AP50" s="155">
        <f t="shared" si="4"/>
        <v>0</v>
      </c>
      <c r="AQ50" s="155">
        <f>AP50+AP51-AP52</f>
        <v>0</v>
      </c>
      <c r="AR50" s="155">
        <f>AQ50+AQ51-AQ52</f>
        <v>0</v>
      </c>
      <c r="AS50" s="178"/>
      <c r="AT50" s="178"/>
      <c r="AU50" s="179"/>
      <c r="AV50" s="179"/>
    </row>
    <row r="51" spans="1:48" s="177" customFormat="1" x14ac:dyDescent="0.2">
      <c r="A51" s="241" t="s">
        <v>242</v>
      </c>
      <c r="B51" s="245">
        <v>0</v>
      </c>
      <c r="C51" s="245">
        <v>0</v>
      </c>
      <c r="D51" s="245">
        <v>0</v>
      </c>
      <c r="E51" s="245">
        <v>0</v>
      </c>
      <c r="F51" s="245">
        <v>0</v>
      </c>
      <c r="G51" s="245">
        <v>0</v>
      </c>
      <c r="H51" s="245">
        <v>0</v>
      </c>
      <c r="I51" s="245">
        <v>0</v>
      </c>
      <c r="J51" s="245">
        <v>0</v>
      </c>
      <c r="K51" s="245">
        <v>0</v>
      </c>
      <c r="L51" s="245">
        <v>0</v>
      </c>
      <c r="M51" s="245">
        <v>0</v>
      </c>
      <c r="N51" s="245">
        <v>0</v>
      </c>
      <c r="O51" s="245">
        <v>0</v>
      </c>
      <c r="P51" s="245">
        <v>0</v>
      </c>
      <c r="Q51" s="245">
        <v>0</v>
      </c>
      <c r="R51" s="245">
        <v>0</v>
      </c>
      <c r="S51" s="245">
        <v>0</v>
      </c>
      <c r="T51" s="245">
        <v>0</v>
      </c>
      <c r="U51" s="245">
        <v>0</v>
      </c>
      <c r="V51" s="245">
        <v>0</v>
      </c>
      <c r="W51" s="245">
        <v>0</v>
      </c>
      <c r="X51" s="245">
        <v>0</v>
      </c>
      <c r="Y51" s="245">
        <v>0</v>
      </c>
      <c r="Z51" s="245">
        <v>0</v>
      </c>
      <c r="AA51" s="245">
        <v>0</v>
      </c>
      <c r="AB51" s="245">
        <v>0</v>
      </c>
      <c r="AC51" s="245">
        <v>0</v>
      </c>
      <c r="AD51" s="245">
        <v>0</v>
      </c>
      <c r="AE51" s="245">
        <v>0</v>
      </c>
      <c r="AF51" s="245">
        <v>0</v>
      </c>
      <c r="AG51" s="245">
        <v>0</v>
      </c>
      <c r="AH51" s="245">
        <v>0</v>
      </c>
      <c r="AI51" s="155">
        <v>0</v>
      </c>
      <c r="AJ51" s="155">
        <v>0</v>
      </c>
      <c r="AK51" s="155">
        <v>0</v>
      </c>
      <c r="AL51" s="155">
        <v>0</v>
      </c>
      <c r="AM51" s="155">
        <v>0</v>
      </c>
      <c r="AN51" s="155">
        <v>0</v>
      </c>
      <c r="AO51" s="155">
        <v>0</v>
      </c>
      <c r="AP51" s="155">
        <v>0</v>
      </c>
      <c r="AQ51" s="155">
        <v>0</v>
      </c>
      <c r="AR51" s="155">
        <v>0</v>
      </c>
      <c r="AS51" s="178"/>
      <c r="AT51" s="178"/>
      <c r="AU51" s="179"/>
      <c r="AV51" s="179"/>
    </row>
    <row r="52" spans="1:48" s="177" customFormat="1" x14ac:dyDescent="0.2">
      <c r="A52" s="241" t="s">
        <v>241</v>
      </c>
      <c r="B52" s="245">
        <v>0</v>
      </c>
      <c r="C52" s="245">
        <v>0</v>
      </c>
      <c r="D52" s="245">
        <v>0</v>
      </c>
      <c r="E52" s="245">
        <v>0</v>
      </c>
      <c r="F52" s="245">
        <v>0</v>
      </c>
      <c r="G52" s="245">
        <v>0</v>
      </c>
      <c r="H52" s="245">
        <v>0</v>
      </c>
      <c r="I52" s="245">
        <v>0</v>
      </c>
      <c r="J52" s="245">
        <v>0</v>
      </c>
      <c r="K52" s="245">
        <v>0</v>
      </c>
      <c r="L52" s="245">
        <v>0</v>
      </c>
      <c r="M52" s="245">
        <v>0</v>
      </c>
      <c r="N52" s="245">
        <v>0</v>
      </c>
      <c r="O52" s="245">
        <v>0</v>
      </c>
      <c r="P52" s="245">
        <v>0</v>
      </c>
      <c r="Q52" s="245">
        <v>0</v>
      </c>
      <c r="R52" s="245">
        <v>0</v>
      </c>
      <c r="S52" s="245">
        <v>0</v>
      </c>
      <c r="T52" s="245">
        <v>0</v>
      </c>
      <c r="U52" s="245">
        <v>0</v>
      </c>
      <c r="V52" s="245">
        <v>0</v>
      </c>
      <c r="W52" s="245">
        <v>0</v>
      </c>
      <c r="X52" s="245">
        <v>0</v>
      </c>
      <c r="Y52" s="245">
        <v>0</v>
      </c>
      <c r="Z52" s="245">
        <v>0</v>
      </c>
      <c r="AA52" s="245">
        <v>0</v>
      </c>
      <c r="AB52" s="245">
        <v>0</v>
      </c>
      <c r="AC52" s="245">
        <v>0</v>
      </c>
      <c r="AD52" s="245">
        <v>0</v>
      </c>
      <c r="AE52" s="245">
        <v>0</v>
      </c>
      <c r="AF52" s="245">
        <v>0</v>
      </c>
      <c r="AG52" s="245">
        <v>0</v>
      </c>
      <c r="AH52" s="245">
        <v>0</v>
      </c>
      <c r="AI52" s="155">
        <f t="shared" ref="AI52:AP52" si="5">IF(ROUND(AI50,1)=0,0,AH52+AI51/$B$33)</f>
        <v>0</v>
      </c>
      <c r="AJ52" s="155">
        <f t="shared" si="5"/>
        <v>0</v>
      </c>
      <c r="AK52" s="155">
        <f t="shared" si="5"/>
        <v>0</v>
      </c>
      <c r="AL52" s="155">
        <f t="shared" si="5"/>
        <v>0</v>
      </c>
      <c r="AM52" s="155">
        <f t="shared" si="5"/>
        <v>0</v>
      </c>
      <c r="AN52" s="155">
        <f t="shared" si="5"/>
        <v>0</v>
      </c>
      <c r="AO52" s="155">
        <f t="shared" si="5"/>
        <v>0</v>
      </c>
      <c r="AP52" s="155">
        <f t="shared" si="5"/>
        <v>0</v>
      </c>
      <c r="AQ52" s="155">
        <f>IF(ROUND(AQ50,1)=0,0,AP52+AQ51/$B$33)</f>
        <v>0</v>
      </c>
      <c r="AR52" s="155">
        <f>IF(ROUND(AR50,1)=0,0,AQ52+AR51/$B$33)</f>
        <v>0</v>
      </c>
      <c r="AS52" s="178"/>
      <c r="AT52" s="178"/>
      <c r="AU52" s="179"/>
      <c r="AV52" s="179"/>
    </row>
    <row r="53" spans="1:48" s="177" customFormat="1" ht="16.5" thickBot="1" x14ac:dyDescent="0.25">
      <c r="A53" s="243" t="s">
        <v>240</v>
      </c>
      <c r="B53" s="153">
        <v>0</v>
      </c>
      <c r="C53" s="153">
        <v>0</v>
      </c>
      <c r="D53" s="153">
        <v>0</v>
      </c>
      <c r="E53" s="153">
        <v>0</v>
      </c>
      <c r="F53" s="153">
        <v>0</v>
      </c>
      <c r="G53" s="153">
        <v>0</v>
      </c>
      <c r="H53" s="153">
        <v>0</v>
      </c>
      <c r="I53" s="153">
        <v>0</v>
      </c>
      <c r="J53" s="153">
        <v>0</v>
      </c>
      <c r="K53" s="153">
        <v>0</v>
      </c>
      <c r="L53" s="153">
        <v>0</v>
      </c>
      <c r="M53" s="153">
        <v>0</v>
      </c>
      <c r="N53" s="153">
        <v>0</v>
      </c>
      <c r="O53" s="153">
        <v>0</v>
      </c>
      <c r="P53" s="153">
        <v>0</v>
      </c>
      <c r="Q53" s="153">
        <v>0</v>
      </c>
      <c r="R53" s="153">
        <v>0</v>
      </c>
      <c r="S53" s="153">
        <v>0</v>
      </c>
      <c r="T53" s="153">
        <v>0</v>
      </c>
      <c r="U53" s="153">
        <v>0</v>
      </c>
      <c r="V53" s="153">
        <v>0</v>
      </c>
      <c r="W53" s="153">
        <v>0</v>
      </c>
      <c r="X53" s="153">
        <v>0</v>
      </c>
      <c r="Y53" s="153">
        <v>0</v>
      </c>
      <c r="Z53" s="153">
        <v>0</v>
      </c>
      <c r="AA53" s="153">
        <v>0</v>
      </c>
      <c r="AB53" s="153">
        <v>0</v>
      </c>
      <c r="AC53" s="153">
        <v>0</v>
      </c>
      <c r="AD53" s="153">
        <v>0</v>
      </c>
      <c r="AE53" s="153">
        <v>0</v>
      </c>
      <c r="AF53" s="153">
        <v>0</v>
      </c>
      <c r="AG53" s="153">
        <v>0</v>
      </c>
      <c r="AH53" s="153">
        <v>0</v>
      </c>
      <c r="AI53" s="153">
        <f t="shared" ref="AI53:AP53" si="6">AVERAGE(SUM(AI50:AI51),(SUM(AI50:AI51)-AI52))*$B$35</f>
        <v>0</v>
      </c>
      <c r="AJ53" s="153">
        <f t="shared" si="6"/>
        <v>0</v>
      </c>
      <c r="AK53" s="153">
        <f t="shared" si="6"/>
        <v>0</v>
      </c>
      <c r="AL53" s="153">
        <f t="shared" si="6"/>
        <v>0</v>
      </c>
      <c r="AM53" s="153">
        <f t="shared" si="6"/>
        <v>0</v>
      </c>
      <c r="AN53" s="153">
        <f t="shared" si="6"/>
        <v>0</v>
      </c>
      <c r="AO53" s="153">
        <f t="shared" si="6"/>
        <v>0</v>
      </c>
      <c r="AP53" s="153">
        <f t="shared" si="6"/>
        <v>0</v>
      </c>
      <c r="AQ53" s="153">
        <f>AVERAGE(SUM(AQ50:AQ51),(SUM(AQ50:AQ51)-AQ52))*$B$35</f>
        <v>0</v>
      </c>
      <c r="AR53" s="153">
        <f>AVERAGE(SUM(AR50:AR51),(SUM(AR50:AR51)-AR52))*$B$35</f>
        <v>0</v>
      </c>
      <c r="AS53" s="178"/>
      <c r="AT53" s="178"/>
      <c r="AU53" s="179"/>
      <c r="AV53" s="179"/>
    </row>
    <row r="54" spans="1:48" s="177" customFormat="1" ht="16.5" thickBot="1" x14ac:dyDescent="0.25">
      <c r="A54" s="157"/>
      <c r="B54" s="158"/>
      <c r="C54" s="158"/>
      <c r="D54" s="158"/>
      <c r="E54" s="158"/>
      <c r="F54" s="158"/>
      <c r="G54" s="158"/>
      <c r="H54" s="158"/>
      <c r="I54" s="158"/>
      <c r="J54" s="158"/>
      <c r="K54" s="158"/>
      <c r="L54" s="158"/>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f t="shared" ref="AI54:AR55" si="7">AH54+1</f>
        <v>1</v>
      </c>
      <c r="AJ54" s="158">
        <f t="shared" si="7"/>
        <v>2</v>
      </c>
      <c r="AK54" s="158">
        <f t="shared" si="7"/>
        <v>3</v>
      </c>
      <c r="AL54" s="158">
        <f t="shared" si="7"/>
        <v>4</v>
      </c>
      <c r="AM54" s="158">
        <f t="shared" si="7"/>
        <v>5</v>
      </c>
      <c r="AN54" s="158">
        <f t="shared" si="7"/>
        <v>6</v>
      </c>
      <c r="AO54" s="158">
        <f t="shared" si="7"/>
        <v>7</v>
      </c>
      <c r="AP54" s="158">
        <f t="shared" si="7"/>
        <v>8</v>
      </c>
      <c r="AQ54" s="158">
        <f t="shared" si="7"/>
        <v>9</v>
      </c>
      <c r="AR54" s="158">
        <f t="shared" si="7"/>
        <v>10</v>
      </c>
      <c r="AS54" s="178"/>
      <c r="AT54" s="178"/>
      <c r="AU54" s="179"/>
      <c r="AV54" s="179"/>
    </row>
    <row r="55" spans="1:48" s="177" customFormat="1" x14ac:dyDescent="0.2">
      <c r="A55" s="244" t="s">
        <v>414</v>
      </c>
      <c r="B55" s="151">
        <v>1</v>
      </c>
      <c r="C55" s="151">
        <v>2</v>
      </c>
      <c r="D55" s="151">
        <v>3</v>
      </c>
      <c r="E55" s="151">
        <v>4</v>
      </c>
      <c r="F55" s="151">
        <v>5</v>
      </c>
      <c r="G55" s="151">
        <v>6</v>
      </c>
      <c r="H55" s="151">
        <v>7</v>
      </c>
      <c r="I55" s="151">
        <v>8</v>
      </c>
      <c r="J55" s="151">
        <v>9</v>
      </c>
      <c r="K55" s="151">
        <v>10</v>
      </c>
      <c r="L55" s="151">
        <v>11</v>
      </c>
      <c r="M55" s="151">
        <v>12</v>
      </c>
      <c r="N55" s="151">
        <v>13</v>
      </c>
      <c r="O55" s="151">
        <v>14</v>
      </c>
      <c r="P55" s="151">
        <v>15</v>
      </c>
      <c r="Q55" s="151">
        <v>16</v>
      </c>
      <c r="R55" s="151">
        <v>17</v>
      </c>
      <c r="S55" s="151">
        <v>18</v>
      </c>
      <c r="T55" s="151">
        <v>19</v>
      </c>
      <c r="U55" s="151">
        <v>20</v>
      </c>
      <c r="V55" s="151">
        <v>21</v>
      </c>
      <c r="W55" s="151">
        <v>22</v>
      </c>
      <c r="X55" s="151">
        <v>23</v>
      </c>
      <c r="Y55" s="151">
        <v>24</v>
      </c>
      <c r="Z55" s="151">
        <v>25</v>
      </c>
      <c r="AA55" s="151">
        <v>26</v>
      </c>
      <c r="AB55" s="151">
        <v>27</v>
      </c>
      <c r="AC55" s="151">
        <v>28</v>
      </c>
      <c r="AD55" s="151">
        <v>29</v>
      </c>
      <c r="AE55" s="151">
        <v>30</v>
      </c>
      <c r="AF55" s="151">
        <v>31</v>
      </c>
      <c r="AG55" s="151">
        <v>32</v>
      </c>
      <c r="AH55" s="151">
        <v>33</v>
      </c>
      <c r="AI55" s="151">
        <f t="shared" si="7"/>
        <v>34</v>
      </c>
      <c r="AJ55" s="151">
        <f t="shared" si="7"/>
        <v>35</v>
      </c>
      <c r="AK55" s="151">
        <f t="shared" si="7"/>
        <v>36</v>
      </c>
      <c r="AL55" s="151">
        <f t="shared" si="7"/>
        <v>37</v>
      </c>
      <c r="AM55" s="151">
        <f t="shared" si="7"/>
        <v>38</v>
      </c>
      <c r="AN55" s="151">
        <f t="shared" si="7"/>
        <v>39</v>
      </c>
      <c r="AO55" s="151">
        <f t="shared" si="7"/>
        <v>40</v>
      </c>
      <c r="AP55" s="151">
        <f t="shared" si="7"/>
        <v>41</v>
      </c>
      <c r="AQ55" s="151">
        <f>AP55+1</f>
        <v>42</v>
      </c>
      <c r="AR55" s="151">
        <f>AQ55+1</f>
        <v>43</v>
      </c>
      <c r="AS55" s="178"/>
      <c r="AT55" s="178"/>
      <c r="AU55" s="179"/>
      <c r="AV55" s="179"/>
    </row>
    <row r="56" spans="1:48" s="177" customFormat="1" ht="14.25" x14ac:dyDescent="0.2">
      <c r="A56" s="246" t="s">
        <v>239</v>
      </c>
      <c r="B56" s="247">
        <v>43402366.890501998</v>
      </c>
      <c r="C56" s="247">
        <v>71589455.038000003</v>
      </c>
      <c r="D56" s="247">
        <v>80386515.422000006</v>
      </c>
      <c r="E56" s="247">
        <v>0</v>
      </c>
      <c r="F56" s="247">
        <v>120823035.99621449</v>
      </c>
      <c r="G56" s="247">
        <v>126380895.65204036</v>
      </c>
      <c r="H56" s="247">
        <v>132194416.85203423</v>
      </c>
      <c r="I56" s="247">
        <v>138275360.02722782</v>
      </c>
      <c r="J56" s="247">
        <v>144636026.58848029</v>
      </c>
      <c r="K56" s="247">
        <v>151289283.81155041</v>
      </c>
      <c r="L56" s="247">
        <v>158248590.86688173</v>
      </c>
      <c r="M56" s="247">
        <v>165528026.04675826</v>
      </c>
      <c r="N56" s="247">
        <v>173142315.24490917</v>
      </c>
      <c r="O56" s="247">
        <v>181106861.74617499</v>
      </c>
      <c r="P56" s="247">
        <v>189437777.38649905</v>
      </c>
      <c r="Q56" s="247">
        <v>198151915.14627802</v>
      </c>
      <c r="R56" s="247">
        <v>207266903.24300683</v>
      </c>
      <c r="S56" s="247">
        <v>216801180.79218516</v>
      </c>
      <c r="T56" s="247">
        <v>226774035.10862568</v>
      </c>
      <c r="U56" s="247">
        <v>237205640.72362247</v>
      </c>
      <c r="V56" s="247">
        <v>248117100.1969091</v>
      </c>
      <c r="W56" s="247">
        <v>259530486.80596691</v>
      </c>
      <c r="X56" s="247">
        <v>271468889.19904143</v>
      </c>
      <c r="Y56" s="247">
        <v>283956458.10219735</v>
      </c>
      <c r="Z56" s="247">
        <v>297018455.17489845</v>
      </c>
      <c r="AA56" s="247">
        <v>310681304.11294377</v>
      </c>
      <c r="AB56" s="247">
        <v>324972644.10213917</v>
      </c>
      <c r="AC56" s="247">
        <v>339921385.73083758</v>
      </c>
      <c r="AD56" s="247">
        <v>355557769.47445613</v>
      </c>
      <c r="AE56" s="247">
        <v>371913426.8702811</v>
      </c>
      <c r="AF56" s="247">
        <v>389021444.50631404</v>
      </c>
      <c r="AG56" s="247">
        <v>406916430.95360452</v>
      </c>
      <c r="AH56" s="247">
        <v>425634586.77747035</v>
      </c>
      <c r="AI56" s="159">
        <f t="shared" ref="AI56:AR56" si="8">AI47*$B$25</f>
        <v>0</v>
      </c>
      <c r="AJ56" s="159">
        <f t="shared" si="8"/>
        <v>0</v>
      </c>
      <c r="AK56" s="159">
        <f t="shared" si="8"/>
        <v>0</v>
      </c>
      <c r="AL56" s="159">
        <f t="shared" si="8"/>
        <v>0</v>
      </c>
      <c r="AM56" s="159">
        <f t="shared" si="8"/>
        <v>0</v>
      </c>
      <c r="AN56" s="159">
        <f t="shared" si="8"/>
        <v>0</v>
      </c>
      <c r="AO56" s="159">
        <f t="shared" si="8"/>
        <v>0</v>
      </c>
      <c r="AP56" s="159">
        <f t="shared" si="8"/>
        <v>0</v>
      </c>
      <c r="AQ56" s="159">
        <f t="shared" si="8"/>
        <v>0</v>
      </c>
      <c r="AR56" s="159">
        <f t="shared" si="8"/>
        <v>0</v>
      </c>
      <c r="AS56" s="178"/>
      <c r="AT56" s="178"/>
      <c r="AU56" s="179"/>
      <c r="AV56" s="179"/>
    </row>
    <row r="57" spans="1:48" s="177" customFormat="1" x14ac:dyDescent="0.2">
      <c r="A57" s="241" t="s">
        <v>238</v>
      </c>
      <c r="B57" s="245">
        <v>0</v>
      </c>
      <c r="C57" s="245">
        <v>0</v>
      </c>
      <c r="D57" s="245"/>
      <c r="E57" s="245">
        <v>-125932.01810463361</v>
      </c>
      <c r="F57" s="245">
        <v>-131724.89093744676</v>
      </c>
      <c r="G57" s="245">
        <v>-551136.94368227723</v>
      </c>
      <c r="H57" s="245">
        <v>-144122.31077291552</v>
      </c>
      <c r="I57" s="245">
        <v>-150751.93706846962</v>
      </c>
      <c r="J57" s="245">
        <v>-630746.10469447693</v>
      </c>
      <c r="K57" s="245">
        <v>-164940.10637760576</v>
      </c>
      <c r="L57" s="245">
        <v>-172527.3512709756</v>
      </c>
      <c r="M57" s="245">
        <v>-721854.43771776196</v>
      </c>
      <c r="N57" s="245">
        <v>-188764.93546319474</v>
      </c>
      <c r="O57" s="245">
        <v>-197448.12249450173</v>
      </c>
      <c r="P57" s="245">
        <v>-826122.94451699522</v>
      </c>
      <c r="Q57" s="245">
        <v>-216031.14999119425</v>
      </c>
      <c r="R57" s="245">
        <v>-225968.58289078923</v>
      </c>
      <c r="S57" s="245">
        <v>-945452.55081506225</v>
      </c>
      <c r="T57" s="245">
        <v>-247235.84203813877</v>
      </c>
      <c r="U57" s="245">
        <v>-258608.69077189319</v>
      </c>
      <c r="V57" s="245">
        <v>-1082018.7621896011</v>
      </c>
      <c r="W57" s="245">
        <v>-282947.90631258069</v>
      </c>
      <c r="X57" s="245">
        <v>-295963.5100029594</v>
      </c>
      <c r="Y57" s="245">
        <v>-1238311.325852382</v>
      </c>
      <c r="Z57" s="245">
        <v>-323818.41171039792</v>
      </c>
      <c r="AA57" s="245">
        <v>-338714.05864907627</v>
      </c>
      <c r="AB57" s="245">
        <v>-1417179.6213877352</v>
      </c>
      <c r="AC57" s="245">
        <v>-370592.47099289275</v>
      </c>
      <c r="AD57" s="245">
        <v>-387639.72465856583</v>
      </c>
      <c r="AE57" s="245">
        <v>-1621884.6079714396</v>
      </c>
      <c r="AF57" s="245">
        <v>-424122.82498453144</v>
      </c>
      <c r="AG57" s="245">
        <v>-443632.47493381996</v>
      </c>
      <c r="AH57" s="245">
        <v>-1856158.2751231026</v>
      </c>
      <c r="AI57" s="155">
        <f t="shared" ref="AI57:AN57" si="9">SUM(AI58:AI63)</f>
        <v>-485385.38894469134</v>
      </c>
      <c r="AJ57" s="155">
        <f t="shared" si="9"/>
        <v>-507713.11683614721</v>
      </c>
      <c r="AK57" s="155">
        <f t="shared" si="9"/>
        <v>-2124271.6808424401</v>
      </c>
      <c r="AL57" s="155">
        <f t="shared" si="9"/>
        <v>-555497.04454029805</v>
      </c>
      <c r="AM57" s="155">
        <f t="shared" si="9"/>
        <v>-581049.90858915192</v>
      </c>
      <c r="AN57" s="155">
        <f t="shared" si="9"/>
        <v>-2431112.8175370116</v>
      </c>
      <c r="AO57" s="155">
        <f>SUM(AO58:AO63)</f>
        <v>-635736.0017859285</v>
      </c>
      <c r="AP57" s="155">
        <f>SUM(AP58:AP63)</f>
        <v>-664979.85786808131</v>
      </c>
      <c r="AQ57" s="155">
        <f>SUM(AQ58:AQ63)</f>
        <v>-2782275.7253200524</v>
      </c>
      <c r="AR57" s="155">
        <f>SUM(AR58:AR63)</f>
        <v>-727565.10217119381</v>
      </c>
      <c r="AS57" s="178"/>
      <c r="AT57" s="178"/>
      <c r="AU57" s="179"/>
      <c r="AV57" s="179"/>
    </row>
    <row r="58" spans="1:48" s="177" customFormat="1" x14ac:dyDescent="0.2">
      <c r="A58" s="248" t="s">
        <v>237</v>
      </c>
      <c r="B58" s="245"/>
      <c r="C58" s="245"/>
      <c r="D58" s="245"/>
      <c r="E58" s="245">
        <v>0</v>
      </c>
      <c r="F58" s="245">
        <v>0</v>
      </c>
      <c r="G58" s="245">
        <v>-413352.70776170795</v>
      </c>
      <c r="H58" s="245">
        <v>0</v>
      </c>
      <c r="I58" s="245">
        <v>0</v>
      </c>
      <c r="J58" s="245">
        <v>-473059.57852085773</v>
      </c>
      <c r="K58" s="245">
        <v>0</v>
      </c>
      <c r="L58" s="245">
        <v>0</v>
      </c>
      <c r="M58" s="245">
        <v>-541390.8282883215</v>
      </c>
      <c r="N58" s="245">
        <v>0</v>
      </c>
      <c r="O58" s="245">
        <v>0</v>
      </c>
      <c r="P58" s="245">
        <v>-619592.20838774648</v>
      </c>
      <c r="Q58" s="245">
        <v>0</v>
      </c>
      <c r="R58" s="245">
        <v>0</v>
      </c>
      <c r="S58" s="245">
        <v>-709089.41311129672</v>
      </c>
      <c r="T58" s="245">
        <v>0</v>
      </c>
      <c r="U58" s="245">
        <v>0</v>
      </c>
      <c r="V58" s="245">
        <v>-811514.07164220081</v>
      </c>
      <c r="W58" s="245">
        <v>0</v>
      </c>
      <c r="X58" s="245">
        <v>0</v>
      </c>
      <c r="Y58" s="245">
        <v>-928733.49438928661</v>
      </c>
      <c r="Z58" s="245">
        <v>0</v>
      </c>
      <c r="AA58" s="245">
        <v>0</v>
      </c>
      <c r="AB58" s="245">
        <v>-1062884.7160408015</v>
      </c>
      <c r="AC58" s="245">
        <v>0</v>
      </c>
      <c r="AD58" s="245">
        <v>0</v>
      </c>
      <c r="AE58" s="245">
        <v>-1216413.4559785798</v>
      </c>
      <c r="AF58" s="245">
        <v>0</v>
      </c>
      <c r="AG58" s="245">
        <v>0</v>
      </c>
      <c r="AH58" s="245">
        <v>-1392118.7063423269</v>
      </c>
      <c r="AI58" s="155">
        <v>0</v>
      </c>
      <c r="AJ58" s="155">
        <v>0</v>
      </c>
      <c r="AK58" s="155">
        <f t="shared" ref="AK58:AQ58" si="10">-IF(AK$44&lt;=$B$27,0,$B$26*(1+AK$46)*$B$25)</f>
        <v>-1593203.76063183</v>
      </c>
      <c r="AL58" s="155">
        <v>0</v>
      </c>
      <c r="AM58" s="155">
        <v>0</v>
      </c>
      <c r="AN58" s="155">
        <f t="shared" si="10"/>
        <v>-1823334.6131527587</v>
      </c>
      <c r="AO58" s="155">
        <v>0</v>
      </c>
      <c r="AP58" s="155">
        <v>0</v>
      </c>
      <c r="AQ58" s="155">
        <f t="shared" si="10"/>
        <v>-2086706.7939900393</v>
      </c>
      <c r="AR58" s="155">
        <v>0</v>
      </c>
      <c r="AS58" s="161"/>
      <c r="AT58" s="178"/>
      <c r="AU58" s="179"/>
      <c r="AV58" s="179"/>
    </row>
    <row r="59" spans="1:48" s="177" customFormat="1" x14ac:dyDescent="0.2">
      <c r="A59" s="248" t="s">
        <v>236</v>
      </c>
      <c r="B59" s="245"/>
      <c r="C59" s="245"/>
      <c r="D59" s="245"/>
      <c r="E59" s="245">
        <v>-125932.01810463361</v>
      </c>
      <c r="F59" s="245">
        <v>-131724.89093744676</v>
      </c>
      <c r="G59" s="245">
        <v>-137784.23592056931</v>
      </c>
      <c r="H59" s="245">
        <v>-144122.31077291552</v>
      </c>
      <c r="I59" s="245">
        <v>-150751.93706846962</v>
      </c>
      <c r="J59" s="245">
        <v>-157686.52617361923</v>
      </c>
      <c r="K59" s="245">
        <v>-164940.10637760576</v>
      </c>
      <c r="L59" s="245">
        <v>-172527.3512709756</v>
      </c>
      <c r="M59" s="245">
        <v>-180463.60942944049</v>
      </c>
      <c r="N59" s="245">
        <v>-188764.93546319474</v>
      </c>
      <c r="O59" s="245">
        <v>-197448.12249450173</v>
      </c>
      <c r="P59" s="245">
        <v>-206530.73612924881</v>
      </c>
      <c r="Q59" s="245">
        <v>-216031.14999119425</v>
      </c>
      <c r="R59" s="245">
        <v>-225968.58289078923</v>
      </c>
      <c r="S59" s="245">
        <v>-236363.13770376556</v>
      </c>
      <c r="T59" s="245">
        <v>-247235.84203813877</v>
      </c>
      <c r="U59" s="245">
        <v>-258608.69077189319</v>
      </c>
      <c r="V59" s="245">
        <v>-270504.69054740027</v>
      </c>
      <c r="W59" s="245">
        <v>-282947.90631258069</v>
      </c>
      <c r="X59" s="245">
        <v>-295963.5100029594</v>
      </c>
      <c r="Y59" s="245">
        <v>-309577.8314630955</v>
      </c>
      <c r="Z59" s="245">
        <v>-323818.41171039792</v>
      </c>
      <c r="AA59" s="245">
        <v>-338714.05864907627</v>
      </c>
      <c r="AB59" s="245">
        <v>-354294.90534693381</v>
      </c>
      <c r="AC59" s="245">
        <v>-370592.47099289275</v>
      </c>
      <c r="AD59" s="245">
        <v>-387639.72465856583</v>
      </c>
      <c r="AE59" s="245">
        <v>-405471.1519928599</v>
      </c>
      <c r="AF59" s="245">
        <v>-424122.82498453144</v>
      </c>
      <c r="AG59" s="245">
        <v>-443632.47493381996</v>
      </c>
      <c r="AH59" s="245">
        <v>-464039.56878077565</v>
      </c>
      <c r="AI59" s="155">
        <f t="shared" ref="AI59:AR59" si="11">-IF(AI$44&lt;=$B$30,0,$B$29*(1+AI$46)*$B$25)</f>
        <v>-485385.38894469134</v>
      </c>
      <c r="AJ59" s="155">
        <f t="shared" si="11"/>
        <v>-507713.11683614721</v>
      </c>
      <c r="AK59" s="155">
        <f t="shared" si="11"/>
        <v>-531067.92021061003</v>
      </c>
      <c r="AL59" s="155">
        <f t="shared" si="11"/>
        <v>-555497.04454029805</v>
      </c>
      <c r="AM59" s="155">
        <f t="shared" si="11"/>
        <v>-581049.90858915192</v>
      </c>
      <c r="AN59" s="155">
        <f t="shared" si="11"/>
        <v>-607778.20438425289</v>
      </c>
      <c r="AO59" s="155">
        <f t="shared" si="11"/>
        <v>-635736.0017859285</v>
      </c>
      <c r="AP59" s="155">
        <f t="shared" si="11"/>
        <v>-664979.85786808131</v>
      </c>
      <c r="AQ59" s="155">
        <f t="shared" si="11"/>
        <v>-695568.93133001309</v>
      </c>
      <c r="AR59" s="155">
        <f t="shared" si="11"/>
        <v>-727565.10217119381</v>
      </c>
      <c r="AS59" s="178"/>
      <c r="AT59" s="178"/>
      <c r="AU59" s="179"/>
      <c r="AV59" s="179"/>
    </row>
    <row r="60" spans="1:48" s="177" customFormat="1" x14ac:dyDescent="0.2">
      <c r="A60" s="248" t="s">
        <v>410</v>
      </c>
      <c r="B60" s="245"/>
      <c r="C60" s="245"/>
      <c r="D60" s="245"/>
      <c r="E60" s="245"/>
      <c r="F60" s="245"/>
      <c r="G60" s="245"/>
      <c r="H60" s="245"/>
      <c r="I60" s="245"/>
      <c r="J60" s="245"/>
      <c r="K60" s="245"/>
      <c r="L60" s="245">
        <v>0</v>
      </c>
      <c r="M60" s="245"/>
      <c r="N60" s="245"/>
      <c r="O60" s="245"/>
      <c r="P60" s="245"/>
      <c r="Q60" s="245"/>
      <c r="R60" s="245"/>
      <c r="S60" s="245"/>
      <c r="T60" s="245">
        <v>0</v>
      </c>
      <c r="U60" s="245"/>
      <c r="V60" s="245"/>
      <c r="W60" s="245"/>
      <c r="X60" s="245"/>
      <c r="Y60" s="245"/>
      <c r="Z60" s="245"/>
      <c r="AA60" s="245"/>
      <c r="AB60" s="245">
        <v>0</v>
      </c>
      <c r="AC60" s="245"/>
      <c r="AD60" s="245"/>
      <c r="AE60" s="245"/>
      <c r="AF60" s="245"/>
      <c r="AG60" s="245"/>
      <c r="AH60" s="245"/>
      <c r="AI60" s="155">
        <v>0</v>
      </c>
      <c r="AJ60" s="155">
        <v>0</v>
      </c>
      <c r="AK60" s="155">
        <v>0</v>
      </c>
      <c r="AL60" s="155">
        <v>0</v>
      </c>
      <c r="AM60" s="155">
        <v>0</v>
      </c>
      <c r="AN60" s="155">
        <v>0</v>
      </c>
      <c r="AO60" s="155">
        <v>0</v>
      </c>
      <c r="AP60" s="155">
        <v>0</v>
      </c>
      <c r="AQ60" s="155">
        <v>0</v>
      </c>
      <c r="AR60" s="155">
        <v>0</v>
      </c>
      <c r="AS60" s="178"/>
      <c r="AT60" s="178"/>
      <c r="AU60" s="179"/>
      <c r="AV60" s="179"/>
    </row>
    <row r="61" spans="1:48" s="177" customFormat="1" x14ac:dyDescent="0.2">
      <c r="A61" s="248" t="s">
        <v>405</v>
      </c>
      <c r="B61" s="245">
        <v>0</v>
      </c>
      <c r="C61" s="245">
        <v>0</v>
      </c>
      <c r="D61" s="245">
        <v>0</v>
      </c>
      <c r="E61" s="245">
        <v>0</v>
      </c>
      <c r="F61" s="245">
        <v>0</v>
      </c>
      <c r="G61" s="245">
        <v>0</v>
      </c>
      <c r="H61" s="245">
        <v>0</v>
      </c>
      <c r="I61" s="245">
        <v>0</v>
      </c>
      <c r="J61" s="245">
        <v>0</v>
      </c>
      <c r="K61" s="245">
        <v>0</v>
      </c>
      <c r="L61" s="245">
        <v>0</v>
      </c>
      <c r="M61" s="245">
        <v>0</v>
      </c>
      <c r="N61" s="245">
        <v>0</v>
      </c>
      <c r="O61" s="245">
        <v>0</v>
      </c>
      <c r="P61" s="245">
        <v>0</v>
      </c>
      <c r="Q61" s="245">
        <v>0</v>
      </c>
      <c r="R61" s="245">
        <v>0</v>
      </c>
      <c r="S61" s="245">
        <v>0</v>
      </c>
      <c r="T61" s="245">
        <v>0</v>
      </c>
      <c r="U61" s="245">
        <v>0</v>
      </c>
      <c r="V61" s="245">
        <v>0</v>
      </c>
      <c r="W61" s="245">
        <v>0</v>
      </c>
      <c r="X61" s="245">
        <v>0</v>
      </c>
      <c r="Y61" s="245">
        <v>0</v>
      </c>
      <c r="Z61" s="245">
        <v>0</v>
      </c>
      <c r="AA61" s="245">
        <v>0</v>
      </c>
      <c r="AB61" s="245">
        <v>0</v>
      </c>
      <c r="AC61" s="245">
        <v>0</v>
      </c>
      <c r="AD61" s="245">
        <v>0</v>
      </c>
      <c r="AE61" s="245">
        <v>0</v>
      </c>
      <c r="AF61" s="245">
        <v>0</v>
      </c>
      <c r="AG61" s="245">
        <v>0</v>
      </c>
      <c r="AH61" s="245">
        <v>0</v>
      </c>
      <c r="AI61" s="155">
        <f t="shared" ref="AI61:AR61" si="12">-$B$34*(1+AI$46)*$B$25*365</f>
        <v>0</v>
      </c>
      <c r="AJ61" s="155">
        <f t="shared" si="12"/>
        <v>0</v>
      </c>
      <c r="AK61" s="155">
        <f t="shared" si="12"/>
        <v>0</v>
      </c>
      <c r="AL61" s="155">
        <f t="shared" si="12"/>
        <v>0</v>
      </c>
      <c r="AM61" s="155">
        <f t="shared" si="12"/>
        <v>0</v>
      </c>
      <c r="AN61" s="155">
        <f t="shared" si="12"/>
        <v>0</v>
      </c>
      <c r="AO61" s="155">
        <f t="shared" si="12"/>
        <v>0</v>
      </c>
      <c r="AP61" s="155">
        <f t="shared" si="12"/>
        <v>0</v>
      </c>
      <c r="AQ61" s="155">
        <f t="shared" si="12"/>
        <v>0</v>
      </c>
      <c r="AR61" s="155">
        <f t="shared" si="12"/>
        <v>0</v>
      </c>
      <c r="AS61" s="178"/>
      <c r="AT61" s="178"/>
      <c r="AU61" s="179"/>
      <c r="AV61" s="179"/>
    </row>
    <row r="62" spans="1:48" s="177" customFormat="1" x14ac:dyDescent="0.2">
      <c r="A62" s="248" t="s">
        <v>405</v>
      </c>
      <c r="B62" s="245">
        <v>0</v>
      </c>
      <c r="C62" s="245">
        <v>0</v>
      </c>
      <c r="D62" s="245">
        <v>0</v>
      </c>
      <c r="E62" s="245">
        <v>0</v>
      </c>
      <c r="F62" s="245">
        <v>0</v>
      </c>
      <c r="G62" s="245">
        <v>0</v>
      </c>
      <c r="H62" s="245">
        <v>0</v>
      </c>
      <c r="I62" s="245">
        <v>0</v>
      </c>
      <c r="J62" s="245">
        <v>0</v>
      </c>
      <c r="K62" s="245">
        <v>0</v>
      </c>
      <c r="L62" s="245">
        <v>0</v>
      </c>
      <c r="M62" s="245">
        <v>0</v>
      </c>
      <c r="N62" s="245">
        <v>0</v>
      </c>
      <c r="O62" s="245">
        <v>0</v>
      </c>
      <c r="P62" s="245">
        <v>0</v>
      </c>
      <c r="Q62" s="245">
        <v>0</v>
      </c>
      <c r="R62" s="245">
        <v>0</v>
      </c>
      <c r="S62" s="245">
        <v>0</v>
      </c>
      <c r="T62" s="245">
        <v>0</v>
      </c>
      <c r="U62" s="245">
        <v>0</v>
      </c>
      <c r="V62" s="245">
        <v>0</v>
      </c>
      <c r="W62" s="245">
        <v>0</v>
      </c>
      <c r="X62" s="245">
        <v>0</v>
      </c>
      <c r="Y62" s="245">
        <v>0</v>
      </c>
      <c r="Z62" s="245">
        <v>0</v>
      </c>
      <c r="AA62" s="245">
        <v>0</v>
      </c>
      <c r="AB62" s="245">
        <v>0</v>
      </c>
      <c r="AC62" s="245">
        <v>0</v>
      </c>
      <c r="AD62" s="245">
        <v>0</v>
      </c>
      <c r="AE62" s="245">
        <v>0</v>
      </c>
      <c r="AF62" s="245">
        <v>0</v>
      </c>
      <c r="AG62" s="245">
        <v>0</v>
      </c>
      <c r="AH62" s="245">
        <v>0</v>
      </c>
      <c r="AI62" s="155">
        <f t="shared" ref="AI62:AR62" si="13">-$B$35*(1+AI$46)*12</f>
        <v>0</v>
      </c>
      <c r="AJ62" s="155">
        <f t="shared" si="13"/>
        <v>0</v>
      </c>
      <c r="AK62" s="155">
        <f t="shared" si="13"/>
        <v>0</v>
      </c>
      <c r="AL62" s="155">
        <f t="shared" si="13"/>
        <v>0</v>
      </c>
      <c r="AM62" s="155">
        <f t="shared" si="13"/>
        <v>0</v>
      </c>
      <c r="AN62" s="155">
        <f t="shared" si="13"/>
        <v>0</v>
      </c>
      <c r="AO62" s="155">
        <f t="shared" si="13"/>
        <v>0</v>
      </c>
      <c r="AP62" s="155">
        <f t="shared" si="13"/>
        <v>0</v>
      </c>
      <c r="AQ62" s="155">
        <f t="shared" si="13"/>
        <v>0</v>
      </c>
      <c r="AR62" s="155">
        <f t="shared" si="13"/>
        <v>0</v>
      </c>
      <c r="AS62" s="178"/>
      <c r="AT62" s="178"/>
      <c r="AU62" s="179"/>
      <c r="AV62" s="179"/>
    </row>
    <row r="63" spans="1:48" s="177" customFormat="1" x14ac:dyDescent="0.2">
      <c r="A63" s="248" t="s">
        <v>415</v>
      </c>
      <c r="B63" s="245">
        <v>0</v>
      </c>
      <c r="C63" s="245">
        <v>0</v>
      </c>
      <c r="D63" s="245">
        <v>0</v>
      </c>
      <c r="E63" s="245">
        <v>0</v>
      </c>
      <c r="F63" s="245">
        <v>0</v>
      </c>
      <c r="G63" s="245">
        <v>0</v>
      </c>
      <c r="H63" s="245">
        <v>0</v>
      </c>
      <c r="I63" s="245">
        <v>0</v>
      </c>
      <c r="J63" s="245">
        <v>0</v>
      </c>
      <c r="K63" s="245">
        <v>0</v>
      </c>
      <c r="L63" s="245">
        <v>0</v>
      </c>
      <c r="M63" s="245">
        <v>0</v>
      </c>
      <c r="N63" s="245">
        <v>0</v>
      </c>
      <c r="O63" s="245">
        <v>0</v>
      </c>
      <c r="P63" s="245">
        <v>0</v>
      </c>
      <c r="Q63" s="245">
        <v>0</v>
      </c>
      <c r="R63" s="245">
        <v>0</v>
      </c>
      <c r="S63" s="245">
        <v>0</v>
      </c>
      <c r="T63" s="245">
        <v>0</v>
      </c>
      <c r="U63" s="245">
        <v>0</v>
      </c>
      <c r="V63" s="245">
        <v>0</v>
      </c>
      <c r="W63" s="245">
        <v>0</v>
      </c>
      <c r="X63" s="245">
        <v>0</v>
      </c>
      <c r="Y63" s="245">
        <v>0</v>
      </c>
      <c r="Z63" s="245">
        <v>0</v>
      </c>
      <c r="AA63" s="245">
        <v>0</v>
      </c>
      <c r="AB63" s="245">
        <v>0</v>
      </c>
      <c r="AC63" s="245">
        <v>0</v>
      </c>
      <c r="AD63" s="245">
        <v>0</v>
      </c>
      <c r="AE63" s="245">
        <v>0</v>
      </c>
      <c r="AF63" s="245">
        <v>0</v>
      </c>
      <c r="AG63" s="245">
        <v>0</v>
      </c>
      <c r="AH63" s="245">
        <v>0</v>
      </c>
      <c r="AI63" s="155">
        <v>0</v>
      </c>
      <c r="AJ63" s="155">
        <v>0</v>
      </c>
      <c r="AK63" s="155">
        <v>0</v>
      </c>
      <c r="AL63" s="155">
        <v>0</v>
      </c>
      <c r="AM63" s="155">
        <v>0</v>
      </c>
      <c r="AN63" s="155">
        <v>0</v>
      </c>
      <c r="AO63" s="155">
        <v>0</v>
      </c>
      <c r="AP63" s="155">
        <v>0</v>
      </c>
      <c r="AQ63" s="155">
        <v>0</v>
      </c>
      <c r="AR63" s="155">
        <v>0</v>
      </c>
      <c r="AS63" s="178"/>
      <c r="AT63" s="178"/>
      <c r="AU63" s="179"/>
      <c r="AV63" s="179"/>
    </row>
    <row r="64" spans="1:48" s="177" customFormat="1" ht="14.25" x14ac:dyDescent="0.2">
      <c r="A64" s="249" t="s">
        <v>416</v>
      </c>
      <c r="B64" s="247">
        <v>43402366.890501998</v>
      </c>
      <c r="C64" s="247">
        <v>71589455.038000003</v>
      </c>
      <c r="D64" s="247">
        <v>80386515.422000006</v>
      </c>
      <c r="E64" s="247">
        <v>-125932.01810463361</v>
      </c>
      <c r="F64" s="247">
        <v>120691311.10527705</v>
      </c>
      <c r="G64" s="247">
        <v>125829758.70835808</v>
      </c>
      <c r="H64" s="247">
        <v>132050294.54126132</v>
      </c>
      <c r="I64" s="247">
        <v>138124608.09015936</v>
      </c>
      <c r="J64" s="247">
        <v>144005280.48378581</v>
      </c>
      <c r="K64" s="247">
        <v>151124343.70517281</v>
      </c>
      <c r="L64" s="247">
        <v>158076063.51561075</v>
      </c>
      <c r="M64" s="247">
        <v>164806171.6090405</v>
      </c>
      <c r="N64" s="247">
        <v>172953550.30944598</v>
      </c>
      <c r="O64" s="247">
        <v>180909413.6236805</v>
      </c>
      <c r="P64" s="247">
        <v>188611654.44198206</v>
      </c>
      <c r="Q64" s="247">
        <v>197935883.99628684</v>
      </c>
      <c r="R64" s="247">
        <v>207040934.66011605</v>
      </c>
      <c r="S64" s="247">
        <v>215855728.24137008</v>
      </c>
      <c r="T64" s="247">
        <v>226526799.26658756</v>
      </c>
      <c r="U64" s="247">
        <v>236947032.03285056</v>
      </c>
      <c r="V64" s="247">
        <v>247035081.4347195</v>
      </c>
      <c r="W64" s="247">
        <v>259247538.89965433</v>
      </c>
      <c r="X64" s="247">
        <v>271172925.68903846</v>
      </c>
      <c r="Y64" s="247">
        <v>282718146.77634495</v>
      </c>
      <c r="Z64" s="247">
        <v>296694636.76318806</v>
      </c>
      <c r="AA64" s="247">
        <v>310342590.05429471</v>
      </c>
      <c r="AB64" s="247">
        <v>323555464.48075145</v>
      </c>
      <c r="AC64" s="247">
        <v>339550793.25984472</v>
      </c>
      <c r="AD64" s="247">
        <v>355170129.74979758</v>
      </c>
      <c r="AE64" s="247">
        <v>370291542.26230967</v>
      </c>
      <c r="AF64" s="247">
        <v>388597321.68132949</v>
      </c>
      <c r="AG64" s="247">
        <v>406472798.47867072</v>
      </c>
      <c r="AH64" s="247">
        <v>423778428.50234723</v>
      </c>
      <c r="AI64" s="159">
        <f t="shared" ref="AI64:AP64" si="14">AI56+AI57</f>
        <v>-485385.38894469134</v>
      </c>
      <c r="AJ64" s="159">
        <f t="shared" si="14"/>
        <v>-507713.11683614721</v>
      </c>
      <c r="AK64" s="159">
        <f t="shared" si="14"/>
        <v>-2124271.6808424401</v>
      </c>
      <c r="AL64" s="159">
        <f t="shared" si="14"/>
        <v>-555497.04454029805</v>
      </c>
      <c r="AM64" s="159">
        <f t="shared" si="14"/>
        <v>-581049.90858915192</v>
      </c>
      <c r="AN64" s="159">
        <f t="shared" si="14"/>
        <v>-2431112.8175370116</v>
      </c>
      <c r="AO64" s="159">
        <f t="shared" si="14"/>
        <v>-635736.0017859285</v>
      </c>
      <c r="AP64" s="159">
        <f t="shared" si="14"/>
        <v>-664979.85786808131</v>
      </c>
      <c r="AQ64" s="159">
        <f>AQ56+AQ57</f>
        <v>-2782275.7253200524</v>
      </c>
      <c r="AR64" s="159">
        <f>AR56+AR57</f>
        <v>-727565.10217119381</v>
      </c>
      <c r="AS64" s="178"/>
      <c r="AT64" s="178"/>
      <c r="AU64" s="179"/>
      <c r="AV64" s="179"/>
    </row>
    <row r="65" spans="1:48" s="177" customFormat="1" x14ac:dyDescent="0.2">
      <c r="A65" s="248" t="s">
        <v>232</v>
      </c>
      <c r="B65" s="157"/>
      <c r="C65" s="245"/>
      <c r="D65" s="245"/>
      <c r="E65" s="245">
        <v>-6512611.2500167331</v>
      </c>
      <c r="F65" s="245">
        <v>-6512611.2500167331</v>
      </c>
      <c r="G65" s="245">
        <v>-6512611.2500167331</v>
      </c>
      <c r="H65" s="245">
        <v>-6512611.2500167331</v>
      </c>
      <c r="I65" s="245">
        <v>-6512611.2500167331</v>
      </c>
      <c r="J65" s="245">
        <v>-6512611.2500167331</v>
      </c>
      <c r="K65" s="245">
        <v>-6512611.2500167331</v>
      </c>
      <c r="L65" s="245">
        <v>-6512611.2500167331</v>
      </c>
      <c r="M65" s="245">
        <v>-6512611.2500167331</v>
      </c>
      <c r="N65" s="245">
        <v>-6512611.2500167331</v>
      </c>
      <c r="O65" s="245">
        <v>-6512611.2500167331</v>
      </c>
      <c r="P65" s="245">
        <v>-6512611.2500167331</v>
      </c>
      <c r="Q65" s="245">
        <v>-6512611.2500167331</v>
      </c>
      <c r="R65" s="245">
        <v>-6512611.2500167331</v>
      </c>
      <c r="S65" s="245">
        <v>-6512611.2500167331</v>
      </c>
      <c r="T65" s="245">
        <v>-6512611.2500167331</v>
      </c>
      <c r="U65" s="245">
        <v>-6512611.2500167331</v>
      </c>
      <c r="V65" s="245">
        <v>-6512611.2500167331</v>
      </c>
      <c r="W65" s="245">
        <v>-6512611.2500167331</v>
      </c>
      <c r="X65" s="245">
        <v>-6512611.2500167331</v>
      </c>
      <c r="Y65" s="245">
        <v>-6512611.2500167331</v>
      </c>
      <c r="Z65" s="245">
        <v>-6512611.2500167331</v>
      </c>
      <c r="AA65" s="245">
        <v>-6512611.2500167331</v>
      </c>
      <c r="AB65" s="245">
        <v>-6512611.2500167331</v>
      </c>
      <c r="AC65" s="245">
        <v>-6512611.2500167331</v>
      </c>
      <c r="AD65" s="245">
        <v>-6512611.2500167331</v>
      </c>
      <c r="AE65" s="245">
        <v>-6512611.2500167331</v>
      </c>
      <c r="AF65" s="245">
        <v>-6512611.2500167331</v>
      </c>
      <c r="AG65" s="245">
        <v>-6512611.2500167331</v>
      </c>
      <c r="AH65" s="245">
        <v>-6512611.2500167331</v>
      </c>
      <c r="AI65" s="155">
        <f t="shared" ref="AI65:AR65" si="15">AH65</f>
        <v>-6512611.2500167331</v>
      </c>
      <c r="AJ65" s="155">
        <f t="shared" si="15"/>
        <v>-6512611.2500167331</v>
      </c>
      <c r="AK65" s="155">
        <f t="shared" si="15"/>
        <v>-6512611.2500167331</v>
      </c>
      <c r="AL65" s="155">
        <f t="shared" si="15"/>
        <v>-6512611.2500167331</v>
      </c>
      <c r="AM65" s="155">
        <f t="shared" si="15"/>
        <v>-6512611.2500167331</v>
      </c>
      <c r="AN65" s="155">
        <f t="shared" si="15"/>
        <v>-6512611.2500167331</v>
      </c>
      <c r="AO65" s="155">
        <f t="shared" si="15"/>
        <v>-6512611.2500167331</v>
      </c>
      <c r="AP65" s="155">
        <f t="shared" si="15"/>
        <v>-6512611.2500167331</v>
      </c>
      <c r="AQ65" s="155">
        <f t="shared" si="15"/>
        <v>-6512611.2500167331</v>
      </c>
      <c r="AR65" s="155">
        <f t="shared" si="15"/>
        <v>-6512611.2500167331</v>
      </c>
      <c r="AS65" s="160">
        <f>SUM(B65:AR65)/1.18</f>
        <v>-220766483.05141446</v>
      </c>
      <c r="AT65" s="161">
        <f>AS65*1.18</f>
        <v>-260504450.00066906</v>
      </c>
      <c r="AU65" s="179"/>
      <c r="AV65" s="179"/>
    </row>
    <row r="66" spans="1:48" s="177" customFormat="1" ht="14.25" x14ac:dyDescent="0.2">
      <c r="A66" s="249" t="s">
        <v>417</v>
      </c>
      <c r="B66" s="247">
        <v>43402366.890501998</v>
      </c>
      <c r="C66" s="247">
        <v>71589455.038000003</v>
      </c>
      <c r="D66" s="247">
        <v>80386515.422000006</v>
      </c>
      <c r="E66" s="247">
        <v>-6638543.2681213664</v>
      </c>
      <c r="F66" s="247">
        <v>114178699.85526031</v>
      </c>
      <c r="G66" s="247">
        <v>119317147.45834135</v>
      </c>
      <c r="H66" s="247">
        <v>125537683.29124458</v>
      </c>
      <c r="I66" s="247">
        <v>131611996.84014262</v>
      </c>
      <c r="J66" s="247">
        <v>137492669.23376909</v>
      </c>
      <c r="K66" s="247">
        <v>144611732.45515609</v>
      </c>
      <c r="L66" s="247">
        <v>151563452.26559404</v>
      </c>
      <c r="M66" s="247">
        <v>158293560.35902378</v>
      </c>
      <c r="N66" s="247">
        <v>166440939.05942926</v>
      </c>
      <c r="O66" s="247">
        <v>174396802.37366378</v>
      </c>
      <c r="P66" s="247">
        <v>182099043.19196534</v>
      </c>
      <c r="Q66" s="247">
        <v>191423272.74627012</v>
      </c>
      <c r="R66" s="247">
        <v>200528323.41009933</v>
      </c>
      <c r="S66" s="247">
        <v>209343116.99135336</v>
      </c>
      <c r="T66" s="247">
        <v>220014188.01657084</v>
      </c>
      <c r="U66" s="247">
        <v>230434420.78283384</v>
      </c>
      <c r="V66" s="247">
        <v>240522470.18470278</v>
      </c>
      <c r="W66" s="247">
        <v>252734927.64963761</v>
      </c>
      <c r="X66" s="247">
        <v>264660314.43902174</v>
      </c>
      <c r="Y66" s="247">
        <v>276205535.52632821</v>
      </c>
      <c r="Z66" s="247">
        <v>290182025.51317132</v>
      </c>
      <c r="AA66" s="247">
        <v>303829978.80427796</v>
      </c>
      <c r="AB66" s="247">
        <v>317042853.23073471</v>
      </c>
      <c r="AC66" s="247">
        <v>333038182.00982797</v>
      </c>
      <c r="AD66" s="247">
        <v>348657518.49978083</v>
      </c>
      <c r="AE66" s="247">
        <v>363778931.01229292</v>
      </c>
      <c r="AF66" s="247">
        <v>382084710.43131274</v>
      </c>
      <c r="AG66" s="247">
        <v>399960187.22865397</v>
      </c>
      <c r="AH66" s="247">
        <v>417265817.25233048</v>
      </c>
      <c r="AI66" s="159">
        <f t="shared" ref="AI66:AP66" si="16">AI64+AI65</f>
        <v>-6997996.6389614241</v>
      </c>
      <c r="AJ66" s="159">
        <f t="shared" si="16"/>
        <v>-7020324.3668528805</v>
      </c>
      <c r="AK66" s="159">
        <f t="shared" si="16"/>
        <v>-8636882.9308591727</v>
      </c>
      <c r="AL66" s="159">
        <f t="shared" si="16"/>
        <v>-7068108.2945570312</v>
      </c>
      <c r="AM66" s="159">
        <f t="shared" si="16"/>
        <v>-7093661.1586058848</v>
      </c>
      <c r="AN66" s="159">
        <f t="shared" si="16"/>
        <v>-8943724.0675537437</v>
      </c>
      <c r="AO66" s="159">
        <f t="shared" si="16"/>
        <v>-7148347.2518026615</v>
      </c>
      <c r="AP66" s="159">
        <f t="shared" si="16"/>
        <v>-7177591.107884814</v>
      </c>
      <c r="AQ66" s="159">
        <f>AQ64+AQ65</f>
        <v>-9294886.9753367864</v>
      </c>
      <c r="AR66" s="159">
        <f>AR64+AR65</f>
        <v>-7240176.3521879269</v>
      </c>
      <c r="AS66" s="178"/>
      <c r="AT66" s="178"/>
      <c r="AU66" s="179"/>
      <c r="AV66" s="179"/>
    </row>
    <row r="67" spans="1:48" s="177" customFormat="1" x14ac:dyDescent="0.2">
      <c r="A67" s="248" t="s">
        <v>231</v>
      </c>
      <c r="B67" s="245">
        <v>0</v>
      </c>
      <c r="C67" s="245">
        <v>0</v>
      </c>
      <c r="D67" s="245">
        <v>0</v>
      </c>
      <c r="E67" s="245">
        <v>0</v>
      </c>
      <c r="F67" s="245">
        <v>0</v>
      </c>
      <c r="G67" s="245">
        <v>0</v>
      </c>
      <c r="H67" s="245">
        <v>0</v>
      </c>
      <c r="I67" s="245">
        <v>0</v>
      </c>
      <c r="J67" s="245">
        <v>0</v>
      </c>
      <c r="K67" s="245">
        <v>0</v>
      </c>
      <c r="L67" s="245">
        <v>0</v>
      </c>
      <c r="M67" s="245">
        <v>0</v>
      </c>
      <c r="N67" s="245">
        <v>0</v>
      </c>
      <c r="O67" s="245">
        <v>0</v>
      </c>
      <c r="P67" s="245">
        <v>0</v>
      </c>
      <c r="Q67" s="245">
        <v>0</v>
      </c>
      <c r="R67" s="245">
        <v>0</v>
      </c>
      <c r="S67" s="245">
        <v>0</v>
      </c>
      <c r="T67" s="245">
        <v>0</v>
      </c>
      <c r="U67" s="245">
        <v>0</v>
      </c>
      <c r="V67" s="245">
        <v>0</v>
      </c>
      <c r="W67" s="245">
        <v>0</v>
      </c>
      <c r="X67" s="245">
        <v>0</v>
      </c>
      <c r="Y67" s="245">
        <v>0</v>
      </c>
      <c r="Z67" s="245">
        <v>0</v>
      </c>
      <c r="AA67" s="245">
        <v>0</v>
      </c>
      <c r="AB67" s="245">
        <v>0</v>
      </c>
      <c r="AC67" s="245">
        <v>0</v>
      </c>
      <c r="AD67" s="245">
        <v>0</v>
      </c>
      <c r="AE67" s="245">
        <v>0</v>
      </c>
      <c r="AF67" s="245">
        <v>0</v>
      </c>
      <c r="AG67" s="245">
        <v>0</v>
      </c>
      <c r="AH67" s="245">
        <v>0</v>
      </c>
      <c r="AI67" s="155">
        <f t="shared" ref="AI67:AP67" si="17">-AI53</f>
        <v>0</v>
      </c>
      <c r="AJ67" s="155">
        <f t="shared" si="17"/>
        <v>0</v>
      </c>
      <c r="AK67" s="155">
        <f t="shared" si="17"/>
        <v>0</v>
      </c>
      <c r="AL67" s="155">
        <f t="shared" si="17"/>
        <v>0</v>
      </c>
      <c r="AM67" s="155">
        <f t="shared" si="17"/>
        <v>0</v>
      </c>
      <c r="AN67" s="155">
        <f t="shared" si="17"/>
        <v>0</v>
      </c>
      <c r="AO67" s="155">
        <f t="shared" si="17"/>
        <v>0</v>
      </c>
      <c r="AP67" s="155">
        <f t="shared" si="17"/>
        <v>0</v>
      </c>
      <c r="AQ67" s="155">
        <f>-AQ53</f>
        <v>0</v>
      </c>
      <c r="AR67" s="155">
        <f>-AR53</f>
        <v>0</v>
      </c>
      <c r="AS67" s="178"/>
      <c r="AT67" s="178"/>
      <c r="AU67" s="179"/>
      <c r="AV67" s="179"/>
    </row>
    <row r="68" spans="1:48" s="177" customFormat="1" ht="14.25" x14ac:dyDescent="0.2">
      <c r="A68" s="249" t="s">
        <v>235</v>
      </c>
      <c r="B68" s="247">
        <v>43402366.890501998</v>
      </c>
      <c r="C68" s="247">
        <v>71589455.038000003</v>
      </c>
      <c r="D68" s="247">
        <v>80386515.422000006</v>
      </c>
      <c r="E68" s="247">
        <v>-6638543.2681213664</v>
      </c>
      <c r="F68" s="247">
        <v>114178699.85526031</v>
      </c>
      <c r="G68" s="247">
        <v>119317147.45834135</v>
      </c>
      <c r="H68" s="247">
        <v>125537683.29124458</v>
      </c>
      <c r="I68" s="247">
        <v>131611996.84014262</v>
      </c>
      <c r="J68" s="247">
        <v>137492669.23376909</v>
      </c>
      <c r="K68" s="247">
        <v>144611732.45515609</v>
      </c>
      <c r="L68" s="247">
        <v>151563452.26559404</v>
      </c>
      <c r="M68" s="247">
        <v>158293560.35902378</v>
      </c>
      <c r="N68" s="247">
        <v>166440939.05942926</v>
      </c>
      <c r="O68" s="247">
        <v>174396802.37366378</v>
      </c>
      <c r="P68" s="247">
        <v>182099043.19196534</v>
      </c>
      <c r="Q68" s="247">
        <v>191423272.74627012</v>
      </c>
      <c r="R68" s="247">
        <v>200528323.41009933</v>
      </c>
      <c r="S68" s="247">
        <v>209343116.99135336</v>
      </c>
      <c r="T68" s="247">
        <v>220014188.01657084</v>
      </c>
      <c r="U68" s="247">
        <v>230434420.78283384</v>
      </c>
      <c r="V68" s="247">
        <v>240522470.18470278</v>
      </c>
      <c r="W68" s="247">
        <v>252734927.64963761</v>
      </c>
      <c r="X68" s="247">
        <v>264660314.43902174</v>
      </c>
      <c r="Y68" s="247">
        <v>276205535.52632821</v>
      </c>
      <c r="Z68" s="247">
        <v>290182025.51317132</v>
      </c>
      <c r="AA68" s="247">
        <v>303829978.80427796</v>
      </c>
      <c r="AB68" s="247">
        <v>317042853.23073471</v>
      </c>
      <c r="AC68" s="247">
        <v>333038182.00982797</v>
      </c>
      <c r="AD68" s="247">
        <v>348657518.49978083</v>
      </c>
      <c r="AE68" s="247">
        <v>363778931.01229292</v>
      </c>
      <c r="AF68" s="247">
        <v>382084710.43131274</v>
      </c>
      <c r="AG68" s="247">
        <v>399960187.22865397</v>
      </c>
      <c r="AH68" s="247">
        <v>417265817.25233048</v>
      </c>
      <c r="AI68" s="159">
        <f t="shared" ref="AI68:AP68" si="18">AI66+AI67</f>
        <v>-6997996.6389614241</v>
      </c>
      <c r="AJ68" s="159">
        <f t="shared" si="18"/>
        <v>-7020324.3668528805</v>
      </c>
      <c r="AK68" s="159">
        <f t="shared" si="18"/>
        <v>-8636882.9308591727</v>
      </c>
      <c r="AL68" s="159">
        <f t="shared" si="18"/>
        <v>-7068108.2945570312</v>
      </c>
      <c r="AM68" s="159">
        <f t="shared" si="18"/>
        <v>-7093661.1586058848</v>
      </c>
      <c r="AN68" s="159">
        <f t="shared" si="18"/>
        <v>-8943724.0675537437</v>
      </c>
      <c r="AO68" s="159">
        <f t="shared" si="18"/>
        <v>-7148347.2518026615</v>
      </c>
      <c r="AP68" s="159">
        <f t="shared" si="18"/>
        <v>-7177591.107884814</v>
      </c>
      <c r="AQ68" s="159">
        <f>AQ66+AQ67</f>
        <v>-9294886.9753367864</v>
      </c>
      <c r="AR68" s="159">
        <f>AR66+AR67</f>
        <v>-7240176.3521879269</v>
      </c>
      <c r="AS68" s="178"/>
      <c r="AT68" s="178"/>
      <c r="AU68" s="179"/>
      <c r="AV68" s="179"/>
    </row>
    <row r="69" spans="1:48" s="177" customFormat="1" x14ac:dyDescent="0.2">
      <c r="A69" s="248" t="s">
        <v>230</v>
      </c>
      <c r="B69" s="245">
        <v>-8680473.3781004008</v>
      </c>
      <c r="C69" s="245">
        <v>-14317891.007600002</v>
      </c>
      <c r="D69" s="245">
        <v>-16077303.084400002</v>
      </c>
      <c r="E69" s="245">
        <v>1327708.6536242734</v>
      </c>
      <c r="F69" s="245">
        <v>-22835739.971052065</v>
      </c>
      <c r="G69" s="245">
        <v>-23863429.491668269</v>
      </c>
      <c r="H69" s="245">
        <v>-25107536.658248916</v>
      </c>
      <c r="I69" s="245">
        <v>-26322399.368028525</v>
      </c>
      <c r="J69" s="245">
        <v>-27498533.846753821</v>
      </c>
      <c r="K69" s="245">
        <v>-28922346.491031218</v>
      </c>
      <c r="L69" s="245">
        <v>-30312690.453118809</v>
      </c>
      <c r="M69" s="245">
        <v>-31658712.071804758</v>
      </c>
      <c r="N69" s="245">
        <v>-33288187.811885852</v>
      </c>
      <c r="O69" s="245">
        <v>-34879360.474732757</v>
      </c>
      <c r="P69" s="245">
        <v>-36419808.638393067</v>
      </c>
      <c r="Q69" s="245">
        <v>-38284654.549254023</v>
      </c>
      <c r="R69" s="245">
        <v>-40105664.682019867</v>
      </c>
      <c r="S69" s="245">
        <v>-41868623.398270674</v>
      </c>
      <c r="T69" s="245">
        <v>-44002837.603314169</v>
      </c>
      <c r="U69" s="245">
        <v>-46086884.156566769</v>
      </c>
      <c r="V69" s="245">
        <v>-48104494.03694056</v>
      </c>
      <c r="W69" s="245">
        <v>-50546985.529927522</v>
      </c>
      <c r="X69" s="245">
        <v>-52932062.887804352</v>
      </c>
      <c r="Y69" s="245">
        <v>-55241107.105265647</v>
      </c>
      <c r="Z69" s="245">
        <v>-58036405.102634266</v>
      </c>
      <c r="AA69" s="245">
        <v>-60765995.760855593</v>
      </c>
      <c r="AB69" s="245">
        <v>-63408570.646146946</v>
      </c>
      <c r="AC69" s="245">
        <v>-66607636.401965596</v>
      </c>
      <c r="AD69" s="245">
        <v>-69731503.699956164</v>
      </c>
      <c r="AE69" s="245">
        <v>-72755786.20245859</v>
      </c>
      <c r="AF69" s="245">
        <v>-76416942.086262554</v>
      </c>
      <c r="AG69" s="245">
        <v>-79992037.44573079</v>
      </c>
      <c r="AH69" s="245">
        <v>-83453163.450466096</v>
      </c>
      <c r="AI69" s="155">
        <f t="shared" ref="AI69:AR69" si="19">-AI68*$B$33</f>
        <v>1399599.327792285</v>
      </c>
      <c r="AJ69" s="155">
        <f t="shared" si="19"/>
        <v>1404064.8733705762</v>
      </c>
      <c r="AK69" s="155">
        <f t="shared" si="19"/>
        <v>1727376.5861718347</v>
      </c>
      <c r="AL69" s="155">
        <f t="shared" si="19"/>
        <v>1413621.6589114063</v>
      </c>
      <c r="AM69" s="155">
        <f t="shared" si="19"/>
        <v>1418732.231721177</v>
      </c>
      <c r="AN69" s="155">
        <f t="shared" si="19"/>
        <v>1788744.8135107488</v>
      </c>
      <c r="AO69" s="155">
        <f t="shared" si="19"/>
        <v>1429669.4503605324</v>
      </c>
      <c r="AP69" s="155">
        <f t="shared" si="19"/>
        <v>1435518.2215769629</v>
      </c>
      <c r="AQ69" s="155">
        <f t="shared" si="19"/>
        <v>1858977.3950673575</v>
      </c>
      <c r="AR69" s="155">
        <f t="shared" si="19"/>
        <v>1448035.2704375854</v>
      </c>
      <c r="AS69" s="178"/>
      <c r="AT69" s="178"/>
      <c r="AU69" s="179"/>
      <c r="AV69" s="179"/>
    </row>
    <row r="70" spans="1:48" s="177" customFormat="1" ht="15" thickBot="1" x14ac:dyDescent="0.25">
      <c r="A70" s="250" t="s">
        <v>234</v>
      </c>
      <c r="B70" s="154">
        <v>34721893.512401596</v>
      </c>
      <c r="C70" s="154">
        <v>57271564.030400001</v>
      </c>
      <c r="D70" s="154">
        <v>64309212.337600008</v>
      </c>
      <c r="E70" s="154">
        <v>-5310834.6144970935</v>
      </c>
      <c r="F70" s="154">
        <v>91342959.884208247</v>
      </c>
      <c r="G70" s="154">
        <v>95453717.966673076</v>
      </c>
      <c r="H70" s="154">
        <v>100430146.63299567</v>
      </c>
      <c r="I70" s="154">
        <v>105289597.4721141</v>
      </c>
      <c r="J70" s="154">
        <v>109994135.38701527</v>
      </c>
      <c r="K70" s="154">
        <v>115689385.96412487</v>
      </c>
      <c r="L70" s="154">
        <v>121250761.81247523</v>
      </c>
      <c r="M70" s="154">
        <v>126634848.28721902</v>
      </c>
      <c r="N70" s="154">
        <v>133152751.24754341</v>
      </c>
      <c r="O70" s="154">
        <v>139517441.89893103</v>
      </c>
      <c r="P70" s="154">
        <v>145679234.55357227</v>
      </c>
      <c r="Q70" s="154">
        <v>153138618.19701609</v>
      </c>
      <c r="R70" s="154">
        <v>160422658.72807947</v>
      </c>
      <c r="S70" s="154">
        <v>167474493.5930827</v>
      </c>
      <c r="T70" s="154">
        <v>176011350.41325668</v>
      </c>
      <c r="U70" s="154">
        <v>184347536.62626708</v>
      </c>
      <c r="V70" s="154">
        <v>192417976.14776224</v>
      </c>
      <c r="W70" s="154">
        <v>202187942.11971009</v>
      </c>
      <c r="X70" s="154">
        <v>211728251.55121738</v>
      </c>
      <c r="Y70" s="154">
        <v>220964428.42106256</v>
      </c>
      <c r="Z70" s="154">
        <v>232145620.41053706</v>
      </c>
      <c r="AA70" s="154">
        <v>243063983.04342237</v>
      </c>
      <c r="AB70" s="154">
        <v>253634282.58458775</v>
      </c>
      <c r="AC70" s="154">
        <v>266430545.60786238</v>
      </c>
      <c r="AD70" s="154">
        <v>278926014.79982466</v>
      </c>
      <c r="AE70" s="154">
        <v>291023144.80983436</v>
      </c>
      <c r="AF70" s="154">
        <v>305667768.34505022</v>
      </c>
      <c r="AG70" s="154">
        <v>319968149.78292316</v>
      </c>
      <c r="AH70" s="154">
        <v>333812653.80186439</v>
      </c>
      <c r="AI70" s="154">
        <f t="shared" ref="AI70:AP70" si="20">AI68+AI69</f>
        <v>-5598397.3111691391</v>
      </c>
      <c r="AJ70" s="154">
        <f t="shared" si="20"/>
        <v>-5616259.4934823047</v>
      </c>
      <c r="AK70" s="154">
        <f t="shared" si="20"/>
        <v>-6909506.344687338</v>
      </c>
      <c r="AL70" s="154">
        <f t="shared" si="20"/>
        <v>-5654486.6356456252</v>
      </c>
      <c r="AM70" s="154">
        <f t="shared" si="20"/>
        <v>-5674928.926884708</v>
      </c>
      <c r="AN70" s="154">
        <f t="shared" si="20"/>
        <v>-7154979.2540429952</v>
      </c>
      <c r="AO70" s="154">
        <f t="shared" si="20"/>
        <v>-5718677.8014421295</v>
      </c>
      <c r="AP70" s="154">
        <f t="shared" si="20"/>
        <v>-5742072.8863078514</v>
      </c>
      <c r="AQ70" s="154">
        <f>AQ68+AQ69</f>
        <v>-7435909.5802694289</v>
      </c>
      <c r="AR70" s="154">
        <f>AR68+AR69</f>
        <v>-5792141.0817503417</v>
      </c>
      <c r="AS70" s="178"/>
      <c r="AT70" s="178"/>
      <c r="AU70" s="179"/>
      <c r="AV70" s="179"/>
    </row>
    <row r="71" spans="1:48" s="177" customFormat="1" ht="16.5" thickBot="1" x14ac:dyDescent="0.25">
      <c r="A71" s="157"/>
      <c r="B71" s="162">
        <v>1.5</v>
      </c>
      <c r="C71" s="162">
        <v>2.5</v>
      </c>
      <c r="D71" s="162">
        <v>3.5</v>
      </c>
      <c r="E71" s="162">
        <v>4.5</v>
      </c>
      <c r="F71" s="162">
        <v>5.5</v>
      </c>
      <c r="G71" s="162">
        <v>6.5</v>
      </c>
      <c r="H71" s="162">
        <v>7.5</v>
      </c>
      <c r="I71" s="162">
        <v>8.5</v>
      </c>
      <c r="J71" s="162">
        <v>9.5</v>
      </c>
      <c r="K71" s="162">
        <v>10.5</v>
      </c>
      <c r="L71" s="162">
        <v>11.5</v>
      </c>
      <c r="M71" s="162">
        <v>12.5</v>
      </c>
      <c r="N71" s="162">
        <v>13.5</v>
      </c>
      <c r="O71" s="162">
        <v>14.5</v>
      </c>
      <c r="P71" s="162">
        <v>15.5</v>
      </c>
      <c r="Q71" s="162">
        <v>16.5</v>
      </c>
      <c r="R71" s="162">
        <v>17.5</v>
      </c>
      <c r="S71" s="162">
        <v>18.5</v>
      </c>
      <c r="T71" s="162">
        <v>19.5</v>
      </c>
      <c r="U71" s="162">
        <v>20.5</v>
      </c>
      <c r="V71" s="162">
        <v>21.5</v>
      </c>
      <c r="W71" s="162">
        <v>22.5</v>
      </c>
      <c r="X71" s="162">
        <v>23.5</v>
      </c>
      <c r="Y71" s="162">
        <v>24.5</v>
      </c>
      <c r="Z71" s="162">
        <v>25.5</v>
      </c>
      <c r="AA71" s="162">
        <v>26.5</v>
      </c>
      <c r="AB71" s="162">
        <v>27.5</v>
      </c>
      <c r="AC71" s="162">
        <v>28.5</v>
      </c>
      <c r="AD71" s="162">
        <v>29.5</v>
      </c>
      <c r="AE71" s="162">
        <v>30.5</v>
      </c>
      <c r="AF71" s="162">
        <v>31.5</v>
      </c>
      <c r="AG71" s="162">
        <v>32.5</v>
      </c>
      <c r="AH71" s="162">
        <v>33.5</v>
      </c>
      <c r="AI71" s="162">
        <f t="shared" ref="AI71:AR71" si="21">AVERAGE(AH54:AI54)</f>
        <v>1</v>
      </c>
      <c r="AJ71" s="162">
        <f t="shared" si="21"/>
        <v>1.5</v>
      </c>
      <c r="AK71" s="162">
        <f t="shared" si="21"/>
        <v>2.5</v>
      </c>
      <c r="AL71" s="162">
        <f t="shared" si="21"/>
        <v>3.5</v>
      </c>
      <c r="AM71" s="162">
        <f t="shared" si="21"/>
        <v>4.5</v>
      </c>
      <c r="AN71" s="162">
        <f t="shared" si="21"/>
        <v>5.5</v>
      </c>
      <c r="AO71" s="162">
        <f t="shared" si="21"/>
        <v>6.5</v>
      </c>
      <c r="AP71" s="162">
        <f t="shared" si="21"/>
        <v>7.5</v>
      </c>
      <c r="AQ71" s="162">
        <f t="shared" si="21"/>
        <v>8.5</v>
      </c>
      <c r="AR71" s="162">
        <f t="shared" si="21"/>
        <v>9.5</v>
      </c>
      <c r="AS71" s="178"/>
      <c r="AT71" s="178"/>
      <c r="AU71" s="179"/>
      <c r="AV71" s="179"/>
    </row>
    <row r="72" spans="1:48" s="177" customFormat="1" x14ac:dyDescent="0.2">
      <c r="A72" s="244" t="s">
        <v>233</v>
      </c>
      <c r="B72" s="151">
        <v>1</v>
      </c>
      <c r="C72" s="151">
        <v>2</v>
      </c>
      <c r="D72" s="151">
        <v>3</v>
      </c>
      <c r="E72" s="151">
        <v>4</v>
      </c>
      <c r="F72" s="151">
        <v>5</v>
      </c>
      <c r="G72" s="151">
        <v>6</v>
      </c>
      <c r="H72" s="151">
        <v>7</v>
      </c>
      <c r="I72" s="151">
        <v>8</v>
      </c>
      <c r="J72" s="151">
        <v>9</v>
      </c>
      <c r="K72" s="151">
        <v>10</v>
      </c>
      <c r="L72" s="151">
        <v>11</v>
      </c>
      <c r="M72" s="151">
        <v>12</v>
      </c>
      <c r="N72" s="151">
        <v>13</v>
      </c>
      <c r="O72" s="151">
        <v>14</v>
      </c>
      <c r="P72" s="151">
        <v>15</v>
      </c>
      <c r="Q72" s="151">
        <v>16</v>
      </c>
      <c r="R72" s="151">
        <v>17</v>
      </c>
      <c r="S72" s="151">
        <v>18</v>
      </c>
      <c r="T72" s="151">
        <v>19</v>
      </c>
      <c r="U72" s="151">
        <v>20</v>
      </c>
      <c r="V72" s="151">
        <v>21</v>
      </c>
      <c r="W72" s="151">
        <v>22</v>
      </c>
      <c r="X72" s="151">
        <v>23</v>
      </c>
      <c r="Y72" s="151">
        <v>24</v>
      </c>
      <c r="Z72" s="151">
        <v>25</v>
      </c>
      <c r="AA72" s="151">
        <v>26</v>
      </c>
      <c r="AB72" s="151">
        <v>27</v>
      </c>
      <c r="AC72" s="151">
        <v>28</v>
      </c>
      <c r="AD72" s="151">
        <v>29</v>
      </c>
      <c r="AE72" s="151">
        <v>30</v>
      </c>
      <c r="AF72" s="151">
        <v>31</v>
      </c>
      <c r="AG72" s="151">
        <v>32</v>
      </c>
      <c r="AH72" s="151">
        <v>33</v>
      </c>
      <c r="AI72" s="151">
        <f t="shared" ref="AI72:AP72" si="22">AI55</f>
        <v>34</v>
      </c>
      <c r="AJ72" s="151">
        <f t="shared" si="22"/>
        <v>35</v>
      </c>
      <c r="AK72" s="151">
        <f t="shared" si="22"/>
        <v>36</v>
      </c>
      <c r="AL72" s="151">
        <f t="shared" si="22"/>
        <v>37</v>
      </c>
      <c r="AM72" s="151">
        <f t="shared" si="22"/>
        <v>38</v>
      </c>
      <c r="AN72" s="151">
        <f t="shared" si="22"/>
        <v>39</v>
      </c>
      <c r="AO72" s="151">
        <f t="shared" si="22"/>
        <v>40</v>
      </c>
      <c r="AP72" s="151">
        <f t="shared" si="22"/>
        <v>41</v>
      </c>
      <c r="AQ72" s="151">
        <f>AQ55</f>
        <v>42</v>
      </c>
      <c r="AR72" s="151">
        <f>AR55</f>
        <v>43</v>
      </c>
      <c r="AS72" s="178"/>
      <c r="AT72" s="178"/>
      <c r="AU72" s="179"/>
      <c r="AV72" s="179"/>
    </row>
    <row r="73" spans="1:48" s="177" customFormat="1" ht="14.25" x14ac:dyDescent="0.2">
      <c r="A73" s="246" t="s">
        <v>417</v>
      </c>
      <c r="B73" s="247">
        <v>43402366.890501998</v>
      </c>
      <c r="C73" s="247">
        <v>71589455.038000003</v>
      </c>
      <c r="D73" s="247">
        <v>80386515.422000006</v>
      </c>
      <c r="E73" s="247">
        <v>-6638543.2681213664</v>
      </c>
      <c r="F73" s="247">
        <v>114178699.85526031</v>
      </c>
      <c r="G73" s="247">
        <v>119317147.45834135</v>
      </c>
      <c r="H73" s="247">
        <v>125537683.29124458</v>
      </c>
      <c r="I73" s="247">
        <v>131611996.84014262</v>
      </c>
      <c r="J73" s="247">
        <v>137492669.23376909</v>
      </c>
      <c r="K73" s="247">
        <v>144611732.45515609</v>
      </c>
      <c r="L73" s="247">
        <v>151563452.26559404</v>
      </c>
      <c r="M73" s="247">
        <v>158293560.35902378</v>
      </c>
      <c r="N73" s="247">
        <v>166440939.05942926</v>
      </c>
      <c r="O73" s="247">
        <v>174396802.37366378</v>
      </c>
      <c r="P73" s="247">
        <v>182099043.19196534</v>
      </c>
      <c r="Q73" s="247">
        <v>191423272.74627012</v>
      </c>
      <c r="R73" s="247">
        <v>200528323.41009933</v>
      </c>
      <c r="S73" s="247">
        <v>209343116.99135336</v>
      </c>
      <c r="T73" s="247">
        <v>220014188.01657084</v>
      </c>
      <c r="U73" s="247">
        <v>230434420.78283384</v>
      </c>
      <c r="V73" s="247">
        <v>240522470.18470278</v>
      </c>
      <c r="W73" s="247">
        <v>252734927.64963761</v>
      </c>
      <c r="X73" s="247">
        <v>264660314.43902174</v>
      </c>
      <c r="Y73" s="247">
        <v>276205535.52632821</v>
      </c>
      <c r="Z73" s="247">
        <v>290182025.51317132</v>
      </c>
      <c r="AA73" s="247">
        <v>303829978.80427796</v>
      </c>
      <c r="AB73" s="247">
        <v>317042853.23073471</v>
      </c>
      <c r="AC73" s="247">
        <v>333038182.00982797</v>
      </c>
      <c r="AD73" s="247">
        <v>348657518.49978083</v>
      </c>
      <c r="AE73" s="247">
        <v>363778931.01229292</v>
      </c>
      <c r="AF73" s="247">
        <v>382084710.43131274</v>
      </c>
      <c r="AG73" s="247">
        <v>399960187.22865397</v>
      </c>
      <c r="AH73" s="247">
        <v>417265817.25233048</v>
      </c>
      <c r="AI73" s="159">
        <f t="shared" ref="AI73:AP73" si="23">AI66</f>
        <v>-6997996.6389614241</v>
      </c>
      <c r="AJ73" s="159">
        <f t="shared" si="23"/>
        <v>-7020324.3668528805</v>
      </c>
      <c r="AK73" s="159">
        <f t="shared" si="23"/>
        <v>-8636882.9308591727</v>
      </c>
      <c r="AL73" s="159">
        <f t="shared" si="23"/>
        <v>-7068108.2945570312</v>
      </c>
      <c r="AM73" s="159">
        <f t="shared" si="23"/>
        <v>-7093661.1586058848</v>
      </c>
      <c r="AN73" s="159">
        <f t="shared" si="23"/>
        <v>-8943724.0675537437</v>
      </c>
      <c r="AO73" s="159">
        <f t="shared" si="23"/>
        <v>-7148347.2518026615</v>
      </c>
      <c r="AP73" s="159">
        <f t="shared" si="23"/>
        <v>-7177591.107884814</v>
      </c>
      <c r="AQ73" s="159">
        <f>AQ66</f>
        <v>-9294886.9753367864</v>
      </c>
      <c r="AR73" s="159">
        <f>AR66</f>
        <v>-7240176.3521879269</v>
      </c>
      <c r="AS73" s="178"/>
      <c r="AT73" s="178"/>
      <c r="AU73" s="179"/>
      <c r="AV73" s="179"/>
    </row>
    <row r="74" spans="1:48" s="177" customFormat="1" x14ac:dyDescent="0.2">
      <c r="A74" s="248" t="s">
        <v>232</v>
      </c>
      <c r="B74" s="245">
        <v>0</v>
      </c>
      <c r="C74" s="245">
        <v>0</v>
      </c>
      <c r="D74" s="245">
        <v>0</v>
      </c>
      <c r="E74" s="245">
        <v>6512611.2500167331</v>
      </c>
      <c r="F74" s="245">
        <v>6512611.2500167331</v>
      </c>
      <c r="G74" s="245">
        <v>6512611.2500167331</v>
      </c>
      <c r="H74" s="245">
        <v>6512611.2500167331</v>
      </c>
      <c r="I74" s="245">
        <v>6512611.2500167331</v>
      </c>
      <c r="J74" s="245">
        <v>6512611.2500167331</v>
      </c>
      <c r="K74" s="245">
        <v>6512611.2500167331</v>
      </c>
      <c r="L74" s="245">
        <v>6512611.2500167331</v>
      </c>
      <c r="M74" s="245">
        <v>6512611.2500167331</v>
      </c>
      <c r="N74" s="245">
        <v>6512611.2500167331</v>
      </c>
      <c r="O74" s="245">
        <v>6512611.2500167331</v>
      </c>
      <c r="P74" s="245">
        <v>6512611.2500167331</v>
      </c>
      <c r="Q74" s="245">
        <v>6512611.2500167331</v>
      </c>
      <c r="R74" s="245">
        <v>6512611.2500167331</v>
      </c>
      <c r="S74" s="245">
        <v>6512611.2500167331</v>
      </c>
      <c r="T74" s="245">
        <v>6512611.2500167331</v>
      </c>
      <c r="U74" s="245">
        <v>6512611.2500167331</v>
      </c>
      <c r="V74" s="245">
        <v>6512611.2500167331</v>
      </c>
      <c r="W74" s="245">
        <v>6512611.2500167331</v>
      </c>
      <c r="X74" s="245">
        <v>6512611.2500167331</v>
      </c>
      <c r="Y74" s="245">
        <v>6512611.2500167331</v>
      </c>
      <c r="Z74" s="245">
        <v>6512611.2500167331</v>
      </c>
      <c r="AA74" s="245">
        <v>6512611.2500167331</v>
      </c>
      <c r="AB74" s="245">
        <v>6512611.2500167331</v>
      </c>
      <c r="AC74" s="245">
        <v>6512611.2500167331</v>
      </c>
      <c r="AD74" s="245">
        <v>6512611.2500167331</v>
      </c>
      <c r="AE74" s="245">
        <v>6512611.2500167331</v>
      </c>
      <c r="AF74" s="245">
        <v>6512611.2500167331</v>
      </c>
      <c r="AG74" s="245">
        <v>6512611.2500167331</v>
      </c>
      <c r="AH74" s="245">
        <v>6512611.2500167331</v>
      </c>
      <c r="AI74" s="155">
        <f t="shared" ref="AI74:AP74" si="24">-AI65</f>
        <v>6512611.2500167331</v>
      </c>
      <c r="AJ74" s="155">
        <f t="shared" si="24"/>
        <v>6512611.2500167331</v>
      </c>
      <c r="AK74" s="155">
        <f t="shared" si="24"/>
        <v>6512611.2500167331</v>
      </c>
      <c r="AL74" s="155">
        <f t="shared" si="24"/>
        <v>6512611.2500167331</v>
      </c>
      <c r="AM74" s="155">
        <f t="shared" si="24"/>
        <v>6512611.2500167331</v>
      </c>
      <c r="AN74" s="155">
        <f t="shared" si="24"/>
        <v>6512611.2500167331</v>
      </c>
      <c r="AO74" s="155">
        <f t="shared" si="24"/>
        <v>6512611.2500167331</v>
      </c>
      <c r="AP74" s="155">
        <f t="shared" si="24"/>
        <v>6512611.2500167331</v>
      </c>
      <c r="AQ74" s="155">
        <f>-AQ65</f>
        <v>6512611.2500167331</v>
      </c>
      <c r="AR74" s="155">
        <f>-AR65</f>
        <v>6512611.2500167331</v>
      </c>
      <c r="AS74" s="178"/>
      <c r="AT74" s="178"/>
      <c r="AU74" s="179"/>
      <c r="AV74" s="179"/>
    </row>
    <row r="75" spans="1:48" s="177" customFormat="1" x14ac:dyDescent="0.2">
      <c r="A75" s="248" t="s">
        <v>231</v>
      </c>
      <c r="B75" s="245">
        <v>0</v>
      </c>
      <c r="C75" s="245">
        <v>0</v>
      </c>
      <c r="D75" s="245">
        <v>0</v>
      </c>
      <c r="E75" s="245">
        <v>0</v>
      </c>
      <c r="F75" s="245">
        <v>0</v>
      </c>
      <c r="G75" s="245">
        <v>0</v>
      </c>
      <c r="H75" s="245">
        <v>0</v>
      </c>
      <c r="I75" s="245">
        <v>0</v>
      </c>
      <c r="J75" s="245">
        <v>0</v>
      </c>
      <c r="K75" s="245">
        <v>0</v>
      </c>
      <c r="L75" s="245">
        <v>0</v>
      </c>
      <c r="M75" s="245">
        <v>0</v>
      </c>
      <c r="N75" s="245">
        <v>0</v>
      </c>
      <c r="O75" s="245">
        <v>0</v>
      </c>
      <c r="P75" s="245">
        <v>0</v>
      </c>
      <c r="Q75" s="245">
        <v>0</v>
      </c>
      <c r="R75" s="245">
        <v>0</v>
      </c>
      <c r="S75" s="245">
        <v>0</v>
      </c>
      <c r="T75" s="245">
        <v>0</v>
      </c>
      <c r="U75" s="245">
        <v>0</v>
      </c>
      <c r="V75" s="245">
        <v>0</v>
      </c>
      <c r="W75" s="245">
        <v>0</v>
      </c>
      <c r="X75" s="245">
        <v>0</v>
      </c>
      <c r="Y75" s="245">
        <v>0</v>
      </c>
      <c r="Z75" s="245">
        <v>0</v>
      </c>
      <c r="AA75" s="245">
        <v>0</v>
      </c>
      <c r="AB75" s="245">
        <v>0</v>
      </c>
      <c r="AC75" s="245">
        <v>0</v>
      </c>
      <c r="AD75" s="245">
        <v>0</v>
      </c>
      <c r="AE75" s="245">
        <v>0</v>
      </c>
      <c r="AF75" s="245">
        <v>0</v>
      </c>
      <c r="AG75" s="245">
        <v>0</v>
      </c>
      <c r="AH75" s="245">
        <v>0</v>
      </c>
      <c r="AI75" s="155">
        <f t="shared" ref="AI75:AP75" si="25">AI67</f>
        <v>0</v>
      </c>
      <c r="AJ75" s="155">
        <f t="shared" si="25"/>
        <v>0</v>
      </c>
      <c r="AK75" s="155">
        <f t="shared" si="25"/>
        <v>0</v>
      </c>
      <c r="AL75" s="155">
        <f t="shared" si="25"/>
        <v>0</v>
      </c>
      <c r="AM75" s="155">
        <f t="shared" si="25"/>
        <v>0</v>
      </c>
      <c r="AN75" s="155">
        <f t="shared" si="25"/>
        <v>0</v>
      </c>
      <c r="AO75" s="155">
        <f t="shared" si="25"/>
        <v>0</v>
      </c>
      <c r="AP75" s="155">
        <f t="shared" si="25"/>
        <v>0</v>
      </c>
      <c r="AQ75" s="155">
        <f>AQ67</f>
        <v>0</v>
      </c>
      <c r="AR75" s="155">
        <f>AR67</f>
        <v>0</v>
      </c>
      <c r="AS75" s="178"/>
      <c r="AT75" s="178"/>
      <c r="AU75" s="179"/>
      <c r="AV75" s="179"/>
    </row>
    <row r="76" spans="1:48" s="177" customFormat="1" x14ac:dyDescent="0.2">
      <c r="A76" s="248" t="s">
        <v>230</v>
      </c>
      <c r="B76" s="245">
        <v>-8680473.3781004008</v>
      </c>
      <c r="C76" s="245">
        <v>-14317891.007600004</v>
      </c>
      <c r="D76" s="245">
        <v>-16077303.084399998</v>
      </c>
      <c r="E76" s="245">
        <v>1327708.6536242738</v>
      </c>
      <c r="F76" s="245">
        <v>-22835739.971052065</v>
      </c>
      <c r="G76" s="245">
        <v>-23863429.491668276</v>
      </c>
      <c r="H76" s="245">
        <v>-25107536.658248916</v>
      </c>
      <c r="I76" s="245">
        <v>-26322399.368028536</v>
      </c>
      <c r="J76" s="245">
        <v>-27498533.846753836</v>
      </c>
      <c r="K76" s="245">
        <v>-28922346.491031229</v>
      </c>
      <c r="L76" s="245">
        <v>-30312690.453118801</v>
      </c>
      <c r="M76" s="245">
        <v>-31658712.071804762</v>
      </c>
      <c r="N76" s="245">
        <v>-33288187.811885834</v>
      </c>
      <c r="O76" s="245">
        <v>-34879360.474732757</v>
      </c>
      <c r="P76" s="245">
        <v>-36419808.638393044</v>
      </c>
      <c r="Q76" s="245">
        <v>-38284654.549254</v>
      </c>
      <c r="R76" s="245">
        <v>-40105664.682019889</v>
      </c>
      <c r="S76" s="245">
        <v>-41868623.398270667</v>
      </c>
      <c r="T76" s="245">
        <v>-44002837.603314161</v>
      </c>
      <c r="U76" s="245">
        <v>-46086884.156566739</v>
      </c>
      <c r="V76" s="245">
        <v>-48104494.036940575</v>
      </c>
      <c r="W76" s="245">
        <v>-50546985.529927492</v>
      </c>
      <c r="X76" s="245">
        <v>-52932062.887804389</v>
      </c>
      <c r="Y76" s="245">
        <v>-55241107.105265617</v>
      </c>
      <c r="Z76" s="245">
        <v>-58036405.102634311</v>
      </c>
      <c r="AA76" s="245">
        <v>-60765995.760855556</v>
      </c>
      <c r="AB76" s="245">
        <v>-63408570.646146894</v>
      </c>
      <c r="AC76" s="245">
        <v>-66607636.401965618</v>
      </c>
      <c r="AD76" s="245">
        <v>-69731503.699956059</v>
      </c>
      <c r="AE76" s="245">
        <v>-72755786.20245862</v>
      </c>
      <c r="AF76" s="245">
        <v>-76416942.086262465</v>
      </c>
      <c r="AG76" s="245">
        <v>-79992037.445730686</v>
      </c>
      <c r="AH76" s="245">
        <v>-83453163.450466156</v>
      </c>
      <c r="AI76" s="155">
        <f>IF(SUM($B$69:AI69)+SUM($A$76:AH76)&gt;0,0,SUM($B$69:AI69)-SUM($A$76:AH76))</f>
        <v>1399599.3277921677</v>
      </c>
      <c r="AJ76" s="155">
        <f>IF(SUM($B$69:AJ69)+SUM($A$76:AI76)&gt;0,0,SUM($B$69:AJ69)-SUM($A$76:AI76))</f>
        <v>1404064.8733706474</v>
      </c>
      <c r="AK76" s="155">
        <f>IF(SUM($B$69:AK69)+SUM($A$76:AJ76)&gt;0,0,SUM($B$69:AK69)-SUM($A$76:AJ76))</f>
        <v>1727376.5861718655</v>
      </c>
      <c r="AL76" s="155">
        <f>IF(SUM($B$69:AL69)+SUM($A$76:AK76)&gt;0,0,SUM($B$69:AL69)-SUM($A$76:AK76))</f>
        <v>1413621.6589114666</v>
      </c>
      <c r="AM76" s="155">
        <f>IF(SUM($B$69:AM69)+SUM($A$76:AL76)&gt;0,0,SUM($B$69:AM69)-SUM($A$76:AL76))</f>
        <v>1418732.2317211628</v>
      </c>
      <c r="AN76" s="155">
        <f>IF(SUM($B$69:AN69)+SUM($A$76:AM76)&gt;0,0,SUM($B$69:AN69)-SUM($A$76:AM76))</f>
        <v>1788744.8135106564</v>
      </c>
      <c r="AO76" s="155">
        <f>IF(SUM($B$69:AO69)+SUM($A$76:AN76)&gt;0,0,SUM($B$69:AO69)-SUM($A$76:AN76))</f>
        <v>1429669.4503605366</v>
      </c>
      <c r="AP76" s="155">
        <f>IF(SUM($B$69:AP69)+SUM($A$76:AO76)&gt;0,0,SUM($B$69:AP69)-SUM($A$76:AO76))</f>
        <v>1435518.2215769291</v>
      </c>
      <c r="AQ76" s="155">
        <f>IF(SUM($B$69:AQ69)+SUM($A$76:AP76)&gt;0,0,SUM($B$69:AQ69)-SUM($A$76:AP76))</f>
        <v>1858977.3950674534</v>
      </c>
      <c r="AR76" s="155">
        <f>IF(SUM($B$69:AR69)+SUM($A$76:AQ76)&gt;0,0,SUM($B$69:AR69)-SUM($A$76:AQ76))</f>
        <v>1448035.270437479</v>
      </c>
      <c r="AS76" s="178"/>
      <c r="AT76" s="178"/>
      <c r="AU76" s="179"/>
      <c r="AV76" s="179"/>
    </row>
    <row r="77" spans="1:48" s="177" customFormat="1" x14ac:dyDescent="0.2">
      <c r="A77" s="248" t="s">
        <v>229</v>
      </c>
      <c r="B77" s="245">
        <v>-8.9999994635581969E-3</v>
      </c>
      <c r="C77" s="245">
        <v>-8.9999994635581969E-3</v>
      </c>
      <c r="D77" s="245">
        <v>-8.999996781349183E-3</v>
      </c>
      <c r="E77" s="245">
        <v>-22667.763258835672</v>
      </c>
      <c r="F77" s="245">
        <v>22667.790258831381</v>
      </c>
      <c r="G77" s="245">
        <v>0</v>
      </c>
      <c r="H77" s="245">
        <v>0</v>
      </c>
      <c r="I77" s="245">
        <v>0</v>
      </c>
      <c r="J77" s="245">
        <v>0</v>
      </c>
      <c r="K77" s="245">
        <v>0</v>
      </c>
      <c r="L77" s="245">
        <v>0</v>
      </c>
      <c r="M77" s="245">
        <v>0</v>
      </c>
      <c r="N77" s="245">
        <v>0</v>
      </c>
      <c r="O77" s="245">
        <v>0</v>
      </c>
      <c r="P77" s="245">
        <v>0</v>
      </c>
      <c r="Q77" s="245">
        <v>0</v>
      </c>
      <c r="R77" s="245">
        <v>0</v>
      </c>
      <c r="S77" s="245">
        <v>0</v>
      </c>
      <c r="T77" s="245">
        <v>0</v>
      </c>
      <c r="U77" s="245">
        <v>0</v>
      </c>
      <c r="V77" s="245">
        <v>0</v>
      </c>
      <c r="W77" s="245">
        <v>0</v>
      </c>
      <c r="X77" s="245">
        <v>0</v>
      </c>
      <c r="Y77" s="245">
        <v>0</v>
      </c>
      <c r="Z77" s="245">
        <v>0</v>
      </c>
      <c r="AA77" s="245">
        <v>0</v>
      </c>
      <c r="AB77" s="245">
        <v>0</v>
      </c>
      <c r="AC77" s="245">
        <v>0</v>
      </c>
      <c r="AD77" s="245">
        <v>0</v>
      </c>
      <c r="AE77" s="245">
        <v>0</v>
      </c>
      <c r="AF77" s="245">
        <v>0</v>
      </c>
      <c r="AG77" s="245">
        <v>0</v>
      </c>
      <c r="AH77" s="245">
        <v>0</v>
      </c>
      <c r="AI77" s="155">
        <f>IF(((SUM($B$56:AI56)+SUM($B$58:AI62))+SUM($B$79:AI79))&lt;0,((SUM($B$56:AI56)+SUM($B$58:AI62))+SUM($B$79:AI79))*0.18-SUM($A$77:AH77),IF(SUM($B$77:AH77)&lt;0,0-SUM($B$77:AH77),0))</f>
        <v>0</v>
      </c>
      <c r="AJ77" s="155">
        <f>IF(((SUM($B$56:AJ56)+SUM($B$58:AJ62))+SUM($B$79:AJ79))&lt;0,((SUM($B$56:AJ56)+SUM($B$58:AJ62))+SUM($B$79:AJ79))*0.18-SUM($A$77:AI77),IF(SUM($B$77:AI77)&lt;0,0-SUM($B$77:AI77),0))</f>
        <v>0</v>
      </c>
      <c r="AK77" s="155">
        <f>IF(((SUM($B$56:AK56)+SUM($B$58:AK62))+SUM($B$79:AK79))&lt;0,((SUM($B$56:AK56)+SUM($B$58:AK62))+SUM($B$79:AK79))*0.18-SUM($A$77:AJ77),IF(SUM($B$77:AJ77)&lt;0,0-SUM($B$77:AJ77),0))</f>
        <v>0</v>
      </c>
      <c r="AL77" s="155">
        <f>IF(((SUM($B$56:AL56)+SUM($B$58:AL62))+SUM($B$79:AL79))&lt;0,((SUM($B$56:AL56)+SUM($B$58:AL62))+SUM($B$79:AL79))*0.18-SUM($A$77:AK77),IF(SUM($B$77:AK77)&lt;0,0-SUM($B$77:AK77),0))</f>
        <v>0</v>
      </c>
      <c r="AM77" s="155">
        <f>IF(((SUM($B$56:AM56)+SUM($B$58:AM62))+SUM($B$79:AM79))&lt;0,((SUM($B$56:AM56)+SUM($B$58:AM62))+SUM($B$79:AM79))*0.18-SUM($A$77:AL77),IF(SUM($B$77:AL77)&lt;0,0-SUM($B$77:AL77),0))</f>
        <v>0</v>
      </c>
      <c r="AN77" s="155">
        <f>IF(((SUM($B$56:AN56)+SUM($B$58:AN62))+SUM($B$79:AN79))&lt;0,((SUM($B$56:AN56)+SUM($B$58:AN62))+SUM($B$79:AN79))*0.18-SUM($A$77:AM77),IF(SUM($B$77:AM77)&lt;0,0-SUM($B$77:AM77),0))</f>
        <v>0</v>
      </c>
      <c r="AO77" s="155">
        <f>IF(((SUM($B$56:AO56)+SUM($B$58:AO62))+SUM($B$79:AO79))&lt;0,((SUM($B$56:AO56)+SUM($B$58:AO62))+SUM($B$79:AO79))*0.18-SUM($A$77:AN77),IF(SUM($B$77:AN77)&lt;0,0-SUM($B$77:AN77),0))</f>
        <v>0</v>
      </c>
      <c r="AP77" s="155">
        <f>IF(((SUM($B$56:AP56)+SUM($B$58:AP62))+SUM($B$79:AP79))&lt;0,((SUM($B$56:AP56)+SUM($B$58:AP62))+SUM($B$79:AP79))*0.18-SUM($A$77:AO77),IF(SUM($B$77:AO77)&lt;0,0-SUM($B$77:AO77),0))</f>
        <v>0</v>
      </c>
      <c r="AQ77" s="155">
        <f>IF(((SUM($B$56:AQ56)+SUM($B$58:AQ62))+SUM($B$79:AQ79))&lt;0,((SUM($B$56:AQ56)+SUM($B$58:AQ62))+SUM($B$79:AQ79))*0.18-SUM($A$77:AP77),IF(SUM($B$77:AP77)&lt;0,0-SUM($B$77:AP77),0))</f>
        <v>0</v>
      </c>
      <c r="AR77" s="155">
        <f>IF(((SUM($B$56:AR56)+SUM($B$58:AR62))+SUM($B$79:AR79))&lt;0,((SUM($B$56:AR56)+SUM($B$58:AR62))+SUM($B$79:AR79))*0.18-SUM($A$77:AQ77),IF(SUM($B$77:AQ77)&lt;0,0-SUM($B$77:AQ77),0))</f>
        <v>0</v>
      </c>
      <c r="AS77" s="178"/>
      <c r="AT77" s="178"/>
      <c r="AU77" s="179"/>
      <c r="AV77" s="179"/>
    </row>
    <row r="78" spans="1:48" s="177" customFormat="1" x14ac:dyDescent="0.2">
      <c r="A78" s="248" t="s">
        <v>228</v>
      </c>
      <c r="B78" s="245">
        <v>0</v>
      </c>
      <c r="C78" s="245">
        <v>0</v>
      </c>
      <c r="D78" s="245">
        <v>0</v>
      </c>
      <c r="E78" s="245">
        <v>0</v>
      </c>
      <c r="F78" s="245">
        <v>0</v>
      </c>
      <c r="G78" s="245">
        <v>0</v>
      </c>
      <c r="H78" s="245">
        <v>0</v>
      </c>
      <c r="I78" s="245">
        <v>0</v>
      </c>
      <c r="J78" s="245">
        <v>0</v>
      </c>
      <c r="K78" s="245">
        <v>0</v>
      </c>
      <c r="L78" s="245">
        <v>0</v>
      </c>
      <c r="M78" s="245">
        <v>0</v>
      </c>
      <c r="N78" s="245">
        <v>0</v>
      </c>
      <c r="O78" s="245">
        <v>0</v>
      </c>
      <c r="P78" s="245">
        <v>0</v>
      </c>
      <c r="Q78" s="245">
        <v>0</v>
      </c>
      <c r="R78" s="245">
        <v>0</v>
      </c>
      <c r="S78" s="245">
        <v>0</v>
      </c>
      <c r="T78" s="245">
        <v>0</v>
      </c>
      <c r="U78" s="245">
        <v>0</v>
      </c>
      <c r="V78" s="245">
        <v>0</v>
      </c>
      <c r="W78" s="245">
        <v>0</v>
      </c>
      <c r="X78" s="245">
        <v>0</v>
      </c>
      <c r="Y78" s="245">
        <v>0</v>
      </c>
      <c r="Z78" s="245">
        <v>0</v>
      </c>
      <c r="AA78" s="245">
        <v>0</v>
      </c>
      <c r="AB78" s="245">
        <v>0</v>
      </c>
      <c r="AC78" s="245">
        <v>0</v>
      </c>
      <c r="AD78" s="245">
        <v>0</v>
      </c>
      <c r="AE78" s="245">
        <v>0</v>
      </c>
      <c r="AF78" s="245">
        <v>0</v>
      </c>
      <c r="AG78" s="245">
        <v>0</v>
      </c>
      <c r="AH78" s="245">
        <v>0</v>
      </c>
      <c r="AI78" s="155">
        <f t="shared" ref="AI78:AP78" si="26">-(AI56-AH56)*$B$32</f>
        <v>0</v>
      </c>
      <c r="AJ78" s="155">
        <f t="shared" si="26"/>
        <v>0</v>
      </c>
      <c r="AK78" s="155">
        <f t="shared" si="26"/>
        <v>0</v>
      </c>
      <c r="AL78" s="155">
        <f t="shared" si="26"/>
        <v>0</v>
      </c>
      <c r="AM78" s="155">
        <f t="shared" si="26"/>
        <v>0</v>
      </c>
      <c r="AN78" s="155">
        <f t="shared" si="26"/>
        <v>0</v>
      </c>
      <c r="AO78" s="155">
        <f t="shared" si="26"/>
        <v>0</v>
      </c>
      <c r="AP78" s="155">
        <f t="shared" si="26"/>
        <v>0</v>
      </c>
      <c r="AQ78" s="155">
        <f>-(AQ56-AP56)*$B$32</f>
        <v>0</v>
      </c>
      <c r="AR78" s="155">
        <f>-(AR56-AQ56)*$B$32</f>
        <v>0</v>
      </c>
      <c r="AS78" s="178"/>
      <c r="AT78" s="178"/>
      <c r="AU78" s="179"/>
      <c r="AV78" s="179"/>
    </row>
    <row r="79" spans="1:48" s="177" customFormat="1" x14ac:dyDescent="0.2">
      <c r="A79" s="248" t="s">
        <v>418</v>
      </c>
      <c r="B79" s="245">
        <v>-43402366.940501995</v>
      </c>
      <c r="C79" s="245">
        <v>-71589455.088</v>
      </c>
      <c r="D79" s="245">
        <v>-80386515.472000003</v>
      </c>
      <c r="E79" s="245">
        <v>0</v>
      </c>
      <c r="F79" s="245">
        <v>0</v>
      </c>
      <c r="G79" s="245">
        <v>0</v>
      </c>
      <c r="H79" s="245">
        <v>0</v>
      </c>
      <c r="I79" s="245">
        <v>0</v>
      </c>
      <c r="J79" s="245">
        <v>0</v>
      </c>
      <c r="K79" s="245">
        <v>0</v>
      </c>
      <c r="L79" s="245">
        <v>0</v>
      </c>
      <c r="M79" s="245">
        <v>0</v>
      </c>
      <c r="N79" s="245">
        <v>0</v>
      </c>
      <c r="O79" s="245">
        <v>0</v>
      </c>
      <c r="P79" s="245">
        <v>0</v>
      </c>
      <c r="Q79" s="245">
        <v>0</v>
      </c>
      <c r="R79" s="245"/>
      <c r="S79" s="245"/>
      <c r="T79" s="245"/>
      <c r="U79" s="245"/>
      <c r="V79" s="245"/>
      <c r="W79" s="245"/>
      <c r="X79" s="245"/>
      <c r="Y79" s="245"/>
      <c r="Z79" s="245"/>
      <c r="AA79" s="245"/>
      <c r="AB79" s="245"/>
      <c r="AC79" s="245"/>
      <c r="AD79" s="245"/>
      <c r="AE79" s="245"/>
      <c r="AF79" s="245"/>
      <c r="AG79" s="245"/>
      <c r="AH79" s="245"/>
      <c r="AI79" s="155"/>
      <c r="AJ79" s="155"/>
      <c r="AK79" s="155"/>
      <c r="AL79" s="155"/>
      <c r="AM79" s="155"/>
      <c r="AN79" s="155"/>
      <c r="AO79" s="155"/>
      <c r="AP79" s="155"/>
      <c r="AQ79" s="155"/>
      <c r="AR79" s="155"/>
      <c r="AS79" s="160">
        <f>SUM(B79:AR79)/1.18</f>
        <v>-165574862.28856102</v>
      </c>
      <c r="AT79" s="161">
        <f>AS79*1.18</f>
        <v>-195378337.50050199</v>
      </c>
      <c r="AU79" s="179"/>
      <c r="AV79" s="179"/>
    </row>
    <row r="80" spans="1:48" s="177" customFormat="1" x14ac:dyDescent="0.2">
      <c r="A80" s="248" t="s">
        <v>227</v>
      </c>
      <c r="B80" s="245">
        <v>0</v>
      </c>
      <c r="C80" s="245">
        <v>0</v>
      </c>
      <c r="D80" s="245">
        <v>0</v>
      </c>
      <c r="E80" s="245">
        <v>0</v>
      </c>
      <c r="F80" s="245">
        <v>0</v>
      </c>
      <c r="G80" s="245">
        <v>0</v>
      </c>
      <c r="H80" s="245">
        <v>0</v>
      </c>
      <c r="I80" s="245">
        <v>0</v>
      </c>
      <c r="J80" s="245">
        <v>0</v>
      </c>
      <c r="K80" s="245">
        <v>0</v>
      </c>
      <c r="L80" s="245">
        <v>0</v>
      </c>
      <c r="M80" s="245">
        <v>0</v>
      </c>
      <c r="N80" s="245">
        <v>0</v>
      </c>
      <c r="O80" s="245">
        <v>0</v>
      </c>
      <c r="P80" s="245">
        <v>0</v>
      </c>
      <c r="Q80" s="245">
        <v>0</v>
      </c>
      <c r="R80" s="245">
        <v>0</v>
      </c>
      <c r="S80" s="245">
        <v>0</v>
      </c>
      <c r="T80" s="245">
        <v>0</v>
      </c>
      <c r="U80" s="245">
        <v>0</v>
      </c>
      <c r="V80" s="245">
        <v>0</v>
      </c>
      <c r="W80" s="245">
        <v>0</v>
      </c>
      <c r="X80" s="245">
        <v>0</v>
      </c>
      <c r="Y80" s="245">
        <v>0</v>
      </c>
      <c r="Z80" s="245">
        <v>0</v>
      </c>
      <c r="AA80" s="245">
        <v>0</v>
      </c>
      <c r="AB80" s="245">
        <v>0</v>
      </c>
      <c r="AC80" s="245">
        <v>0</v>
      </c>
      <c r="AD80" s="245">
        <v>0</v>
      </c>
      <c r="AE80" s="245">
        <v>0</v>
      </c>
      <c r="AF80" s="245">
        <v>0</v>
      </c>
      <c r="AG80" s="245">
        <v>0</v>
      </c>
      <c r="AH80" s="245">
        <v>0</v>
      </c>
      <c r="AI80" s="155">
        <f t="shared" ref="AI80:AP80" si="27">AI51-AI52</f>
        <v>0</v>
      </c>
      <c r="AJ80" s="155">
        <f t="shared" si="27"/>
        <v>0</v>
      </c>
      <c r="AK80" s="155">
        <f t="shared" si="27"/>
        <v>0</v>
      </c>
      <c r="AL80" s="155">
        <f t="shared" si="27"/>
        <v>0</v>
      </c>
      <c r="AM80" s="155">
        <f t="shared" si="27"/>
        <v>0</v>
      </c>
      <c r="AN80" s="155">
        <f t="shared" si="27"/>
        <v>0</v>
      </c>
      <c r="AO80" s="155">
        <f t="shared" si="27"/>
        <v>0</v>
      </c>
      <c r="AP80" s="155">
        <f t="shared" si="27"/>
        <v>0</v>
      </c>
      <c r="AQ80" s="155">
        <f>AQ51-AQ52</f>
        <v>0</v>
      </c>
      <c r="AR80" s="155">
        <f>AR51-AR52</f>
        <v>0</v>
      </c>
      <c r="AS80" s="178"/>
      <c r="AT80" s="178"/>
      <c r="AU80" s="179"/>
      <c r="AV80" s="179"/>
    </row>
    <row r="81" spans="1:48" s="177" customFormat="1" ht="14.25" x14ac:dyDescent="0.2">
      <c r="A81" s="249" t="s">
        <v>226</v>
      </c>
      <c r="B81" s="247">
        <v>-8680473.4371003956</v>
      </c>
      <c r="C81" s="247">
        <v>-14317891.066599995</v>
      </c>
      <c r="D81" s="247">
        <v>-16077303.143399991</v>
      </c>
      <c r="E81" s="247">
        <v>1179108.8722608048</v>
      </c>
      <c r="F81" s="247">
        <v>97878238.924483806</v>
      </c>
      <c r="G81" s="247">
        <v>101966329.2166898</v>
      </c>
      <c r="H81" s="247">
        <v>106942757.8830124</v>
      </c>
      <c r="I81" s="247">
        <v>111802208.72213082</v>
      </c>
      <c r="J81" s="247">
        <v>116506746.63703197</v>
      </c>
      <c r="K81" s="247">
        <v>122201997.21414158</v>
      </c>
      <c r="L81" s="247">
        <v>127763373.06249195</v>
      </c>
      <c r="M81" s="247">
        <v>133147459.53723574</v>
      </c>
      <c r="N81" s="247">
        <v>139665362.49756014</v>
      </c>
      <c r="O81" s="247">
        <v>146030053.14894775</v>
      </c>
      <c r="P81" s="247">
        <v>152191845.80358902</v>
      </c>
      <c r="Q81" s="247">
        <v>159651229.44703284</v>
      </c>
      <c r="R81" s="247">
        <v>166935269.97809616</v>
      </c>
      <c r="S81" s="247">
        <v>173987104.84309942</v>
      </c>
      <c r="T81" s="247">
        <v>182523961.66327339</v>
      </c>
      <c r="U81" s="247">
        <v>190860147.87628382</v>
      </c>
      <c r="V81" s="247">
        <v>198930587.39777893</v>
      </c>
      <c r="W81" s="247">
        <v>208700553.36972684</v>
      </c>
      <c r="X81" s="247">
        <v>218240862.80123407</v>
      </c>
      <c r="Y81" s="247">
        <v>227477039.67107934</v>
      </c>
      <c r="Z81" s="247">
        <v>238658231.66055375</v>
      </c>
      <c r="AA81" s="247">
        <v>249576594.29343915</v>
      </c>
      <c r="AB81" s="247">
        <v>260146893.83460456</v>
      </c>
      <c r="AC81" s="247">
        <v>272943156.8578791</v>
      </c>
      <c r="AD81" s="247">
        <v>285438626.04984152</v>
      </c>
      <c r="AE81" s="247">
        <v>297535756.05985105</v>
      </c>
      <c r="AF81" s="247">
        <v>312180379.59506702</v>
      </c>
      <c r="AG81" s="247">
        <v>326480761.03294003</v>
      </c>
      <c r="AH81" s="247">
        <v>340325265.05188107</v>
      </c>
      <c r="AI81" s="159">
        <f t="shared" ref="AI81:AP81" si="28">SUM(AI73:AI80)</f>
        <v>914213.93884747662</v>
      </c>
      <c r="AJ81" s="159">
        <f t="shared" si="28"/>
        <v>896351.75653450005</v>
      </c>
      <c r="AK81" s="159">
        <f t="shared" si="28"/>
        <v>-396895.09467057418</v>
      </c>
      <c r="AL81" s="159">
        <f t="shared" si="28"/>
        <v>858124.61437116843</v>
      </c>
      <c r="AM81" s="159">
        <f t="shared" si="28"/>
        <v>837682.32313201111</v>
      </c>
      <c r="AN81" s="159">
        <f t="shared" si="28"/>
        <v>-642368.00402635429</v>
      </c>
      <c r="AO81" s="159">
        <f t="shared" si="28"/>
        <v>793933.44857460819</v>
      </c>
      <c r="AP81" s="159">
        <f t="shared" si="28"/>
        <v>770538.36370884813</v>
      </c>
      <c r="AQ81" s="159">
        <f>SUM(AQ73:AQ80)</f>
        <v>-923298.3302525999</v>
      </c>
      <c r="AR81" s="159">
        <f>SUM(AR73:AR80)</f>
        <v>720470.16826628521</v>
      </c>
      <c r="AS81" s="178"/>
      <c r="AT81" s="178"/>
      <c r="AU81" s="179"/>
      <c r="AV81" s="179"/>
    </row>
    <row r="82" spans="1:48" s="177" customFormat="1" ht="14.25" x14ac:dyDescent="0.2">
      <c r="A82" s="249" t="s">
        <v>419</v>
      </c>
      <c r="B82" s="247">
        <v>-8680473.4371003956</v>
      </c>
      <c r="C82" s="247">
        <v>-22998364.50370039</v>
      </c>
      <c r="D82" s="247">
        <v>-39075667.647100382</v>
      </c>
      <c r="E82" s="247">
        <v>-37896558.77483958</v>
      </c>
      <c r="F82" s="247">
        <v>59981680.149644226</v>
      </c>
      <c r="G82" s="247">
        <v>161948009.36633402</v>
      </c>
      <c r="H82" s="247">
        <v>268890767.24934644</v>
      </c>
      <c r="I82" s="247">
        <v>380692975.97147727</v>
      </c>
      <c r="J82" s="247">
        <v>497199722.60850924</v>
      </c>
      <c r="K82" s="247">
        <v>619401719.82265079</v>
      </c>
      <c r="L82" s="247">
        <v>747165092.8851428</v>
      </c>
      <c r="M82" s="247">
        <v>880312552.42237854</v>
      </c>
      <c r="N82" s="247">
        <v>1019977914.9199387</v>
      </c>
      <c r="O82" s="247">
        <v>1166007968.0688865</v>
      </c>
      <c r="P82" s="247">
        <v>1318199813.8724756</v>
      </c>
      <c r="Q82" s="247">
        <v>1477851043.3195086</v>
      </c>
      <c r="R82" s="247">
        <v>1644786313.2976048</v>
      </c>
      <c r="S82" s="247">
        <v>1818773418.1407042</v>
      </c>
      <c r="T82" s="247">
        <v>2001297379.8039775</v>
      </c>
      <c r="U82" s="247">
        <v>2192157527.6802611</v>
      </c>
      <c r="V82" s="247">
        <v>2391088115.0780401</v>
      </c>
      <c r="W82" s="247">
        <v>2599788668.4477668</v>
      </c>
      <c r="X82" s="247">
        <v>2818029531.249001</v>
      </c>
      <c r="Y82" s="247">
        <v>3045506570.9200802</v>
      </c>
      <c r="Z82" s="247">
        <v>3284164802.5806341</v>
      </c>
      <c r="AA82" s="247">
        <v>3533741396.874073</v>
      </c>
      <c r="AB82" s="247">
        <v>3793888290.7086778</v>
      </c>
      <c r="AC82" s="247">
        <v>4066831447.5665569</v>
      </c>
      <c r="AD82" s="247">
        <v>4352270073.6163988</v>
      </c>
      <c r="AE82" s="247">
        <v>4649805829.6762495</v>
      </c>
      <c r="AF82" s="247">
        <v>4961986209.2713165</v>
      </c>
      <c r="AG82" s="247">
        <v>5288466970.3042564</v>
      </c>
      <c r="AH82" s="247">
        <v>5628792235.3561373</v>
      </c>
      <c r="AI82" s="159">
        <f>SUM($B$81:AI81)</f>
        <v>5629706449.2949848</v>
      </c>
      <c r="AJ82" s="159">
        <f>SUM($B$81:AJ81)</f>
        <v>5630602801.0515194</v>
      </c>
      <c r="AK82" s="159">
        <f>SUM($B$81:AK81)</f>
        <v>5630205905.9568491</v>
      </c>
      <c r="AL82" s="159">
        <f>SUM($B$81:AL81)</f>
        <v>5631064030.5712204</v>
      </c>
      <c r="AM82" s="159">
        <f>SUM($B$81:AM81)</f>
        <v>5631901712.894352</v>
      </c>
      <c r="AN82" s="159">
        <f>SUM($B$81:AN81)</f>
        <v>5631259344.8903255</v>
      </c>
      <c r="AO82" s="159">
        <f>SUM($B$81:AO81)</f>
        <v>5632053278.3389006</v>
      </c>
      <c r="AP82" s="159">
        <f>SUM($B$81:AP81)</f>
        <v>5632823816.7026091</v>
      </c>
      <c r="AQ82" s="159">
        <f>SUM($B$81:AQ81)</f>
        <v>5631900518.3723564</v>
      </c>
      <c r="AR82" s="159">
        <f>SUM($B$81:AR81)</f>
        <v>5632620988.5406227</v>
      </c>
      <c r="AS82" s="178"/>
      <c r="AT82" s="178"/>
      <c r="AU82" s="179"/>
      <c r="AV82" s="179"/>
    </row>
    <row r="83" spans="1:48" s="177" customFormat="1" x14ac:dyDescent="0.2">
      <c r="A83" s="251" t="s">
        <v>420</v>
      </c>
      <c r="B83" s="252">
        <v>0.75599588161705711</v>
      </c>
      <c r="C83" s="252">
        <v>0.6273824743710017</v>
      </c>
      <c r="D83" s="252">
        <v>0.52064935632448273</v>
      </c>
      <c r="E83" s="252">
        <v>0.43207415462612664</v>
      </c>
      <c r="F83" s="252">
        <v>0.35856776317520883</v>
      </c>
      <c r="G83" s="252">
        <v>0.29756660844415667</v>
      </c>
      <c r="H83" s="252">
        <v>0.24694324352212174</v>
      </c>
      <c r="I83" s="252">
        <v>0.20493215230051592</v>
      </c>
      <c r="J83" s="252">
        <v>0.1700681761830008</v>
      </c>
      <c r="K83" s="252">
        <v>0.14113541591950271</v>
      </c>
      <c r="L83" s="252">
        <v>0.11712482648921385</v>
      </c>
      <c r="M83" s="252">
        <v>9.719902613212765E-2</v>
      </c>
      <c r="N83" s="252">
        <v>8.0663092225832109E-2</v>
      </c>
      <c r="O83" s="252">
        <v>6.6940325498615838E-2</v>
      </c>
      <c r="P83" s="252">
        <v>5.5552137343249659E-2</v>
      </c>
      <c r="Q83" s="252">
        <v>4.6101358791078552E-2</v>
      </c>
      <c r="R83" s="252">
        <v>3.825838903823945E-2</v>
      </c>
      <c r="S83" s="252">
        <v>3.174970044667174E-2</v>
      </c>
      <c r="T83" s="252">
        <v>2.6348299125868668E-2</v>
      </c>
      <c r="U83" s="252">
        <v>2.1865808403210511E-2</v>
      </c>
      <c r="V83" s="252">
        <v>1.814589908980126E-2</v>
      </c>
      <c r="W83" s="252">
        <v>1.5058837418922204E-2</v>
      </c>
      <c r="X83" s="252">
        <v>1.2496960513628384E-2</v>
      </c>
      <c r="Y83" s="252">
        <v>1.0370921588073345E-2</v>
      </c>
      <c r="Z83" s="252">
        <v>8.6065739320110735E-3</v>
      </c>
      <c r="AA83" s="252">
        <v>7.1423850058183183E-3</v>
      </c>
      <c r="AB83" s="252">
        <v>5.9272904612600145E-3</v>
      </c>
      <c r="AC83" s="252">
        <v>4.9189132458589318E-3</v>
      </c>
      <c r="AD83" s="252">
        <v>4.082085681210732E-3</v>
      </c>
      <c r="AE83" s="252">
        <v>3.3876229719591129E-3</v>
      </c>
      <c r="AF83" s="252">
        <v>2.8113053709204251E-3</v>
      </c>
      <c r="AG83" s="252">
        <v>2.3330335028385286E-3</v>
      </c>
      <c r="AH83" s="252">
        <v>1.9361273882477412E-3</v>
      </c>
      <c r="AI83" s="163">
        <f t="shared" ref="AI83:AR83" si="29">1/POWER((1+$B$41),AI71)</f>
        <v>0.82987551867219911</v>
      </c>
      <c r="AJ83" s="163">
        <f t="shared" si="29"/>
        <v>0.75599588161705711</v>
      </c>
      <c r="AK83" s="163">
        <f t="shared" si="29"/>
        <v>0.6273824743710017</v>
      </c>
      <c r="AL83" s="163">
        <f t="shared" si="29"/>
        <v>0.52064935632448273</v>
      </c>
      <c r="AM83" s="163">
        <f t="shared" si="29"/>
        <v>0.43207415462612664</v>
      </c>
      <c r="AN83" s="163">
        <f t="shared" si="29"/>
        <v>0.35856776317520883</v>
      </c>
      <c r="AO83" s="163">
        <f t="shared" si="29"/>
        <v>0.29756660844415667</v>
      </c>
      <c r="AP83" s="163">
        <f t="shared" si="29"/>
        <v>0.24694324352212174</v>
      </c>
      <c r="AQ83" s="163">
        <f t="shared" si="29"/>
        <v>0.20493215230051592</v>
      </c>
      <c r="AR83" s="163">
        <f t="shared" si="29"/>
        <v>0.1700681761830008</v>
      </c>
      <c r="AS83" s="178"/>
      <c r="AT83" s="178"/>
      <c r="AU83" s="179"/>
      <c r="AV83" s="179"/>
    </row>
    <row r="84" spans="1:48" s="177" customFormat="1" ht="14.25" x14ac:dyDescent="0.2">
      <c r="A84" s="246" t="s">
        <v>421</v>
      </c>
      <c r="B84" s="247">
        <v>-6562402.1689341599</v>
      </c>
      <c r="C84" s="247">
        <v>-8982793.925137965</v>
      </c>
      <c r="D84" s="247">
        <v>-8370637.5330447881</v>
      </c>
      <c r="E84" s="247">
        <v>509462.46919425274</v>
      </c>
      <c r="F84" s="247">
        <v>35095981.194680817</v>
      </c>
      <c r="G84" s="247">
        <v>30341774.760510705</v>
      </c>
      <c r="H84" s="247">
        <v>26408791.502832036</v>
      </c>
      <c r="I84" s="247">
        <v>22911867.265377782</v>
      </c>
      <c r="J84" s="247">
        <v>19814089.91357499</v>
      </c>
      <c r="K84" s="247">
        <v>17247029.703011785</v>
      </c>
      <c r="L84" s="247">
        <v>14964262.90162107</v>
      </c>
      <c r="M84" s="247">
        <v>12941803.398986185</v>
      </c>
      <c r="N84" s="247">
        <v>11265840.015894966</v>
      </c>
      <c r="O84" s="247">
        <v>9775299.2903707325</v>
      </c>
      <c r="P84" s="247">
        <v>8454582.3206036519</v>
      </c>
      <c r="Q84" s="247">
        <v>7360138.6101744659</v>
      </c>
      <c r="R84" s="247">
        <v>6386674.5030255374</v>
      </c>
      <c r="S84" s="247">
        <v>5524038.4603520762</v>
      </c>
      <c r="T84" s="247">
        <v>4809195.9395425124</v>
      </c>
      <c r="U84" s="247">
        <v>4173311.4252712475</v>
      </c>
      <c r="V84" s="247">
        <v>3609774.3647949868</v>
      </c>
      <c r="W84" s="247">
        <v>3142787.7024338129</v>
      </c>
      <c r="X84" s="247">
        <v>2727347.444887212</v>
      </c>
      <c r="Y84" s="247">
        <v>2359146.5415158137</v>
      </c>
      <c r="Z84" s="247">
        <v>2054029.7152695819</v>
      </c>
      <c r="AA84" s="247">
        <v>1782572.1248846615</v>
      </c>
      <c r="AB84" s="247">
        <v>1541966.2023522733</v>
      </c>
      <c r="AC84" s="247">
        <v>1342583.7096347737</v>
      </c>
      <c r="AD84" s="247">
        <v>1165184.9282625227</v>
      </c>
      <c r="AE84" s="247">
        <v>1007938.9622075743</v>
      </c>
      <c r="AF84" s="247">
        <v>877634.377851589</v>
      </c>
      <c r="AG84" s="247">
        <v>761690.55352206866</v>
      </c>
      <c r="AH84" s="247">
        <v>658913.06657961872</v>
      </c>
      <c r="AI84" s="159">
        <f t="shared" ref="AI84:AP84" si="30">AI81*AI83</f>
        <v>758683.76667840383</v>
      </c>
      <c r="AJ84" s="159">
        <f t="shared" si="30"/>
        <v>677638.23642029706</v>
      </c>
      <c r="AK84" s="159">
        <f t="shared" si="30"/>
        <v>-249005.02656013781</v>
      </c>
      <c r="AL84" s="159">
        <f t="shared" si="30"/>
        <v>446782.02811854379</v>
      </c>
      <c r="AM84" s="159">
        <f t="shared" si="30"/>
        <v>361940.88161251356</v>
      </c>
      <c r="AN84" s="159">
        <f t="shared" si="30"/>
        <v>-230332.45833905341</v>
      </c>
      <c r="AO84" s="159">
        <f t="shared" si="30"/>
        <v>236248.08362271942</v>
      </c>
      <c r="AP84" s="159">
        <f t="shared" si="30"/>
        <v>190279.24279249131</v>
      </c>
      <c r="AQ84" s="159">
        <f>AQ81*AQ83</f>
        <v>-189213.51403413786</v>
      </c>
      <c r="AR84" s="159">
        <f>AR81*AR83</f>
        <v>122529.04751130682</v>
      </c>
      <c r="AS84" s="178"/>
      <c r="AT84" s="178"/>
      <c r="AU84" s="179"/>
      <c r="AV84" s="179"/>
    </row>
    <row r="85" spans="1:48" s="177" customFormat="1" ht="14.25" x14ac:dyDescent="0.2">
      <c r="A85" s="246" t="s">
        <v>422</v>
      </c>
      <c r="B85" s="247">
        <v>-6562402.1689341599</v>
      </c>
      <c r="C85" s="247">
        <v>-15545196.094072126</v>
      </c>
      <c r="D85" s="247">
        <v>-23915833.627116915</v>
      </c>
      <c r="E85" s="247">
        <v>-23406371.157922663</v>
      </c>
      <c r="F85" s="247">
        <v>11689610.036758155</v>
      </c>
      <c r="G85" s="247">
        <v>42031384.79726886</v>
      </c>
      <c r="H85" s="247">
        <v>68440176.300100893</v>
      </c>
      <c r="I85" s="247">
        <v>91352043.565478683</v>
      </c>
      <c r="J85" s="247">
        <v>111166133.47905368</v>
      </c>
      <c r="K85" s="247">
        <v>128413163.18206546</v>
      </c>
      <c r="L85" s="247">
        <v>143377426.08368653</v>
      </c>
      <c r="M85" s="247">
        <v>156319229.48267272</v>
      </c>
      <c r="N85" s="247">
        <v>167585069.4985677</v>
      </c>
      <c r="O85" s="247">
        <v>177360368.78893843</v>
      </c>
      <c r="P85" s="247">
        <v>185814951.10954207</v>
      </c>
      <c r="Q85" s="247">
        <v>193175089.71971655</v>
      </c>
      <c r="R85" s="247">
        <v>199561764.22274208</v>
      </c>
      <c r="S85" s="247">
        <v>205085802.68309414</v>
      </c>
      <c r="T85" s="247">
        <v>209894998.62263665</v>
      </c>
      <c r="U85" s="247">
        <v>214068310.04790789</v>
      </c>
      <c r="V85" s="247">
        <v>217678084.41270289</v>
      </c>
      <c r="W85" s="247">
        <v>220820872.11513671</v>
      </c>
      <c r="X85" s="247">
        <v>223548219.56002393</v>
      </c>
      <c r="Y85" s="247">
        <v>225907366.10153976</v>
      </c>
      <c r="Z85" s="247">
        <v>227961395.81680936</v>
      </c>
      <c r="AA85" s="247">
        <v>229743967.94169402</v>
      </c>
      <c r="AB85" s="247">
        <v>231285934.14404631</v>
      </c>
      <c r="AC85" s="247">
        <v>232628517.85368109</v>
      </c>
      <c r="AD85" s="247">
        <v>233793702.78194362</v>
      </c>
      <c r="AE85" s="247">
        <v>234801641.7441512</v>
      </c>
      <c r="AF85" s="247">
        <v>235679276.12200278</v>
      </c>
      <c r="AG85" s="247">
        <v>236440966.67552486</v>
      </c>
      <c r="AH85" s="247">
        <v>237099879.74210447</v>
      </c>
      <c r="AI85" s="159">
        <f>SUM($B$84:AI84)</f>
        <v>237858563.50878286</v>
      </c>
      <c r="AJ85" s="159">
        <f>SUM($B$84:AJ84)</f>
        <v>238536201.74520317</v>
      </c>
      <c r="AK85" s="159">
        <f>SUM($B$84:AK84)</f>
        <v>238287196.71864304</v>
      </c>
      <c r="AL85" s="159">
        <f>SUM($B$84:AL84)</f>
        <v>238733978.74676159</v>
      </c>
      <c r="AM85" s="159">
        <f>SUM($B$84:AM84)</f>
        <v>239095919.6283741</v>
      </c>
      <c r="AN85" s="159">
        <f>SUM($B$84:AN84)</f>
        <v>238865587.17003503</v>
      </c>
      <c r="AO85" s="159">
        <f>SUM($B$84:AO84)</f>
        <v>239101835.25365776</v>
      </c>
      <c r="AP85" s="159">
        <f>SUM($B$84:AP84)</f>
        <v>239292114.49645025</v>
      </c>
      <c r="AQ85" s="159">
        <f>SUM($B$84:AQ84)</f>
        <v>239102900.98241609</v>
      </c>
      <c r="AR85" s="159">
        <f>SUM($B$84:AR84)</f>
        <v>239225430.0299274</v>
      </c>
      <c r="AS85" s="178"/>
      <c r="AT85" s="178"/>
      <c r="AU85" s="179"/>
      <c r="AV85" s="179"/>
    </row>
    <row r="86" spans="1:48" s="177" customFormat="1" ht="14.25" x14ac:dyDescent="0.2">
      <c r="A86" s="246" t="s">
        <v>423</v>
      </c>
      <c r="B86" s="253">
        <v>0</v>
      </c>
      <c r="C86" s="253">
        <v>0</v>
      </c>
      <c r="D86" s="253">
        <v>0</v>
      </c>
      <c r="E86" s="253">
        <v>0</v>
      </c>
      <c r="F86" s="253">
        <v>0.37897036563999609</v>
      </c>
      <c r="G86" s="253">
        <v>0.61965100900076764</v>
      </c>
      <c r="H86" s="253">
        <v>0.71757178608214223</v>
      </c>
      <c r="I86" s="253">
        <v>0.76364920644195511</v>
      </c>
      <c r="J86" s="253">
        <v>0.78697039607412034</v>
      </c>
      <c r="K86" s="253">
        <v>0.79939958740003281</v>
      </c>
      <c r="L86" s="253">
        <v>0.8061921405035779</v>
      </c>
      <c r="M86" s="253">
        <v>0.80996145735608183</v>
      </c>
      <c r="N86" s="253">
        <v>0.81209235790307588</v>
      </c>
      <c r="O86" s="253">
        <v>0.8133025809269574</v>
      </c>
      <c r="P86" s="253">
        <v>0.81399123257799455</v>
      </c>
      <c r="Q86" s="253">
        <v>0.81438697262797066</v>
      </c>
      <c r="R86" s="253">
        <v>0.81461413584911924</v>
      </c>
      <c r="S86" s="253">
        <v>0.81474428840121438</v>
      </c>
      <c r="T86" s="253">
        <v>0.81481941202173624</v>
      </c>
      <c r="U86" s="253">
        <v>0.81486265620121734</v>
      </c>
      <c r="V86" s="253">
        <v>0.81488747711442389</v>
      </c>
      <c r="W86" s="253">
        <v>0.81490181996466848</v>
      </c>
      <c r="X86" s="253">
        <v>0.81491008224927608</v>
      </c>
      <c r="Y86" s="253">
        <v>0.81491482673309079</v>
      </c>
      <c r="Z86" s="253">
        <v>0.81491756916998259</v>
      </c>
      <c r="AA86" s="253">
        <v>0.8149191492750778</v>
      </c>
      <c r="AB86" s="253">
        <v>0.81492005674175516</v>
      </c>
      <c r="AC86" s="253">
        <v>0.8149205813305902</v>
      </c>
      <c r="AD86" s="253">
        <v>0.81492088360215953</v>
      </c>
      <c r="AE86" s="253">
        <v>0.81492105720756181</v>
      </c>
      <c r="AF86" s="253">
        <v>0.81492115756978301</v>
      </c>
      <c r="AG86" s="253">
        <v>0.81492121540115425</v>
      </c>
      <c r="AH86" s="253">
        <v>0.81492124861672433</v>
      </c>
      <c r="AI86" s="164">
        <f>IF((ISERR(IRR($B$77:AI81))),0,IF(IRR($B$77:AI81)&lt;0,0,IRR($B$77:AI81)))</f>
        <v>0</v>
      </c>
      <c r="AJ86" s="164">
        <f>IF((ISERR(IRR($B$77:AJ81))),0,IF(IRR($B$77:AJ81)&lt;0,0,IRR($B$77:AJ81)))</f>
        <v>0</v>
      </c>
      <c r="AK86" s="164">
        <f>IF((ISERR(IRR($B$77:AK81))),0,IF(IRR($B$77:AK81)&lt;0,0,IRR($B$77:AK81)))</f>
        <v>4.8853570290065651E-2</v>
      </c>
      <c r="AL86" s="164">
        <f>IF((ISERR(IRR($B$77:AL81))),0,IF(IRR($B$77:AL81)&lt;0,0,IRR($B$77:AL81)))</f>
        <v>0</v>
      </c>
      <c r="AM86" s="164">
        <f>IF((ISERR(IRR($B$77:AM81))),0,IF(IRR($B$77:AM81)&lt;0,0,IRR($B$77:AM81)))</f>
        <v>0</v>
      </c>
      <c r="AN86" s="164">
        <f>IF((ISERR(IRR($B$77:AN81))),0,IF(IRR($B$77:AN81)&lt;0,0,IRR($B$77:AN81)))</f>
        <v>0</v>
      </c>
      <c r="AO86" s="164">
        <f>IF((ISERR(IRR($B$77:AO81))),0,IF(IRR($B$77:AO81)&lt;0,0,IRR($B$77:AO81)))</f>
        <v>4.6117171245165789E-2</v>
      </c>
      <c r="AP86" s="164">
        <f>IF((ISERR(IRR($B$77:AP81))),0,IF(IRR($B$77:AP81)&lt;0,0,IRR($B$77:AP81)))</f>
        <v>0</v>
      </c>
      <c r="AQ86" s="164">
        <f>IF((ISERR(IRR($B$77:AQ81))),0,IF(IRR($B$77:AQ81)&lt;0,0,IRR($B$77:AQ81)))</f>
        <v>0</v>
      </c>
      <c r="AR86" s="164">
        <f>IF((ISERR(IRR($B$77:AR81))),0,IF(IRR($B$77:AR81)&lt;0,0,IRR($B$77:AR81)))</f>
        <v>4.4260639494712706E-2</v>
      </c>
      <c r="AS86" s="178"/>
      <c r="AT86" s="178"/>
      <c r="AU86" s="179"/>
      <c r="AV86" s="179"/>
    </row>
    <row r="87" spans="1:48" s="177" customFormat="1" ht="14.25" x14ac:dyDescent="0.2">
      <c r="A87" s="246" t="s">
        <v>424</v>
      </c>
      <c r="B87" s="254">
        <v>0</v>
      </c>
      <c r="C87" s="254">
        <v>0</v>
      </c>
      <c r="D87" s="254">
        <v>0</v>
      </c>
      <c r="E87" s="254">
        <v>0</v>
      </c>
      <c r="F87" s="254">
        <v>4.3871806357701022</v>
      </c>
      <c r="G87" s="254">
        <v>0</v>
      </c>
      <c r="H87" s="254">
        <v>0</v>
      </c>
      <c r="I87" s="254">
        <v>0</v>
      </c>
      <c r="J87" s="254">
        <v>0</v>
      </c>
      <c r="K87" s="254">
        <v>0</v>
      </c>
      <c r="L87" s="254">
        <v>0</v>
      </c>
      <c r="M87" s="254">
        <v>0</v>
      </c>
      <c r="N87" s="254">
        <v>0</v>
      </c>
      <c r="O87" s="254">
        <v>0</v>
      </c>
      <c r="P87" s="254">
        <v>0</v>
      </c>
      <c r="Q87" s="254">
        <v>0</v>
      </c>
      <c r="R87" s="254">
        <v>0</v>
      </c>
      <c r="S87" s="254">
        <v>0</v>
      </c>
      <c r="T87" s="254">
        <v>0</v>
      </c>
      <c r="U87" s="254">
        <v>0</v>
      </c>
      <c r="V87" s="254">
        <v>0</v>
      </c>
      <c r="W87" s="254">
        <v>0</v>
      </c>
      <c r="X87" s="254">
        <v>0</v>
      </c>
      <c r="Y87" s="254">
        <v>0</v>
      </c>
      <c r="Z87" s="254">
        <v>0</v>
      </c>
      <c r="AA87" s="254">
        <v>0</v>
      </c>
      <c r="AB87" s="254">
        <v>0</v>
      </c>
      <c r="AC87" s="254">
        <v>0</v>
      </c>
      <c r="AD87" s="254">
        <v>0</v>
      </c>
      <c r="AE87" s="254">
        <v>0</v>
      </c>
      <c r="AF87" s="254">
        <v>0</v>
      </c>
      <c r="AG87" s="254">
        <v>0</v>
      </c>
      <c r="AH87" s="254">
        <v>0</v>
      </c>
      <c r="AI87" s="165">
        <f t="shared" ref="AI87:AP87" si="31">IF(AND(AI82&gt;0,AH82&lt;0),(AI72-(AI82/(AI82-AH82))),0)</f>
        <v>0</v>
      </c>
      <c r="AJ87" s="165">
        <f t="shared" si="31"/>
        <v>0</v>
      </c>
      <c r="AK87" s="165">
        <f t="shared" si="31"/>
        <v>0</v>
      </c>
      <c r="AL87" s="165">
        <f t="shared" si="31"/>
        <v>0</v>
      </c>
      <c r="AM87" s="165">
        <f t="shared" si="31"/>
        <v>0</v>
      </c>
      <c r="AN87" s="165">
        <f t="shared" si="31"/>
        <v>0</v>
      </c>
      <c r="AO87" s="165">
        <f t="shared" si="31"/>
        <v>0</v>
      </c>
      <c r="AP87" s="165">
        <f t="shared" si="31"/>
        <v>0</v>
      </c>
      <c r="AQ87" s="165">
        <f>IF(AND(AQ82&gt;0,AP82&lt;0),(AQ72-(AQ82/(AQ82-AP82))),0)</f>
        <v>0</v>
      </c>
      <c r="AR87" s="165">
        <f>IF(AND(AR82&gt;0,AQ82&lt;0),(AR72-(AR82/(AR82-AQ82))),0)</f>
        <v>0</v>
      </c>
      <c r="AS87" s="178"/>
      <c r="AT87" s="178"/>
      <c r="AU87" s="179"/>
      <c r="AV87" s="179"/>
    </row>
    <row r="88" spans="1:48" s="177" customFormat="1" ht="15" thickBot="1" x14ac:dyDescent="0.25">
      <c r="A88" s="255" t="s">
        <v>425</v>
      </c>
      <c r="B88" s="166">
        <v>0</v>
      </c>
      <c r="C88" s="166">
        <v>0</v>
      </c>
      <c r="D88" s="166">
        <v>0</v>
      </c>
      <c r="E88" s="166">
        <v>0</v>
      </c>
      <c r="F88" s="166">
        <v>4.666924541248334</v>
      </c>
      <c r="G88" s="166">
        <v>0</v>
      </c>
      <c r="H88" s="166">
        <v>0</v>
      </c>
      <c r="I88" s="166">
        <v>0</v>
      </c>
      <c r="J88" s="166">
        <v>0</v>
      </c>
      <c r="K88" s="166">
        <v>0</v>
      </c>
      <c r="L88" s="166">
        <v>0</v>
      </c>
      <c r="M88" s="166">
        <v>0</v>
      </c>
      <c r="N88" s="166">
        <v>0</v>
      </c>
      <c r="O88" s="166">
        <v>0</v>
      </c>
      <c r="P88" s="166">
        <v>0</v>
      </c>
      <c r="Q88" s="166">
        <v>0</v>
      </c>
      <c r="R88" s="166">
        <v>0</v>
      </c>
      <c r="S88" s="166">
        <v>0</v>
      </c>
      <c r="T88" s="166">
        <v>0</v>
      </c>
      <c r="U88" s="166">
        <v>0</v>
      </c>
      <c r="V88" s="166">
        <v>0</v>
      </c>
      <c r="W88" s="166">
        <v>0</v>
      </c>
      <c r="X88" s="166">
        <v>0</v>
      </c>
      <c r="Y88" s="166">
        <v>0</v>
      </c>
      <c r="Z88" s="166">
        <v>0</v>
      </c>
      <c r="AA88" s="166">
        <v>0</v>
      </c>
      <c r="AB88" s="166">
        <v>0</v>
      </c>
      <c r="AC88" s="166">
        <v>0</v>
      </c>
      <c r="AD88" s="166">
        <v>0</v>
      </c>
      <c r="AE88" s="166">
        <v>0</v>
      </c>
      <c r="AF88" s="166">
        <v>0</v>
      </c>
      <c r="AG88" s="166">
        <v>0</v>
      </c>
      <c r="AH88" s="166">
        <v>0</v>
      </c>
      <c r="AI88" s="166">
        <f t="shared" ref="AI88:AP88" si="32">IF(AND(AI85&gt;0,AH85&lt;0),(AI72-(AI85/(AI85-AH85))),0)</f>
        <v>0</v>
      </c>
      <c r="AJ88" s="166">
        <f t="shared" si="32"/>
        <v>0</v>
      </c>
      <c r="AK88" s="166">
        <f t="shared" si="32"/>
        <v>0</v>
      </c>
      <c r="AL88" s="166">
        <f t="shared" si="32"/>
        <v>0</v>
      </c>
      <c r="AM88" s="166">
        <f t="shared" si="32"/>
        <v>0</v>
      </c>
      <c r="AN88" s="166">
        <f t="shared" si="32"/>
        <v>0</v>
      </c>
      <c r="AO88" s="166">
        <f t="shared" si="32"/>
        <v>0</v>
      </c>
      <c r="AP88" s="166">
        <f t="shared" si="32"/>
        <v>0</v>
      </c>
      <c r="AQ88" s="166">
        <f>IF(AND(AQ85&gt;0,AP85&lt;0),(AQ72-(AQ85/(AQ85-AP85))),0)</f>
        <v>0</v>
      </c>
      <c r="AR88" s="166">
        <f>IF(AND(AR85&gt;0,AQ85&lt;0),(AR72-(AR85/(AR85-AQ85))),0)</f>
        <v>0</v>
      </c>
      <c r="AS88" s="178"/>
      <c r="AT88" s="178"/>
      <c r="AU88" s="179"/>
      <c r="AV88" s="179"/>
    </row>
    <row r="89" spans="1:48" s="177" customFormat="1" x14ac:dyDescent="0.2">
      <c r="A89" s="256"/>
      <c r="B89" s="256">
        <v>2018</v>
      </c>
      <c r="C89" s="256">
        <v>2019</v>
      </c>
      <c r="D89" s="256">
        <v>2020</v>
      </c>
      <c r="E89" s="256">
        <v>2021</v>
      </c>
      <c r="F89" s="256">
        <v>2022</v>
      </c>
      <c r="G89" s="256">
        <v>2023</v>
      </c>
      <c r="H89" s="256">
        <v>2024</v>
      </c>
      <c r="I89" s="256">
        <v>2025</v>
      </c>
      <c r="J89" s="256">
        <v>2026</v>
      </c>
      <c r="K89" s="256">
        <v>2027</v>
      </c>
      <c r="L89" s="256">
        <v>2028</v>
      </c>
      <c r="M89" s="256">
        <v>2029</v>
      </c>
      <c r="N89" s="256">
        <v>2030</v>
      </c>
      <c r="O89" s="256">
        <v>2031</v>
      </c>
      <c r="P89" s="256">
        <v>2032</v>
      </c>
      <c r="Q89" s="256">
        <v>2033</v>
      </c>
      <c r="R89" s="256">
        <v>2034</v>
      </c>
      <c r="S89" s="256">
        <v>2035</v>
      </c>
      <c r="T89" s="256">
        <v>2036</v>
      </c>
      <c r="U89" s="256">
        <v>2037</v>
      </c>
      <c r="V89" s="256">
        <v>2038</v>
      </c>
      <c r="W89" s="256">
        <v>2039</v>
      </c>
      <c r="X89" s="256">
        <v>2040</v>
      </c>
      <c r="Y89" s="256">
        <v>2041</v>
      </c>
      <c r="Z89" s="256">
        <v>2042</v>
      </c>
      <c r="AA89" s="256">
        <v>2043</v>
      </c>
      <c r="AB89" s="256">
        <v>2044</v>
      </c>
      <c r="AC89" s="256">
        <v>2045</v>
      </c>
      <c r="AD89" s="256">
        <v>2046</v>
      </c>
      <c r="AE89" s="256">
        <v>2047</v>
      </c>
      <c r="AF89" s="256">
        <v>2048</v>
      </c>
      <c r="AG89" s="256">
        <v>2049</v>
      </c>
      <c r="AH89" s="256">
        <v>2050</v>
      </c>
      <c r="AI89" s="139">
        <f t="shared" ref="AI89:AP89" si="33">AH89+1</f>
        <v>2051</v>
      </c>
      <c r="AJ89" s="139">
        <f t="shared" si="33"/>
        <v>2052</v>
      </c>
      <c r="AK89" s="139">
        <f t="shared" si="33"/>
        <v>2053</v>
      </c>
      <c r="AL89" s="139">
        <f t="shared" si="33"/>
        <v>2054</v>
      </c>
      <c r="AM89" s="139">
        <f t="shared" si="33"/>
        <v>2055</v>
      </c>
      <c r="AN89" s="139">
        <f t="shared" si="33"/>
        <v>2056</v>
      </c>
      <c r="AO89" s="139">
        <f t="shared" si="33"/>
        <v>2057</v>
      </c>
      <c r="AP89" s="139">
        <f t="shared" si="33"/>
        <v>2058</v>
      </c>
      <c r="AQ89" s="139">
        <f>AP89+1</f>
        <v>2059</v>
      </c>
      <c r="AR89" s="139">
        <f>AQ89+1</f>
        <v>2060</v>
      </c>
      <c r="AS89" s="178"/>
      <c r="AT89" s="178"/>
      <c r="AU89" s="179"/>
      <c r="AV89" s="179"/>
    </row>
    <row r="90" spans="1:48" s="177" customFormat="1" x14ac:dyDescent="0.2">
      <c r="A90" s="404" t="s">
        <v>426</v>
      </c>
      <c r="B90" s="404"/>
      <c r="C90" s="404"/>
      <c r="D90" s="404"/>
      <c r="E90" s="404"/>
      <c r="F90" s="404"/>
      <c r="G90" s="404"/>
      <c r="H90" s="404"/>
      <c r="I90" s="404"/>
      <c r="J90" s="404"/>
      <c r="K90" s="404"/>
      <c r="L90" s="404"/>
      <c r="M90" s="404"/>
      <c r="N90" s="404"/>
      <c r="O90" s="404"/>
      <c r="P90" s="404"/>
      <c r="Q90" s="404"/>
      <c r="R90" s="404"/>
      <c r="S90" s="404"/>
      <c r="T90" s="404"/>
      <c r="U90" s="404"/>
      <c r="V90" s="404"/>
      <c r="W90" s="404"/>
      <c r="X90" s="404"/>
      <c r="Y90" s="404"/>
      <c r="Z90" s="404"/>
      <c r="AA90" s="404"/>
      <c r="AB90" s="404"/>
      <c r="AC90" s="404"/>
      <c r="AS90" s="178"/>
      <c r="AT90" s="178"/>
      <c r="AU90" s="179"/>
      <c r="AV90" s="179"/>
    </row>
    <row r="91" spans="1:48" s="177" customFormat="1" ht="63.6" customHeight="1" x14ac:dyDescent="0.2">
      <c r="A91" s="405" t="s">
        <v>427</v>
      </c>
      <c r="B91" s="405"/>
      <c r="C91" s="405"/>
      <c r="D91" s="405"/>
      <c r="E91" s="405"/>
      <c r="F91" s="405"/>
      <c r="G91" s="405"/>
      <c r="H91" s="405"/>
      <c r="I91" s="405"/>
      <c r="J91" s="139"/>
      <c r="K91" s="139"/>
      <c r="L91" s="139"/>
      <c r="M91" s="139"/>
      <c r="N91" s="139"/>
      <c r="O91" s="139"/>
      <c r="P91" s="139"/>
      <c r="Q91" s="139"/>
      <c r="R91" s="139"/>
      <c r="S91" s="139"/>
      <c r="T91" s="139"/>
      <c r="U91" s="139"/>
      <c r="V91" s="139"/>
      <c r="W91" s="139"/>
      <c r="X91" s="139"/>
      <c r="Y91" s="139"/>
      <c r="Z91" s="139"/>
      <c r="AA91" s="139"/>
      <c r="AB91" s="139"/>
      <c r="AC91" s="139"/>
      <c r="AS91" s="178"/>
      <c r="AT91" s="178"/>
      <c r="AU91" s="179"/>
      <c r="AV91" s="179"/>
    </row>
    <row r="92" spans="1:48" s="177" customFormat="1" x14ac:dyDescent="0.2">
      <c r="A92" s="139"/>
      <c r="B92" s="139"/>
      <c r="C92" s="167"/>
      <c r="D92" s="139"/>
      <c r="E92" s="139"/>
      <c r="F92" s="139"/>
      <c r="G92" s="139"/>
      <c r="H92" s="139"/>
      <c r="I92" s="139"/>
      <c r="J92" s="139"/>
      <c r="K92" s="139"/>
      <c r="L92" s="139"/>
      <c r="M92" s="139"/>
      <c r="N92" s="139"/>
      <c r="O92" s="139"/>
      <c r="P92" s="139"/>
      <c r="Q92" s="139"/>
      <c r="R92" s="139"/>
      <c r="S92" s="139"/>
      <c r="T92" s="139"/>
      <c r="U92" s="139"/>
      <c r="V92" s="139"/>
      <c r="W92" s="139"/>
      <c r="X92" s="139"/>
      <c r="Y92" s="139"/>
      <c r="Z92" s="139"/>
      <c r="AA92" s="139"/>
      <c r="AB92" s="139"/>
      <c r="AC92" s="139"/>
      <c r="AS92" s="178"/>
      <c r="AT92" s="178"/>
      <c r="AU92" s="179"/>
      <c r="AV92" s="179"/>
    </row>
  </sheetData>
  <mergeCells count="15">
    <mergeCell ref="A90:AC90"/>
    <mergeCell ref="A91:I91"/>
    <mergeCell ref="A13:P13"/>
    <mergeCell ref="A15:P15"/>
    <mergeCell ref="A16:P16"/>
    <mergeCell ref="A18:P18"/>
    <mergeCell ref="D25:F25"/>
    <mergeCell ref="D26:F26"/>
    <mergeCell ref="D27:F27"/>
    <mergeCell ref="D28:F28"/>
    <mergeCell ref="A5:P5"/>
    <mergeCell ref="A7:P7"/>
    <mergeCell ref="A9:P9"/>
    <mergeCell ref="A10:P10"/>
    <mergeCell ref="A12:P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N56"/>
  <sheetViews>
    <sheetView tabSelected="1" view="pageBreakPreview" zoomScale="90" zoomScaleNormal="100" zoomScaleSheetLayoutView="90" workbookViewId="0">
      <selection activeCell="B2" sqref="B2"/>
    </sheetView>
  </sheetViews>
  <sheetFormatPr defaultRowHeight="15" x14ac:dyDescent="0.25"/>
  <cols>
    <col min="1" max="1" width="4.42578125" customWidth="1"/>
    <col min="2" max="2" width="55" customWidth="1"/>
    <col min="3" max="6" width="15.140625" style="189" customWidth="1"/>
    <col min="7" max="8" width="15.140625" hidden="1" customWidth="1"/>
    <col min="9" max="11" width="19.42578125" customWidth="1"/>
  </cols>
  <sheetData>
    <row r="1" spans="1:14" ht="18.75" x14ac:dyDescent="0.25">
      <c r="A1" s="59"/>
      <c r="B1" s="59"/>
      <c r="C1" s="171"/>
      <c r="D1" s="171"/>
      <c r="E1" s="214"/>
      <c r="F1" s="214"/>
      <c r="G1" s="59"/>
      <c r="I1" s="59"/>
      <c r="J1" s="59"/>
      <c r="K1" s="38" t="s">
        <v>66</v>
      </c>
      <c r="L1" s="59"/>
      <c r="M1" s="59"/>
      <c r="N1" s="38"/>
    </row>
    <row r="2" spans="1:14" ht="18.75" x14ac:dyDescent="0.3">
      <c r="A2" s="59"/>
      <c r="B2" s="59"/>
      <c r="C2" s="171"/>
      <c r="D2" s="171"/>
      <c r="E2" s="214"/>
      <c r="F2" s="214"/>
      <c r="G2" s="59"/>
      <c r="I2" s="59"/>
      <c r="J2" s="59"/>
      <c r="K2" s="15" t="s">
        <v>8</v>
      </c>
      <c r="L2" s="59"/>
      <c r="M2" s="59"/>
      <c r="N2" s="15"/>
    </row>
    <row r="3" spans="1:14" ht="18.75" x14ac:dyDescent="0.3">
      <c r="A3" s="59"/>
      <c r="B3" s="59"/>
      <c r="C3" s="171"/>
      <c r="D3" s="171"/>
      <c r="E3" s="214"/>
      <c r="F3" s="214"/>
      <c r="G3" s="59"/>
      <c r="I3" s="59"/>
      <c r="J3" s="59"/>
      <c r="K3" s="15" t="s">
        <v>65</v>
      </c>
      <c r="L3" s="59"/>
      <c r="M3" s="59"/>
      <c r="N3" s="15"/>
    </row>
    <row r="4" spans="1:14" ht="18.75" x14ac:dyDescent="0.3">
      <c r="A4" s="59"/>
      <c r="B4" s="59"/>
      <c r="C4" s="171"/>
      <c r="D4" s="171"/>
      <c r="E4" s="214"/>
      <c r="F4" s="214"/>
      <c r="G4" s="59"/>
      <c r="H4" s="59"/>
      <c r="I4" s="59"/>
      <c r="J4" s="59"/>
      <c r="K4" s="59"/>
      <c r="L4" s="59"/>
      <c r="M4" s="15"/>
      <c r="N4" s="59"/>
    </row>
    <row r="5" spans="1:14" ht="15.75" x14ac:dyDescent="0.25">
      <c r="A5" s="365" t="str">
        <f>'5. анализ эконом эфф'!A5</f>
        <v>Год раскрытия информации: 2018 год</v>
      </c>
      <c r="B5" s="365"/>
      <c r="C5" s="365"/>
      <c r="D5" s="365"/>
      <c r="E5" s="365"/>
      <c r="F5" s="365"/>
      <c r="G5" s="365"/>
      <c r="H5" s="365"/>
      <c r="I5" s="365"/>
      <c r="J5" s="365"/>
      <c r="K5" s="365"/>
      <c r="L5" s="271"/>
      <c r="M5" s="271"/>
      <c r="N5" s="271"/>
    </row>
    <row r="6" spans="1:14" ht="18.75" x14ac:dyDescent="0.3">
      <c r="A6" s="268"/>
      <c r="B6" s="268"/>
      <c r="C6" s="272"/>
      <c r="D6" s="272"/>
      <c r="E6" s="272"/>
      <c r="F6" s="272"/>
      <c r="G6" s="268"/>
      <c r="H6" s="268"/>
      <c r="I6" s="268"/>
      <c r="J6" s="268"/>
      <c r="K6" s="268"/>
      <c r="L6" s="268"/>
      <c r="M6" s="264"/>
      <c r="N6" s="268"/>
    </row>
    <row r="7" spans="1:14" ht="18.75" x14ac:dyDescent="0.25">
      <c r="A7" s="357" t="s">
        <v>7</v>
      </c>
      <c r="B7" s="357"/>
      <c r="C7" s="357"/>
      <c r="D7" s="357"/>
      <c r="E7" s="357"/>
      <c r="F7" s="357"/>
      <c r="G7" s="357"/>
      <c r="H7" s="357"/>
      <c r="I7" s="357"/>
      <c r="J7" s="357"/>
      <c r="K7" s="357"/>
      <c r="L7" s="274"/>
      <c r="M7" s="274"/>
      <c r="N7" s="274"/>
    </row>
    <row r="8" spans="1:14" ht="18.75" x14ac:dyDescent="0.25">
      <c r="A8" s="357"/>
      <c r="B8" s="357"/>
      <c r="C8" s="357"/>
      <c r="D8" s="357"/>
      <c r="E8" s="357"/>
      <c r="F8" s="357"/>
      <c r="G8" s="357"/>
      <c r="H8" s="357"/>
      <c r="I8" s="357"/>
      <c r="J8" s="357"/>
      <c r="K8" s="357"/>
      <c r="L8" s="357"/>
      <c r="M8" s="357"/>
      <c r="N8" s="357"/>
    </row>
    <row r="9" spans="1:14" ht="15.75" x14ac:dyDescent="0.25">
      <c r="A9" s="359" t="str">
        <f>'5. анализ эконом эфф'!A9</f>
        <v>Акционерное общество "Янтарьэнерго" ДЗО  ПАО "Россети"</v>
      </c>
      <c r="B9" s="359"/>
      <c r="C9" s="359"/>
      <c r="D9" s="359"/>
      <c r="E9" s="359"/>
      <c r="F9" s="359"/>
      <c r="G9" s="359"/>
      <c r="H9" s="359"/>
      <c r="I9" s="359"/>
      <c r="J9" s="359"/>
      <c r="K9" s="359"/>
      <c r="L9" s="275"/>
      <c r="M9" s="275"/>
      <c r="N9" s="275"/>
    </row>
    <row r="10" spans="1:14" ht="15.75" x14ac:dyDescent="0.25">
      <c r="A10" s="352" t="s">
        <v>6</v>
      </c>
      <c r="B10" s="352"/>
      <c r="C10" s="352"/>
      <c r="D10" s="352"/>
      <c r="E10" s="352"/>
      <c r="F10" s="352"/>
      <c r="G10" s="352"/>
      <c r="H10" s="352"/>
      <c r="I10" s="352"/>
      <c r="J10" s="352"/>
      <c r="K10" s="352"/>
      <c r="L10" s="276"/>
      <c r="M10" s="276"/>
      <c r="N10" s="276"/>
    </row>
    <row r="11" spans="1:14" ht="18.75" x14ac:dyDescent="0.25">
      <c r="A11" s="357"/>
      <c r="B11" s="357"/>
      <c r="C11" s="357"/>
      <c r="D11" s="357"/>
      <c r="E11" s="357"/>
      <c r="F11" s="357"/>
      <c r="G11" s="357"/>
      <c r="H11" s="357"/>
      <c r="I11" s="357"/>
      <c r="J11" s="357"/>
      <c r="K11" s="357"/>
      <c r="L11" s="357"/>
      <c r="M11" s="357"/>
      <c r="N11" s="357"/>
    </row>
    <row r="12" spans="1:14" ht="15.75" x14ac:dyDescent="0.25">
      <c r="A12" s="359" t="str">
        <f>'5. анализ эконом эфф'!A12</f>
        <v>H_2740</v>
      </c>
      <c r="B12" s="359"/>
      <c r="C12" s="359"/>
      <c r="D12" s="359"/>
      <c r="E12" s="359"/>
      <c r="F12" s="359"/>
      <c r="G12" s="359"/>
      <c r="H12" s="359"/>
      <c r="I12" s="359"/>
      <c r="J12" s="359"/>
      <c r="K12" s="359"/>
      <c r="L12" s="275"/>
      <c r="M12" s="275"/>
      <c r="N12" s="275"/>
    </row>
    <row r="13" spans="1:14" ht="15.75" x14ac:dyDescent="0.25">
      <c r="A13" s="352" t="s">
        <v>5</v>
      </c>
      <c r="B13" s="352"/>
      <c r="C13" s="352"/>
      <c r="D13" s="352"/>
      <c r="E13" s="352"/>
      <c r="F13" s="352"/>
      <c r="G13" s="352"/>
      <c r="H13" s="352"/>
      <c r="I13" s="352"/>
      <c r="J13" s="352"/>
      <c r="K13" s="352"/>
      <c r="L13" s="276"/>
      <c r="M13" s="276"/>
      <c r="N13" s="276"/>
    </row>
    <row r="14" spans="1:14" ht="18.75" x14ac:dyDescent="0.25">
      <c r="A14" s="364"/>
      <c r="B14" s="364"/>
      <c r="C14" s="364"/>
      <c r="D14" s="364"/>
      <c r="E14" s="364"/>
      <c r="F14" s="364"/>
      <c r="G14" s="364"/>
      <c r="H14" s="364"/>
      <c r="I14" s="364"/>
      <c r="J14" s="364"/>
      <c r="K14" s="364"/>
      <c r="L14" s="364"/>
      <c r="M14" s="364"/>
      <c r="N14" s="364"/>
    </row>
    <row r="15" spans="1:14" ht="81.75" customHeight="1" x14ac:dyDescent="0.25">
      <c r="A15" s="360" t="str">
        <f>'5. анализ эконом эфф'!A15</f>
        <v>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v>
      </c>
      <c r="B15" s="360"/>
      <c r="C15" s="360"/>
      <c r="D15" s="360"/>
      <c r="E15" s="360"/>
      <c r="F15" s="360"/>
      <c r="G15" s="360"/>
      <c r="H15" s="360"/>
      <c r="I15" s="360"/>
      <c r="J15" s="360"/>
      <c r="K15" s="360"/>
      <c r="L15" s="277"/>
      <c r="M15" s="277"/>
      <c r="N15" s="277"/>
    </row>
    <row r="16" spans="1:14" ht="15.75" x14ac:dyDescent="0.25">
      <c r="A16" s="361" t="s">
        <v>4</v>
      </c>
      <c r="B16" s="361"/>
      <c r="C16" s="361"/>
      <c r="D16" s="361"/>
      <c r="E16" s="361"/>
      <c r="F16" s="361"/>
      <c r="G16" s="361"/>
      <c r="H16" s="361"/>
      <c r="I16" s="361"/>
      <c r="J16" s="361"/>
      <c r="K16" s="361"/>
      <c r="L16" s="126"/>
      <c r="M16" s="126"/>
      <c r="N16" s="126"/>
    </row>
    <row r="17" spans="1:14" ht="15.75" x14ac:dyDescent="0.25">
      <c r="A17" s="59"/>
      <c r="B17" s="59"/>
      <c r="C17" s="171"/>
      <c r="D17" s="171"/>
      <c r="E17" s="214"/>
      <c r="F17" s="214"/>
      <c r="G17" s="59"/>
      <c r="H17" s="59"/>
      <c r="I17" s="59"/>
      <c r="J17" s="59"/>
      <c r="K17" s="59"/>
      <c r="L17" s="59"/>
      <c r="M17" s="59"/>
      <c r="N17" s="138"/>
    </row>
    <row r="18" spans="1:14" ht="15.75" x14ac:dyDescent="0.25">
      <c r="A18" s="59"/>
      <c r="B18" s="59"/>
      <c r="C18" s="171"/>
      <c r="D18" s="171"/>
      <c r="E18" s="214"/>
      <c r="F18" s="214"/>
      <c r="G18" s="59"/>
      <c r="H18" s="59"/>
      <c r="I18" s="59"/>
      <c r="J18" s="59"/>
      <c r="K18" s="59"/>
      <c r="L18" s="59"/>
      <c r="M18" s="82"/>
      <c r="N18" s="59"/>
    </row>
    <row r="19" spans="1:14" ht="15.75" customHeight="1" x14ac:dyDescent="0.25">
      <c r="A19" s="416" t="s">
        <v>370</v>
      </c>
      <c r="B19" s="416"/>
      <c r="C19" s="416"/>
      <c r="D19" s="416"/>
      <c r="E19" s="416"/>
      <c r="F19" s="416"/>
      <c r="G19" s="416"/>
      <c r="H19" s="416"/>
      <c r="I19" s="416"/>
      <c r="J19" s="416"/>
      <c r="K19" s="416"/>
      <c r="L19" s="175"/>
      <c r="M19" s="175"/>
      <c r="N19" s="175"/>
    </row>
    <row r="20" spans="1:14" ht="15.75" x14ac:dyDescent="0.25">
      <c r="A20" s="170"/>
      <c r="H20" s="171"/>
    </row>
    <row r="21" spans="1:14" s="173" customFormat="1" ht="15.75" x14ac:dyDescent="0.25">
      <c r="A21" s="172"/>
      <c r="C21" s="191"/>
      <c r="D21" s="191"/>
      <c r="E21" s="215"/>
      <c r="F21" s="215"/>
      <c r="M21" s="174"/>
    </row>
    <row r="22" spans="1:14" s="173" customFormat="1" ht="16.5" hidden="1" thickBot="1" x14ac:dyDescent="0.3">
      <c r="A22" s="172"/>
      <c r="B22" s="409" t="s">
        <v>428</v>
      </c>
      <c r="C22" s="410"/>
      <c r="D22" s="410"/>
      <c r="E22" s="410"/>
      <c r="F22" s="410"/>
      <c r="G22" s="410"/>
      <c r="H22" s="410"/>
      <c r="I22" s="410"/>
      <c r="J22" s="410"/>
      <c r="K22" s="410"/>
      <c r="M22" s="174"/>
    </row>
    <row r="23" spans="1:14" ht="15" customHeight="1" x14ac:dyDescent="0.25">
      <c r="A23" s="415" t="s">
        <v>196</v>
      </c>
      <c r="B23" s="415" t="s">
        <v>429</v>
      </c>
      <c r="C23" s="415" t="s">
        <v>525</v>
      </c>
      <c r="D23" s="415"/>
      <c r="E23" s="415"/>
      <c r="F23" s="415"/>
      <c r="G23" s="415"/>
      <c r="H23" s="415"/>
      <c r="I23" s="411" t="s">
        <v>195</v>
      </c>
      <c r="J23" s="412" t="s">
        <v>526</v>
      </c>
      <c r="K23" s="415" t="s">
        <v>194</v>
      </c>
    </row>
    <row r="24" spans="1:14" ht="45.75" customHeight="1" x14ac:dyDescent="0.25">
      <c r="A24" s="415"/>
      <c r="B24" s="415"/>
      <c r="C24" s="417" t="s">
        <v>607</v>
      </c>
      <c r="D24" s="417"/>
      <c r="E24" s="417" t="s">
        <v>9</v>
      </c>
      <c r="F24" s="417"/>
      <c r="G24" s="417" t="s">
        <v>608</v>
      </c>
      <c r="H24" s="417"/>
      <c r="I24" s="411"/>
      <c r="J24" s="413"/>
      <c r="K24" s="415"/>
    </row>
    <row r="25" spans="1:14" ht="31.5" x14ac:dyDescent="0.25">
      <c r="A25" s="415"/>
      <c r="B25" s="415"/>
      <c r="C25" s="346" t="s">
        <v>193</v>
      </c>
      <c r="D25" s="346" t="s">
        <v>192</v>
      </c>
      <c r="E25" s="346" t="s">
        <v>193</v>
      </c>
      <c r="F25" s="346" t="s">
        <v>192</v>
      </c>
      <c r="G25" s="346" t="s">
        <v>193</v>
      </c>
      <c r="H25" s="346" t="s">
        <v>192</v>
      </c>
      <c r="I25" s="411"/>
      <c r="J25" s="414"/>
      <c r="K25" s="415"/>
    </row>
    <row r="26" spans="1:14" ht="15.75" x14ac:dyDescent="0.25">
      <c r="A26" s="347">
        <v>1</v>
      </c>
      <c r="B26" s="347">
        <v>2</v>
      </c>
      <c r="C26" s="346">
        <v>3</v>
      </c>
      <c r="D26" s="346">
        <v>4</v>
      </c>
      <c r="E26" s="346">
        <v>5</v>
      </c>
      <c r="F26" s="346">
        <v>6</v>
      </c>
      <c r="G26" s="346">
        <v>7</v>
      </c>
      <c r="H26" s="346">
        <v>8</v>
      </c>
      <c r="I26" s="346">
        <v>9</v>
      </c>
      <c r="J26" s="346">
        <v>10</v>
      </c>
      <c r="K26" s="346">
        <v>11</v>
      </c>
    </row>
    <row r="27" spans="1:14" ht="15.75" x14ac:dyDescent="0.25">
      <c r="A27" s="313">
        <v>1</v>
      </c>
      <c r="B27" s="314" t="s">
        <v>191</v>
      </c>
      <c r="C27" s="315"/>
      <c r="D27" s="315"/>
      <c r="E27" s="343"/>
      <c r="F27" s="343"/>
      <c r="G27" s="343"/>
      <c r="H27" s="343"/>
      <c r="I27" s="343"/>
      <c r="J27" s="216"/>
      <c r="K27" s="217"/>
    </row>
    <row r="28" spans="1:14" ht="15.75" x14ac:dyDescent="0.25">
      <c r="A28" s="313" t="s">
        <v>527</v>
      </c>
      <c r="B28" s="316" t="s">
        <v>528</v>
      </c>
      <c r="C28" s="321" t="s">
        <v>581</v>
      </c>
      <c r="D28" s="321" t="s">
        <v>581</v>
      </c>
      <c r="E28" s="344" t="s">
        <v>581</v>
      </c>
      <c r="F28" s="344" t="s">
        <v>581</v>
      </c>
      <c r="G28" s="344" t="s">
        <v>581</v>
      </c>
      <c r="H28" s="344" t="s">
        <v>581</v>
      </c>
      <c r="I28" s="345"/>
      <c r="J28" s="216"/>
      <c r="K28" s="217"/>
    </row>
    <row r="29" spans="1:14" ht="31.5" x14ac:dyDescent="0.25">
      <c r="A29" s="313" t="s">
        <v>529</v>
      </c>
      <c r="B29" s="316" t="s">
        <v>530</v>
      </c>
      <c r="C29" s="321" t="s">
        <v>581</v>
      </c>
      <c r="D29" s="321" t="s">
        <v>581</v>
      </c>
      <c r="E29" s="344" t="s">
        <v>581</v>
      </c>
      <c r="F29" s="344" t="s">
        <v>581</v>
      </c>
      <c r="G29" s="344" t="s">
        <v>581</v>
      </c>
      <c r="H29" s="344" t="s">
        <v>581</v>
      </c>
      <c r="I29" s="345"/>
      <c r="J29" s="216"/>
      <c r="K29" s="217"/>
    </row>
    <row r="30" spans="1:14" ht="31.5" customHeight="1" x14ac:dyDescent="0.25">
      <c r="A30" s="313" t="s">
        <v>532</v>
      </c>
      <c r="B30" s="316" t="s">
        <v>531</v>
      </c>
      <c r="C30" s="321" t="s">
        <v>581</v>
      </c>
      <c r="D30" s="321" t="s">
        <v>581</v>
      </c>
      <c r="E30" s="344" t="s">
        <v>581</v>
      </c>
      <c r="F30" s="344" t="s">
        <v>581</v>
      </c>
      <c r="G30" s="344" t="s">
        <v>581</v>
      </c>
      <c r="H30" s="344" t="s">
        <v>581</v>
      </c>
      <c r="I30" s="345"/>
      <c r="J30" s="216"/>
      <c r="K30" s="217"/>
    </row>
    <row r="31" spans="1:14" ht="31.5" x14ac:dyDescent="0.25">
      <c r="A31" s="313" t="s">
        <v>534</v>
      </c>
      <c r="B31" s="316" t="s">
        <v>533</v>
      </c>
      <c r="C31" s="321" t="s">
        <v>581</v>
      </c>
      <c r="D31" s="321" t="s">
        <v>581</v>
      </c>
      <c r="E31" s="344" t="s">
        <v>581</v>
      </c>
      <c r="F31" s="344" t="s">
        <v>581</v>
      </c>
      <c r="G31" s="344" t="s">
        <v>581</v>
      </c>
      <c r="H31" s="344" t="s">
        <v>581</v>
      </c>
      <c r="I31" s="345"/>
      <c r="J31" s="216"/>
      <c r="K31" s="217"/>
    </row>
    <row r="32" spans="1:14" ht="31.5" x14ac:dyDescent="0.25">
      <c r="A32" s="313" t="s">
        <v>536</v>
      </c>
      <c r="B32" s="316" t="s">
        <v>535</v>
      </c>
      <c r="C32" s="321" t="s">
        <v>581</v>
      </c>
      <c r="D32" s="321" t="s">
        <v>581</v>
      </c>
      <c r="E32" s="344" t="s">
        <v>581</v>
      </c>
      <c r="F32" s="344" t="s">
        <v>581</v>
      </c>
      <c r="G32" s="344" t="s">
        <v>581</v>
      </c>
      <c r="H32" s="344" t="s">
        <v>581</v>
      </c>
      <c r="I32" s="345"/>
      <c r="J32" s="216"/>
      <c r="K32" s="217"/>
    </row>
    <row r="33" spans="1:11" ht="31.5" x14ac:dyDescent="0.25">
      <c r="A33" s="313" t="s">
        <v>537</v>
      </c>
      <c r="B33" s="316" t="s">
        <v>334</v>
      </c>
      <c r="C33" s="321">
        <v>43130</v>
      </c>
      <c r="D33" s="321">
        <v>43130</v>
      </c>
      <c r="E33" s="344">
        <v>43061</v>
      </c>
      <c r="F33" s="344">
        <v>43061</v>
      </c>
      <c r="G33" s="344">
        <v>43061</v>
      </c>
      <c r="H33" s="344">
        <v>43061</v>
      </c>
      <c r="I33" s="345">
        <v>100</v>
      </c>
      <c r="J33" s="216"/>
      <c r="K33" s="217"/>
    </row>
    <row r="34" spans="1:11" ht="15.75" x14ac:dyDescent="0.25">
      <c r="A34" s="313" t="s">
        <v>539</v>
      </c>
      <c r="B34" s="316" t="s">
        <v>538</v>
      </c>
      <c r="C34" s="321">
        <v>43363</v>
      </c>
      <c r="D34" s="321">
        <v>43363</v>
      </c>
      <c r="E34" s="344"/>
      <c r="F34" s="344"/>
      <c r="G34" s="344">
        <v>43363</v>
      </c>
      <c r="H34" s="344">
        <v>43363</v>
      </c>
      <c r="I34" s="345"/>
      <c r="J34" s="216"/>
      <c r="K34" s="217"/>
    </row>
    <row r="35" spans="1:11" ht="31.5" x14ac:dyDescent="0.25">
      <c r="A35" s="313" t="s">
        <v>541</v>
      </c>
      <c r="B35" s="316" t="s">
        <v>540</v>
      </c>
      <c r="C35" s="321">
        <v>43454</v>
      </c>
      <c r="D35" s="321">
        <v>43454</v>
      </c>
      <c r="E35" s="344"/>
      <c r="F35" s="344"/>
      <c r="G35" s="344">
        <v>43454</v>
      </c>
      <c r="H35" s="344">
        <v>43454</v>
      </c>
      <c r="I35" s="345"/>
      <c r="J35" s="216"/>
      <c r="K35" s="217"/>
    </row>
    <row r="36" spans="1:11" ht="47.25" x14ac:dyDescent="0.25">
      <c r="A36" s="313" t="s">
        <v>543</v>
      </c>
      <c r="B36" s="316" t="s">
        <v>542</v>
      </c>
      <c r="C36" s="321" t="s">
        <v>581</v>
      </c>
      <c r="D36" s="321" t="s">
        <v>581</v>
      </c>
      <c r="E36" s="344" t="s">
        <v>581</v>
      </c>
      <c r="F36" s="344" t="s">
        <v>581</v>
      </c>
      <c r="G36" s="344" t="s">
        <v>581</v>
      </c>
      <c r="H36" s="344" t="s">
        <v>581</v>
      </c>
      <c r="I36" s="345"/>
      <c r="J36" s="218"/>
      <c r="K36" s="218"/>
    </row>
    <row r="37" spans="1:11" ht="31.5" x14ac:dyDescent="0.25">
      <c r="A37" s="313" t="s">
        <v>544</v>
      </c>
      <c r="B37" s="316" t="s">
        <v>190</v>
      </c>
      <c r="C37" s="321">
        <v>43462</v>
      </c>
      <c r="D37" s="321">
        <v>43462</v>
      </c>
      <c r="E37" s="344"/>
      <c r="F37" s="344"/>
      <c r="G37" s="344">
        <v>43462</v>
      </c>
      <c r="H37" s="344">
        <v>43462</v>
      </c>
      <c r="I37" s="345"/>
      <c r="J37" s="218"/>
      <c r="K37" s="218"/>
    </row>
    <row r="38" spans="1:11" ht="31.5" x14ac:dyDescent="0.25">
      <c r="A38" s="313" t="s">
        <v>546</v>
      </c>
      <c r="B38" s="316" t="s">
        <v>545</v>
      </c>
      <c r="C38" s="321" t="s">
        <v>581</v>
      </c>
      <c r="D38" s="321" t="s">
        <v>581</v>
      </c>
      <c r="E38" s="344" t="s">
        <v>581</v>
      </c>
      <c r="F38" s="344" t="s">
        <v>581</v>
      </c>
      <c r="G38" s="344" t="s">
        <v>581</v>
      </c>
      <c r="H38" s="344" t="s">
        <v>581</v>
      </c>
      <c r="I38" s="345"/>
      <c r="J38" s="219"/>
      <c r="K38" s="217"/>
    </row>
    <row r="39" spans="1:11" ht="31.5" x14ac:dyDescent="0.25">
      <c r="A39" s="313" t="s">
        <v>547</v>
      </c>
      <c r="B39" s="316" t="s">
        <v>189</v>
      </c>
      <c r="C39" s="321">
        <v>43363</v>
      </c>
      <c r="D39" s="321">
        <v>43462</v>
      </c>
      <c r="E39" s="344"/>
      <c r="F39" s="344"/>
      <c r="G39" s="344">
        <v>43462</v>
      </c>
      <c r="H39" s="344">
        <v>43462</v>
      </c>
      <c r="I39" s="345"/>
      <c r="J39" s="219"/>
      <c r="K39" s="217"/>
    </row>
    <row r="40" spans="1:11" ht="15.75" x14ac:dyDescent="0.25">
      <c r="A40" s="317" t="s">
        <v>548</v>
      </c>
      <c r="B40" s="314" t="s">
        <v>188</v>
      </c>
      <c r="C40" s="321"/>
      <c r="D40" s="321"/>
      <c r="E40" s="344"/>
      <c r="F40" s="344"/>
      <c r="G40" s="344"/>
      <c r="H40" s="344"/>
      <c r="I40" s="345"/>
      <c r="J40" s="217"/>
      <c r="K40" s="217"/>
    </row>
    <row r="41" spans="1:11" ht="47.25" x14ac:dyDescent="0.25">
      <c r="A41" s="313" t="s">
        <v>550</v>
      </c>
      <c r="B41" s="316" t="s">
        <v>549</v>
      </c>
      <c r="C41" s="321">
        <v>43528</v>
      </c>
      <c r="D41" s="321">
        <v>43528</v>
      </c>
      <c r="E41" s="344"/>
      <c r="F41" s="344"/>
      <c r="G41" s="344">
        <v>43528</v>
      </c>
      <c r="H41" s="344">
        <v>43528</v>
      </c>
      <c r="I41" s="345"/>
      <c r="J41" s="217"/>
      <c r="K41" s="217"/>
    </row>
    <row r="42" spans="1:11" ht="15.75" x14ac:dyDescent="0.25">
      <c r="A42" s="313" t="s">
        <v>552</v>
      </c>
      <c r="B42" s="316" t="s">
        <v>551</v>
      </c>
      <c r="C42" s="321">
        <v>43544</v>
      </c>
      <c r="D42" s="321">
        <v>43544</v>
      </c>
      <c r="E42" s="344"/>
      <c r="F42" s="344"/>
      <c r="G42" s="344">
        <v>44005</v>
      </c>
      <c r="H42" s="344">
        <v>44005</v>
      </c>
      <c r="I42" s="345"/>
      <c r="J42" s="217"/>
      <c r="K42" s="217"/>
    </row>
    <row r="43" spans="1:11" ht="31.5" x14ac:dyDescent="0.25">
      <c r="A43" s="313" t="s">
        <v>554</v>
      </c>
      <c r="B43" s="314" t="s">
        <v>553</v>
      </c>
      <c r="C43" s="321"/>
      <c r="D43" s="321"/>
      <c r="E43" s="344"/>
      <c r="F43" s="344"/>
      <c r="G43" s="344"/>
      <c r="H43" s="344"/>
      <c r="I43" s="345"/>
      <c r="J43" s="217"/>
      <c r="K43" s="217"/>
    </row>
    <row r="44" spans="1:11" ht="31.5" x14ac:dyDescent="0.25">
      <c r="A44" s="313" t="s">
        <v>556</v>
      </c>
      <c r="B44" s="316" t="s">
        <v>555</v>
      </c>
      <c r="C44" s="321">
        <v>43535</v>
      </c>
      <c r="D44" s="321">
        <v>44071</v>
      </c>
      <c r="E44" s="344"/>
      <c r="F44" s="344"/>
      <c r="G44" s="344">
        <v>43535</v>
      </c>
      <c r="H44" s="344">
        <v>43566</v>
      </c>
      <c r="I44" s="345"/>
      <c r="J44" s="217"/>
      <c r="K44" s="217"/>
    </row>
    <row r="45" spans="1:11" ht="15.75" x14ac:dyDescent="0.25">
      <c r="A45" s="313" t="s">
        <v>557</v>
      </c>
      <c r="B45" s="316" t="s">
        <v>187</v>
      </c>
      <c r="C45" s="321">
        <v>43577</v>
      </c>
      <c r="D45" s="321">
        <v>44005</v>
      </c>
      <c r="E45" s="344"/>
      <c r="F45" s="344"/>
      <c r="G45" s="344">
        <v>43577</v>
      </c>
      <c r="H45" s="344">
        <v>44005</v>
      </c>
      <c r="I45" s="345"/>
      <c r="J45" s="217"/>
      <c r="K45" s="217"/>
    </row>
    <row r="46" spans="1:11" ht="15.75" x14ac:dyDescent="0.25">
      <c r="A46" s="313" t="s">
        <v>559</v>
      </c>
      <c r="B46" s="316" t="s">
        <v>558</v>
      </c>
      <c r="C46" s="321">
        <v>43584</v>
      </c>
      <c r="D46" s="321">
        <v>44104</v>
      </c>
      <c r="E46" s="344"/>
      <c r="F46" s="344"/>
      <c r="G46" s="344">
        <v>43584</v>
      </c>
      <c r="H46" s="344">
        <v>44005</v>
      </c>
      <c r="I46" s="345"/>
      <c r="J46" s="217"/>
      <c r="K46" s="217"/>
    </row>
    <row r="47" spans="1:11" ht="47.25" x14ac:dyDescent="0.25">
      <c r="A47" s="313" t="s">
        <v>561</v>
      </c>
      <c r="B47" s="316" t="s">
        <v>560</v>
      </c>
      <c r="C47" s="321" t="s">
        <v>581</v>
      </c>
      <c r="D47" s="321" t="s">
        <v>581</v>
      </c>
      <c r="E47" s="344" t="s">
        <v>581</v>
      </c>
      <c r="F47" s="344" t="s">
        <v>581</v>
      </c>
      <c r="G47" s="344" t="s">
        <v>581</v>
      </c>
      <c r="H47" s="344" t="s">
        <v>581</v>
      </c>
      <c r="I47" s="345"/>
      <c r="J47" s="217"/>
      <c r="K47" s="217"/>
    </row>
    <row r="48" spans="1:11" ht="94.5" x14ac:dyDescent="0.25">
      <c r="A48" s="313" t="s">
        <v>563</v>
      </c>
      <c r="B48" s="316" t="s">
        <v>562</v>
      </c>
      <c r="C48" s="321" t="s">
        <v>581</v>
      </c>
      <c r="D48" s="321" t="s">
        <v>581</v>
      </c>
      <c r="E48" s="344" t="s">
        <v>581</v>
      </c>
      <c r="F48" s="344" t="s">
        <v>581</v>
      </c>
      <c r="G48" s="344" t="s">
        <v>581</v>
      </c>
      <c r="H48" s="344" t="s">
        <v>581</v>
      </c>
      <c r="I48" s="345"/>
      <c r="J48" s="217"/>
      <c r="K48" s="217"/>
    </row>
    <row r="49" spans="1:11" ht="15.75" x14ac:dyDescent="0.25">
      <c r="A49" s="313" t="s">
        <v>589</v>
      </c>
      <c r="B49" s="316" t="s">
        <v>564</v>
      </c>
      <c r="C49" s="321">
        <v>43626</v>
      </c>
      <c r="D49" s="321">
        <v>44106</v>
      </c>
      <c r="E49" s="344"/>
      <c r="F49" s="344"/>
      <c r="G49" s="344">
        <v>43626</v>
      </c>
      <c r="H49" s="344">
        <v>44106</v>
      </c>
      <c r="I49" s="345"/>
      <c r="J49" s="217"/>
      <c r="K49" s="217"/>
    </row>
    <row r="50" spans="1:11" ht="15.75" x14ac:dyDescent="0.25">
      <c r="A50" s="313" t="s">
        <v>565</v>
      </c>
      <c r="B50" s="314" t="s">
        <v>186</v>
      </c>
      <c r="C50" s="321"/>
      <c r="D50" s="321"/>
      <c r="E50" s="344"/>
      <c r="F50" s="344"/>
      <c r="G50" s="344"/>
      <c r="H50" s="344"/>
      <c r="I50" s="345"/>
      <c r="J50" s="217"/>
      <c r="K50" s="217"/>
    </row>
    <row r="51" spans="1:11" ht="15.75" x14ac:dyDescent="0.25">
      <c r="A51" s="313" t="s">
        <v>590</v>
      </c>
      <c r="B51" s="316" t="s">
        <v>185</v>
      </c>
      <c r="C51" s="321" t="s">
        <v>581</v>
      </c>
      <c r="D51" s="321" t="s">
        <v>581</v>
      </c>
      <c r="E51" s="344"/>
      <c r="F51" s="344"/>
      <c r="G51" s="344">
        <v>44106</v>
      </c>
      <c r="H51" s="344">
        <v>44134</v>
      </c>
      <c r="I51" s="345"/>
      <c r="J51" s="217"/>
      <c r="K51" s="217"/>
    </row>
    <row r="52" spans="1:11" ht="63" x14ac:dyDescent="0.25">
      <c r="A52" s="317" t="s">
        <v>567</v>
      </c>
      <c r="B52" s="316" t="s">
        <v>566</v>
      </c>
      <c r="C52" s="321">
        <v>44155</v>
      </c>
      <c r="D52" s="321">
        <v>44155</v>
      </c>
      <c r="E52" s="344"/>
      <c r="F52" s="344"/>
      <c r="G52" s="344">
        <v>44165</v>
      </c>
      <c r="H52" s="344">
        <v>44165</v>
      </c>
      <c r="I52" s="345"/>
      <c r="J52" s="217"/>
      <c r="K52" s="217"/>
    </row>
    <row r="53" spans="1:11" ht="47.25" x14ac:dyDescent="0.25">
      <c r="A53" s="313" t="s">
        <v>569</v>
      </c>
      <c r="B53" s="316" t="s">
        <v>568</v>
      </c>
      <c r="C53" s="321" t="s">
        <v>581</v>
      </c>
      <c r="D53" s="321" t="s">
        <v>581</v>
      </c>
      <c r="E53" s="344" t="s">
        <v>581</v>
      </c>
      <c r="F53" s="344" t="s">
        <v>581</v>
      </c>
      <c r="G53" s="344" t="s">
        <v>581</v>
      </c>
      <c r="H53" s="344" t="s">
        <v>581</v>
      </c>
      <c r="I53" s="345"/>
      <c r="J53" s="217"/>
      <c r="K53" s="217"/>
    </row>
    <row r="54" spans="1:11" ht="47.25" x14ac:dyDescent="0.25">
      <c r="A54" s="313" t="s">
        <v>571</v>
      </c>
      <c r="B54" s="316" t="s">
        <v>570</v>
      </c>
      <c r="C54" s="321" t="s">
        <v>581</v>
      </c>
      <c r="D54" s="321" t="s">
        <v>581</v>
      </c>
      <c r="E54" s="344" t="s">
        <v>581</v>
      </c>
      <c r="F54" s="344" t="s">
        <v>581</v>
      </c>
      <c r="G54" s="344" t="s">
        <v>581</v>
      </c>
      <c r="H54" s="344" t="s">
        <v>581</v>
      </c>
      <c r="I54" s="345"/>
      <c r="J54" s="217"/>
      <c r="K54" s="217"/>
    </row>
    <row r="55" spans="1:11" ht="15.75" x14ac:dyDescent="0.25">
      <c r="A55" s="313" t="s">
        <v>573</v>
      </c>
      <c r="B55" s="318" t="s">
        <v>572</v>
      </c>
      <c r="C55" s="321">
        <v>44165</v>
      </c>
      <c r="D55" s="321">
        <v>44165</v>
      </c>
      <c r="E55" s="344"/>
      <c r="F55" s="344"/>
      <c r="G55" s="344">
        <v>44169</v>
      </c>
      <c r="H55" s="344">
        <v>44169</v>
      </c>
      <c r="I55" s="345"/>
      <c r="J55" s="217"/>
      <c r="K55" s="217"/>
    </row>
    <row r="56" spans="1:11" ht="31.5" x14ac:dyDescent="0.25">
      <c r="A56" s="313" t="s">
        <v>591</v>
      </c>
      <c r="B56" s="316" t="s">
        <v>574</v>
      </c>
      <c r="C56" s="321" t="s">
        <v>581</v>
      </c>
      <c r="D56" s="321" t="s">
        <v>581</v>
      </c>
      <c r="E56" s="344" t="s">
        <v>581</v>
      </c>
      <c r="F56" s="344" t="s">
        <v>581</v>
      </c>
      <c r="G56" s="344" t="s">
        <v>581</v>
      </c>
      <c r="H56" s="344" t="s">
        <v>581</v>
      </c>
      <c r="I56" s="345"/>
      <c r="J56" s="217"/>
      <c r="K56" s="217"/>
    </row>
  </sheetData>
  <mergeCells count="22">
    <mergeCell ref="A12:K12"/>
    <mergeCell ref="B22:K22"/>
    <mergeCell ref="A14:N14"/>
    <mergeCell ref="I23:I25"/>
    <mergeCell ref="J23:J25"/>
    <mergeCell ref="K23:K25"/>
    <mergeCell ref="A13:K13"/>
    <mergeCell ref="A15:K15"/>
    <mergeCell ref="A16:K16"/>
    <mergeCell ref="A19:K19"/>
    <mergeCell ref="A23:A25"/>
    <mergeCell ref="B23:B25"/>
    <mergeCell ref="C23:H23"/>
    <mergeCell ref="C24:D24"/>
    <mergeCell ref="G24:H24"/>
    <mergeCell ref="E24:F24"/>
    <mergeCell ref="A8:N8"/>
    <mergeCell ref="A11:N11"/>
    <mergeCell ref="A5:K5"/>
    <mergeCell ref="A7:K7"/>
    <mergeCell ref="A9:K9"/>
    <mergeCell ref="A10:K10"/>
  </mergeCells>
  <pageMargins left="0.70866141732283472" right="0.70866141732283472" top="0.74803149606299213" bottom="0.7480314960629921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2018-05-08T11:21:10Z</dcterms:modified>
</cp:coreProperties>
</file>