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81" i="25" l="1"/>
  <c r="S52" i="15"/>
  <c r="S42" i="15"/>
  <c r="S41" i="15"/>
  <c r="S40" i="15"/>
  <c r="S38" i="15"/>
  <c r="S37" i="15"/>
  <c r="S36" i="15"/>
  <c r="S39" i="15"/>
  <c r="R57" i="15" l="1"/>
  <c r="R54" i="15"/>
  <c r="R55" i="15"/>
  <c r="S55" i="15"/>
  <c r="R53" i="15"/>
  <c r="R45" i="15"/>
  <c r="S45" i="15"/>
  <c r="S54" i="15" s="1"/>
  <c r="R46" i="15"/>
  <c r="S46" i="15"/>
  <c r="R47" i="15"/>
  <c r="S47" i="15"/>
  <c r="R48" i="15"/>
  <c r="S48" i="15"/>
  <c r="R49" i="15"/>
  <c r="S49" i="15"/>
  <c r="R50" i="15"/>
  <c r="S50" i="15"/>
  <c r="S57" i="15" s="1"/>
  <c r="S44" i="15"/>
  <c r="S53" i="15" s="1"/>
  <c r="R44" i="15"/>
  <c r="R56" i="15" l="1"/>
  <c r="S56" i="15"/>
  <c r="B27" i="22"/>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25" i="25" l="1"/>
  <c r="B54" i="25" s="1"/>
  <c r="B55" i="25" s="1"/>
  <c r="B29" i="25"/>
  <c r="B80" i="25"/>
  <c r="B66" i="25"/>
  <c r="B68" i="25" s="1"/>
  <c r="N136" i="25"/>
  <c r="K48" i="25"/>
  <c r="AQ81" i="25"/>
  <c r="I118" i="25"/>
  <c r="I120" i="25" s="1"/>
  <c r="C109" i="25" s="1"/>
  <c r="G120" i="25"/>
  <c r="H137" i="25"/>
  <c r="E49" i="25"/>
  <c r="C74" i="25"/>
  <c r="D58" i="25"/>
  <c r="C52" i="25"/>
  <c r="C47" i="25"/>
  <c r="B85" i="25"/>
  <c r="G140" i="25"/>
  <c r="F141" i="25"/>
  <c r="D73" i="25" s="1"/>
  <c r="D85" i="25" s="1"/>
  <c r="D99" i="25" s="1"/>
  <c r="C67" i="25" l="1"/>
  <c r="C76" i="25" s="1"/>
  <c r="B99" i="25"/>
  <c r="C61" i="25"/>
  <c r="C60" i="25" s="1"/>
  <c r="B82" i="25"/>
  <c r="F76" i="25"/>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D67" i="25" l="1"/>
  <c r="D76" i="25" s="1"/>
  <c r="E67" i="25"/>
  <c r="F67" i="25" s="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P136" i="25"/>
  <c r="M48" i="25"/>
  <c r="H141" i="25"/>
  <c r="F73" i="25" s="1"/>
  <c r="F85" i="25" s="1"/>
  <c r="F99" i="25" s="1"/>
  <c r="D53" i="25"/>
  <c r="C80" i="25"/>
  <c r="C66" i="25"/>
  <c r="C68" i="25" s="1"/>
  <c r="E76" i="25" l="1"/>
  <c r="D80" i="25"/>
  <c r="D66" i="25"/>
  <c r="D68" i="25" s="1"/>
  <c r="Q136" i="25"/>
  <c r="N48" i="25"/>
  <c r="F74" i="25"/>
  <c r="F52" i="25"/>
  <c r="G58" i="25"/>
  <c r="F47" i="25"/>
  <c r="F61" i="25" s="1"/>
  <c r="F60" i="25" s="1"/>
  <c r="D55" i="25"/>
  <c r="E53" i="25"/>
  <c r="K137" i="25"/>
  <c r="H49" i="25"/>
  <c r="J140" i="25"/>
  <c r="J141" i="25"/>
  <c r="H73" i="25" s="1"/>
  <c r="H85" i="25" s="1"/>
  <c r="H99" i="25" s="1"/>
  <c r="B78" i="25"/>
  <c r="C70" i="25"/>
  <c r="C75" i="25"/>
  <c r="G67" i="25"/>
  <c r="F109" i="25"/>
  <c r="E108" i="25"/>
  <c r="E50" i="25" s="1"/>
  <c r="E59" i="25" s="1"/>
  <c r="E80" i="25" l="1"/>
  <c r="E66" i="25"/>
  <c r="E68" i="25" s="1"/>
  <c r="H67" i="25"/>
  <c r="G76" i="25"/>
  <c r="F108" i="25"/>
  <c r="F50" i="25" s="1"/>
  <c r="F59" i="25" s="1"/>
  <c r="G109" i="25"/>
  <c r="L137" i="25"/>
  <c r="I49" i="25"/>
  <c r="D75" i="25"/>
  <c r="C71" i="25"/>
  <c r="C72" i="25" s="1"/>
  <c r="E55" i="25"/>
  <c r="F53" i="25" s="1"/>
  <c r="G74" i="25"/>
  <c r="H58" i="25"/>
  <c r="G52" i="25"/>
  <c r="G47" i="25"/>
  <c r="G61" i="25" s="1"/>
  <c r="G60" i="25" s="1"/>
  <c r="R136" i="25"/>
  <c r="O48" i="25"/>
  <c r="K140" i="25"/>
  <c r="D56" i="25"/>
  <c r="D69" i="25" s="1"/>
  <c r="D77" i="25" s="1"/>
  <c r="D82" i="25"/>
  <c r="D70" i="25" l="1"/>
  <c r="D71" i="25" s="1"/>
  <c r="I58" i="25"/>
  <c r="H47" i="25"/>
  <c r="H61" i="25" s="1"/>
  <c r="H60" i="25" s="1"/>
  <c r="H74" i="25"/>
  <c r="H52" i="25"/>
  <c r="F55" i="25"/>
  <c r="S136" i="25"/>
  <c r="P48" i="25"/>
  <c r="E82" i="25"/>
  <c r="E56" i="25"/>
  <c r="E69" i="25" s="1"/>
  <c r="E77" i="25" s="1"/>
  <c r="C78" i="25"/>
  <c r="L140" i="25"/>
  <c r="L141" i="25"/>
  <c r="J73" i="25" s="1"/>
  <c r="J85" i="25" s="1"/>
  <c r="J99" i="25" s="1"/>
  <c r="M137" i="25"/>
  <c r="J49" i="25"/>
  <c r="H109" i="25"/>
  <c r="G108" i="25"/>
  <c r="G50" i="25" s="1"/>
  <c r="G59" i="25" s="1"/>
  <c r="E75" i="25"/>
  <c r="K141" i="25"/>
  <c r="I73" i="25" s="1"/>
  <c r="I85" i="25" s="1"/>
  <c r="I99" i="25" s="1"/>
  <c r="F80" i="25"/>
  <c r="F66" i="25"/>
  <c r="F68" i="25" s="1"/>
  <c r="H76" i="25"/>
  <c r="I67" i="25"/>
  <c r="D78" i="25" l="1"/>
  <c r="E70" i="25"/>
  <c r="E71" i="25" s="1"/>
  <c r="G80" i="25"/>
  <c r="G66" i="25"/>
  <c r="G68" i="25" s="1"/>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E78" i="25" l="1"/>
  <c r="E72" i="25"/>
  <c r="F70" i="25"/>
  <c r="F71" i="25" s="1"/>
  <c r="F72" i="25" s="1"/>
  <c r="G55" i="25"/>
  <c r="U136" i="25"/>
  <c r="R48" i="25"/>
  <c r="N140" i="25"/>
  <c r="J76" i="25"/>
  <c r="K67" i="25"/>
  <c r="J74" i="25"/>
  <c r="J52" i="25"/>
  <c r="K58" i="25"/>
  <c r="J47" i="25"/>
  <c r="J61" i="25" s="1"/>
  <c r="J60" i="25" s="1"/>
  <c r="J109" i="25"/>
  <c r="I108" i="25"/>
  <c r="I50" i="25" s="1"/>
  <c r="I59" i="25" s="1"/>
  <c r="G75" i="25"/>
  <c r="O137" i="25"/>
  <c r="L49" i="25"/>
  <c r="M141" i="25"/>
  <c r="K73" i="25" s="1"/>
  <c r="K85" i="25" s="1"/>
  <c r="K99" i="25" s="1"/>
  <c r="H80" i="25"/>
  <c r="H66" i="25"/>
  <c r="H68" i="25" s="1"/>
  <c r="I80" i="25" l="1"/>
  <c r="I66" i="25"/>
  <c r="I68" i="25" s="1"/>
  <c r="K74" i="25"/>
  <c r="L58" i="25"/>
  <c r="K52" i="25"/>
  <c r="K47" i="25"/>
  <c r="K61" i="25" s="1"/>
  <c r="K60" i="25" s="1"/>
  <c r="P137" i="25"/>
  <c r="M49" i="25"/>
  <c r="K109" i="25"/>
  <c r="J108" i="25"/>
  <c r="J50" i="25" s="1"/>
  <c r="J59" i="25" s="1"/>
  <c r="F78" i="25"/>
  <c r="V136" i="25"/>
  <c r="S48" i="25"/>
  <c r="L67" i="25"/>
  <c r="K76" i="25"/>
  <c r="O140" i="25"/>
  <c r="G82" i="25"/>
  <c r="G56" i="25"/>
  <c r="G69" i="25" s="1"/>
  <c r="H75" i="25"/>
  <c r="N141" i="25"/>
  <c r="L73" i="25" s="1"/>
  <c r="L85" i="25" s="1"/>
  <c r="L99" i="25" s="1"/>
  <c r="H53" i="25"/>
  <c r="G77" i="25" l="1"/>
  <c r="G70" i="25"/>
  <c r="L74" i="25"/>
  <c r="L52" i="25"/>
  <c r="M58" i="25"/>
  <c r="L47" i="25"/>
  <c r="L61" i="25" s="1"/>
  <c r="L60" i="25" s="1"/>
  <c r="H55" i="25"/>
  <c r="L76" i="25"/>
  <c r="M67" i="25"/>
  <c r="W136" i="25"/>
  <c r="T48" i="25"/>
  <c r="Q137" i="25"/>
  <c r="N49" i="25"/>
  <c r="I75" i="25"/>
  <c r="P140" i="25"/>
  <c r="J80" i="25"/>
  <c r="J66" i="25"/>
  <c r="J68" i="25" s="1"/>
  <c r="O141" i="25"/>
  <c r="M73" i="25" s="1"/>
  <c r="M85" i="25" s="1"/>
  <c r="M99" i="25" s="1"/>
  <c r="L109" i="25"/>
  <c r="K108" i="25"/>
  <c r="K50" i="25" s="1"/>
  <c r="K59" i="25" s="1"/>
  <c r="K80" i="25" l="1"/>
  <c r="K66" i="25"/>
  <c r="K68" i="25" s="1"/>
  <c r="H82" i="25"/>
  <c r="H56" i="25"/>
  <c r="H69" i="25" s="1"/>
  <c r="L108" i="25"/>
  <c r="L50" i="25" s="1"/>
  <c r="L59" i="25" s="1"/>
  <c r="M109" i="25"/>
  <c r="J75" i="25"/>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Y136" i="25"/>
  <c r="V48" i="25"/>
  <c r="S137" i="25"/>
  <c r="P49" i="25"/>
  <c r="G72" i="25"/>
  <c r="R140" i="25"/>
  <c r="R141" i="25"/>
  <c r="P73" i="25" s="1"/>
  <c r="P85" i="25" s="1"/>
  <c r="P99" i="25" s="1"/>
  <c r="M108" i="25"/>
  <c r="M50" i="25" s="1"/>
  <c r="M59" i="25" s="1"/>
  <c r="N109" i="25"/>
  <c r="O67" i="25"/>
  <c r="N76" i="25"/>
  <c r="I55" i="25"/>
  <c r="J53" i="25" s="1"/>
  <c r="L80" i="25"/>
  <c r="L66" i="25"/>
  <c r="L68" i="25" s="1"/>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I82" i="25"/>
  <c r="I56" i="25"/>
  <c r="I69" i="25" s="1"/>
  <c r="M80" i="25"/>
  <c r="M66" i="25"/>
  <c r="M68" i="25" s="1"/>
  <c r="Z136" i="25"/>
  <c r="W48" i="25"/>
  <c r="K55" i="25" l="1"/>
  <c r="AA136" i="25"/>
  <c r="X48" i="25"/>
  <c r="I77" i="25"/>
  <c r="I70" i="25"/>
  <c r="P109" i="25"/>
  <c r="O108" i="25"/>
  <c r="O50" i="25" s="1"/>
  <c r="O59" i="25" s="1"/>
  <c r="H78" i="25"/>
  <c r="U137" i="25"/>
  <c r="R49" i="25"/>
  <c r="N80" i="25"/>
  <c r="N66" i="25"/>
  <c r="N68" i="25" s="1"/>
  <c r="H72" i="25"/>
  <c r="P76" i="25"/>
  <c r="Q67" i="25"/>
  <c r="M75" i="25"/>
  <c r="J82" i="25"/>
  <c r="J56" i="25"/>
  <c r="J69" i="25" s="1"/>
  <c r="P74" i="25"/>
  <c r="P52" i="25"/>
  <c r="Q58" i="25"/>
  <c r="P47" i="25"/>
  <c r="P61" i="25" s="1"/>
  <c r="P60" i="25" s="1"/>
  <c r="T141" i="25"/>
  <c r="R73" i="25" s="1"/>
  <c r="R85" i="25" s="1"/>
  <c r="R99" i="25" s="1"/>
  <c r="T140" i="25"/>
  <c r="O80" i="25" l="1"/>
  <c r="O66" i="25"/>
  <c r="O68" i="25" s="1"/>
  <c r="J77" i="25"/>
  <c r="J70" i="25"/>
  <c r="V137" i="25"/>
  <c r="S49" i="25"/>
  <c r="Q109" i="25"/>
  <c r="P108" i="25"/>
  <c r="P50" i="25" s="1"/>
  <c r="P59" i="25" s="1"/>
  <c r="AB136" i="25"/>
  <c r="Y48" i="25"/>
  <c r="Q74" i="25"/>
  <c r="Q52" i="25"/>
  <c r="R58" i="25"/>
  <c r="Q47" i="25"/>
  <c r="Q61" i="25" s="1"/>
  <c r="Q60" i="25" s="1"/>
  <c r="Q76" i="25"/>
  <c r="R67" i="25"/>
  <c r="N75" i="25"/>
  <c r="I71" i="25"/>
  <c r="I78" i="25" s="1"/>
  <c r="K82" i="25"/>
  <c r="K56" i="25"/>
  <c r="K69" i="25" s="1"/>
  <c r="U140" i="25"/>
  <c r="U141" i="25"/>
  <c r="S73" i="25" s="1"/>
  <c r="S85" i="25" s="1"/>
  <c r="S99" i="25" s="1"/>
  <c r="L53" i="25"/>
  <c r="I72" i="25" l="1"/>
  <c r="K77" i="25"/>
  <c r="K70" i="25"/>
  <c r="L55" i="25"/>
  <c r="M53" i="25" s="1"/>
  <c r="R74" i="25"/>
  <c r="S58" i="25"/>
  <c r="R47" i="25"/>
  <c r="R61" i="25" s="1"/>
  <c r="R60" i="25" s="1"/>
  <c r="R52" i="25"/>
  <c r="AC136" i="25"/>
  <c r="Z48" i="25"/>
  <c r="W137" i="25"/>
  <c r="T49" i="25"/>
  <c r="O75" i="25"/>
  <c r="R76" i="25"/>
  <c r="S67" i="25"/>
  <c r="P80" i="25"/>
  <c r="P66" i="25"/>
  <c r="P68" i="25" s="1"/>
  <c r="J71" i="25"/>
  <c r="J78" i="25" s="1"/>
  <c r="V140" i="25"/>
  <c r="R109" i="25"/>
  <c r="Q108" i="25"/>
  <c r="Q50" i="25" s="1"/>
  <c r="Q59" i="25" s="1"/>
  <c r="J72" i="25" l="1"/>
  <c r="Q80" i="25"/>
  <c r="Q66" i="25"/>
  <c r="Q68" i="25" s="1"/>
  <c r="M55" i="25"/>
  <c r="N53" i="25" s="1"/>
  <c r="S109" i="25"/>
  <c r="R108" i="25"/>
  <c r="R50" i="25" s="1"/>
  <c r="R59" i="25" s="1"/>
  <c r="T67" i="25"/>
  <c r="S76" i="25"/>
  <c r="X137" i="25"/>
  <c r="U49" i="25"/>
  <c r="W140" i="25"/>
  <c r="S74" i="25"/>
  <c r="T58" i="25"/>
  <c r="S52" i="25"/>
  <c r="S47" i="25"/>
  <c r="S61" i="25" s="1"/>
  <c r="S60" i="25" s="1"/>
  <c r="K71" i="25"/>
  <c r="K78" i="25" s="1"/>
  <c r="V141" i="25"/>
  <c r="T73" i="25" s="1"/>
  <c r="T85" i="25" s="1"/>
  <c r="T99" i="25" s="1"/>
  <c r="P75" i="25"/>
  <c r="AD136" i="25"/>
  <c r="AA48" i="25"/>
  <c r="L82" i="25"/>
  <c r="L56" i="25"/>
  <c r="L69" i="25" s="1"/>
  <c r="K72" i="25" l="1"/>
  <c r="X140" i="25"/>
  <c r="X141" i="25"/>
  <c r="V73" i="25" s="1"/>
  <c r="V85" i="25" s="1"/>
  <c r="V99" i="25" s="1"/>
  <c r="N55" i="25"/>
  <c r="AE136" i="25"/>
  <c r="AB48" i="25"/>
  <c r="T74" i="25"/>
  <c r="T52" i="25"/>
  <c r="T47" i="25"/>
  <c r="T61" i="25" s="1"/>
  <c r="T60" i="25" s="1"/>
  <c r="U58" i="25"/>
  <c r="W141" i="25"/>
  <c r="U73" i="25" s="1"/>
  <c r="U85" i="25" s="1"/>
  <c r="U99" i="25" s="1"/>
  <c r="T76" i="25"/>
  <c r="U67" i="25"/>
  <c r="M82" i="25"/>
  <c r="M56" i="25"/>
  <c r="M69" i="25" s="1"/>
  <c r="L77" i="25"/>
  <c r="L70" i="25"/>
  <c r="R80" i="25"/>
  <c r="R66" i="25"/>
  <c r="R68" i="25" s="1"/>
  <c r="Y137" i="25"/>
  <c r="V49" i="25"/>
  <c r="T109" i="25"/>
  <c r="S108" i="25"/>
  <c r="S50" i="25" s="1"/>
  <c r="S59" i="25" s="1"/>
  <c r="Q75" i="25"/>
  <c r="S80" i="25" l="1"/>
  <c r="S66" i="25"/>
  <c r="S68" i="25" s="1"/>
  <c r="L71" i="25"/>
  <c r="L78"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AD48" i="25"/>
  <c r="AG136" i="25"/>
  <c r="Z140" i="25"/>
  <c r="Z141" i="25"/>
  <c r="X73" i="25" s="1"/>
  <c r="X85" i="25" s="1"/>
  <c r="X99" i="25" s="1"/>
  <c r="M71" i="25"/>
  <c r="M78" i="25" s="1"/>
  <c r="O55" i="25"/>
  <c r="P53" i="25" s="1"/>
  <c r="N77" i="25"/>
  <c r="N70" i="25"/>
  <c r="V76" i="25"/>
  <c r="W67" i="25"/>
  <c r="S75" i="25"/>
  <c r="AA137" i="25"/>
  <c r="X49" i="25"/>
  <c r="V109" i="25"/>
  <c r="U108" i="25"/>
  <c r="U50" i="25" s="1"/>
  <c r="U59" i="25" s="1"/>
  <c r="X67" i="25" l="1"/>
  <c r="W76" i="25"/>
  <c r="P55" i="25"/>
  <c r="W74" i="25"/>
  <c r="X58" i="25"/>
  <c r="W52" i="25"/>
  <c r="W47" i="25"/>
  <c r="W61" i="25" s="1"/>
  <c r="W60" i="25" s="1"/>
  <c r="U80" i="25"/>
  <c r="U66" i="25"/>
  <c r="U68" i="25" s="1"/>
  <c r="AB137" i="25"/>
  <c r="Y49" i="25"/>
  <c r="O56" i="25"/>
  <c r="O69" i="25" s="1"/>
  <c r="O82" i="25"/>
  <c r="AA141" i="25"/>
  <c r="Y73" i="25" s="1"/>
  <c r="Y85" i="25" s="1"/>
  <c r="Y99" i="25" s="1"/>
  <c r="AA140" i="25"/>
  <c r="T75" i="25"/>
  <c r="V108" i="25"/>
  <c r="V50" i="25" s="1"/>
  <c r="V59" i="25" s="1"/>
  <c r="W109" i="25"/>
  <c r="N71" i="25"/>
  <c r="N78" i="25" s="1"/>
  <c r="M72" i="25"/>
  <c r="AH136" i="25"/>
  <c r="AE48" i="25"/>
  <c r="N72" i="25" l="1"/>
  <c r="AI136" i="25"/>
  <c r="AF48" i="25"/>
  <c r="V66" i="25"/>
  <c r="V68" i="25" s="1"/>
  <c r="V80" i="25"/>
  <c r="AC137" i="25"/>
  <c r="Z49" i="25"/>
  <c r="P56" i="25"/>
  <c r="P69" i="25" s="1"/>
  <c r="P82"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O71" i="25"/>
  <c r="O78" i="25" s="1"/>
  <c r="P77" i="25"/>
  <c r="P70" i="25"/>
  <c r="X108" i="25"/>
  <c r="X50" i="25" s="1"/>
  <c r="X59" i="25" s="1"/>
  <c r="Y109" i="25"/>
  <c r="Y74" i="25"/>
  <c r="Y52" i="25"/>
  <c r="Z58" i="25"/>
  <c r="Y47" i="25"/>
  <c r="Y61" i="25" s="1"/>
  <c r="Y60" i="25" s="1"/>
  <c r="V75" i="25"/>
  <c r="Q55" i="25"/>
  <c r="R53" i="25" s="1"/>
  <c r="AD137" i="25"/>
  <c r="AA49" i="25"/>
  <c r="AC140" i="25"/>
  <c r="AC141" i="25"/>
  <c r="AA73" i="25" s="1"/>
  <c r="AA85" i="25" s="1"/>
  <c r="AA99" i="25" s="1"/>
  <c r="AJ136" i="25"/>
  <c r="AG48" i="25"/>
  <c r="R55" i="25" l="1"/>
  <c r="W75" i="25"/>
  <c r="AD140" i="25"/>
  <c r="Q82" i="25"/>
  <c r="Q56" i="25"/>
  <c r="Q69" i="25" s="1"/>
  <c r="Y108" i="25"/>
  <c r="Y50" i="25" s="1"/>
  <c r="Y59" i="25" s="1"/>
  <c r="Z109" i="25"/>
  <c r="AK136" i="25"/>
  <c r="AH48" i="25"/>
  <c r="Z74" i="25"/>
  <c r="Z52" i="25"/>
  <c r="AA58" i="25"/>
  <c r="Z47" i="25"/>
  <c r="Z61" i="25" s="1"/>
  <c r="Z60" i="25" s="1"/>
  <c r="X80" i="25"/>
  <c r="X66" i="25"/>
  <c r="X68" i="25" s="1"/>
  <c r="O72" i="25"/>
  <c r="Z76" i="25"/>
  <c r="AA67" i="25"/>
  <c r="AE137" i="25"/>
  <c r="AB49" i="25"/>
  <c r="P71" i="25"/>
  <c r="P78" i="25" s="1"/>
  <c r="AF137" i="25" l="1"/>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AM136" i="25"/>
  <c r="AJ48" i="25"/>
  <c r="AB109" i="25"/>
  <c r="AA108" i="25"/>
  <c r="AA50" i="25" s="1"/>
  <c r="AA59" i="25" s="1"/>
  <c r="AB76" i="25"/>
  <c r="AC67" i="25"/>
  <c r="Q72" i="25" l="1"/>
  <c r="AC76" i="25"/>
  <c r="AD67" i="25"/>
  <c r="Z75" i="25"/>
  <c r="T55" i="25"/>
  <c r="AD58" i="25"/>
  <c r="AC47" i="25"/>
  <c r="AC61" i="25" s="1"/>
  <c r="AC60" i="25" s="1"/>
  <c r="AC74" i="25"/>
  <c r="AC52" i="25"/>
  <c r="AG140" i="25"/>
  <c r="AG141" i="25"/>
  <c r="AE73" i="25" s="1"/>
  <c r="AE85" i="25" s="1"/>
  <c r="AE99" i="25" s="1"/>
  <c r="AA80" i="25"/>
  <c r="AA66" i="25"/>
  <c r="AA68" i="25" s="1"/>
  <c r="AN136" i="25"/>
  <c r="AK48" i="25"/>
  <c r="R71" i="25"/>
  <c r="R78" i="25" s="1"/>
  <c r="AH137" i="25"/>
  <c r="AE49" i="25"/>
  <c r="AB108" i="25"/>
  <c r="AB50" i="25" s="1"/>
  <c r="AB59" i="25" s="1"/>
  <c r="AC109" i="25"/>
  <c r="S82" i="25"/>
  <c r="S56" i="25"/>
  <c r="S69" i="25" s="1"/>
  <c r="R72" i="25" l="1"/>
  <c r="T82" i="25"/>
  <c r="T56" i="25"/>
  <c r="T69" i="25" s="1"/>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A75" i="25"/>
  <c r="U53" i="25"/>
  <c r="U55" i="25" l="1"/>
  <c r="V53" i="25" s="1"/>
  <c r="AB75" i="25"/>
  <c r="AD108" i="25"/>
  <c r="AD50" i="25" s="1"/>
  <c r="AD59" i="25" s="1"/>
  <c r="AE109" i="25"/>
  <c r="AP136" i="25"/>
  <c r="AM48" i="25"/>
  <c r="AF67" i="25"/>
  <c r="AE76" i="25"/>
  <c r="AC80" i="25"/>
  <c r="AC66" i="25"/>
  <c r="AC68" i="25" s="1"/>
  <c r="S71" i="25"/>
  <c r="S78" i="25" s="1"/>
  <c r="AJ137" i="25"/>
  <c r="AG49" i="25"/>
  <c r="T77" i="25"/>
  <c r="T70" i="25"/>
  <c r="AE74" i="25"/>
  <c r="AF58" i="25"/>
  <c r="AE52" i="25"/>
  <c r="AE47" i="25"/>
  <c r="AE61" i="25" s="1"/>
  <c r="AE60" i="25" s="1"/>
  <c r="AI140" i="25"/>
  <c r="S72" i="25" l="1"/>
  <c r="T71" i="25"/>
  <c r="T78"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AE75" i="25"/>
  <c r="W55" i="25"/>
  <c r="AH74" i="25"/>
  <c r="AI58" i="25"/>
  <c r="AH47" i="25"/>
  <c r="AH61" i="25" s="1"/>
  <c r="AH60" i="25" s="1"/>
  <c r="AH52" i="25"/>
  <c r="AF80" i="25"/>
  <c r="AF66" i="25"/>
  <c r="AF68" i="25" s="1"/>
  <c r="U72" i="25" l="1"/>
  <c r="AH108" i="25"/>
  <c r="AH50" i="25" s="1"/>
  <c r="AH59" i="25" s="1"/>
  <c r="AI109" i="25"/>
  <c r="AN137" i="25"/>
  <c r="AK49" i="25"/>
  <c r="W82" i="25"/>
  <c r="W56" i="25"/>
  <c r="W69" i="25" s="1"/>
  <c r="V71" i="25"/>
  <c r="V78" i="25" s="1"/>
  <c r="V72" i="25"/>
  <c r="X53" i="25"/>
  <c r="AM140" i="25"/>
  <c r="AF75" i="25"/>
  <c r="AI74" i="25"/>
  <c r="AJ58" i="25"/>
  <c r="AI52" i="25"/>
  <c r="AI47" i="25"/>
  <c r="AI61" i="25" s="1"/>
  <c r="AI60" i="25" s="1"/>
  <c r="AG80" i="25"/>
  <c r="AG66" i="25"/>
  <c r="AG68" i="25" s="1"/>
  <c r="AI76" i="25"/>
  <c r="AJ67" i="25"/>
  <c r="AG75" i="25" l="1"/>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J108" i="25" l="1"/>
  <c r="AJ50" i="25" s="1"/>
  <c r="AJ59" i="25" s="1"/>
  <c r="AK109" i="25"/>
  <c r="X82" i="25"/>
  <c r="X56" i="25"/>
  <c r="X69" i="25" s="1"/>
  <c r="W71" i="25"/>
  <c r="W78" i="25" s="1"/>
  <c r="AO140" i="25"/>
  <c r="Y53" i="25"/>
  <c r="AL67" i="25"/>
  <c r="AK76" i="25"/>
  <c r="AH75" i="25"/>
  <c r="AI80" i="25"/>
  <c r="AI66" i="25"/>
  <c r="AI68" i="25" s="1"/>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Y55" i="25"/>
  <c r="Z53" i="25" s="1"/>
  <c r="AL109" i="25"/>
  <c r="AK108" i="25"/>
  <c r="AK50" i="25" s="1"/>
  <c r="AK59" i="25" s="1"/>
  <c r="AI75" i="25"/>
  <c r="AO141" i="25"/>
  <c r="AM73" i="25" s="1"/>
  <c r="AM85" i="25" s="1"/>
  <c r="AM99" i="25" s="1"/>
  <c r="AJ80" i="25"/>
  <c r="AJ66" i="25"/>
  <c r="AJ68" i="25" s="1"/>
  <c r="AQ141" i="25" l="1"/>
  <c r="AO73" i="25" s="1"/>
  <c r="AO85" i="25" s="1"/>
  <c r="AO99" i="25" s="1"/>
  <c r="AQ140" i="25"/>
  <c r="AK80" i="25"/>
  <c r="AK66" i="25"/>
  <c r="AK68" i="25" s="1"/>
  <c r="AL108" i="25"/>
  <c r="AL50" i="25" s="1"/>
  <c r="AL59" i="25" s="1"/>
  <c r="AM109" i="25"/>
  <c r="AR137" i="25"/>
  <c r="AO49" i="25"/>
  <c r="AM74" i="25"/>
  <c r="AN58" i="25"/>
  <c r="AM52" i="25"/>
  <c r="AM47" i="25"/>
  <c r="AM61" i="25" s="1"/>
  <c r="AM60" i="25" s="1"/>
  <c r="Z55" i="25"/>
  <c r="X71" i="25"/>
  <c r="X78" i="25" s="1"/>
  <c r="AM76" i="25"/>
  <c r="AN67" i="25"/>
  <c r="AJ75" i="25"/>
  <c r="Y82" i="25"/>
  <c r="Y56" i="25"/>
  <c r="Y69" i="25" s="1"/>
  <c r="X72" i="25" l="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R140" i="25"/>
  <c r="AR141" i="25"/>
  <c r="AP73" i="25" s="1"/>
  <c r="AP85" i="25" s="1"/>
  <c r="AP99" i="25" s="1"/>
  <c r="AQ99" i="25" s="1"/>
  <c r="A100" i="25" s="1"/>
  <c r="AM80" i="25" l="1"/>
  <c r="AM66" i="25"/>
  <c r="AM68" i="25" s="1"/>
  <c r="AL75" i="25"/>
  <c r="AN108" i="25"/>
  <c r="AN50" i="25" s="1"/>
  <c r="AN59" i="25" s="1"/>
  <c r="AO109" i="25"/>
  <c r="AO74" i="25"/>
  <c r="AO52" i="25"/>
  <c r="AO47" i="25"/>
  <c r="AO61" i="25" s="1"/>
  <c r="AO60" i="25" s="1"/>
  <c r="AP58" i="25"/>
  <c r="AO76" i="25"/>
  <c r="AP67" i="25"/>
  <c r="AA55" i="25"/>
  <c r="AS140" i="25"/>
  <c r="AS141" i="25"/>
  <c r="Z77" i="25"/>
  <c r="Z70" i="25"/>
  <c r="Y71" i="25"/>
  <c r="Y78" i="25" s="1"/>
  <c r="Y72" i="25" l="1"/>
  <c r="Z71" i="25"/>
  <c r="Z78" i="25" s="1"/>
  <c r="AA82" i="25"/>
  <c r="AA56" i="25"/>
  <c r="AA69" i="25" s="1"/>
  <c r="AP74" i="25"/>
  <c r="AP52" i="25"/>
  <c r="AP47" i="25"/>
  <c r="AP61" i="25" s="1"/>
  <c r="AP60" i="25" s="1"/>
  <c r="AO108" i="25"/>
  <c r="AO50" i="25" s="1"/>
  <c r="AO59" i="25" s="1"/>
  <c r="AP109" i="25"/>
  <c r="AP108" i="25" s="1"/>
  <c r="AP50" i="25" s="1"/>
  <c r="AP59" i="25" s="1"/>
  <c r="AB53" i="25"/>
  <c r="AN80" i="25"/>
  <c r="AN66" i="25"/>
  <c r="AN68" i="25" s="1"/>
  <c r="AP76" i="25"/>
  <c r="AS67" i="25"/>
  <c r="AT141" i="25"/>
  <c r="AT140" i="25"/>
  <c r="AM75" i="25"/>
  <c r="AU141" i="25" l="1"/>
  <c r="AU140" i="25"/>
  <c r="AB55" i="25"/>
  <c r="Z72" i="25"/>
  <c r="AN75" i="25"/>
  <c r="AO80" i="25"/>
  <c r="AO66" i="25"/>
  <c r="AO68" i="25" s="1"/>
  <c r="AA77" i="25"/>
  <c r="AA70" i="25"/>
  <c r="AP80" i="25"/>
  <c r="AP66" i="25"/>
  <c r="AP68" i="25" s="1"/>
  <c r="AB82" i="25" l="1"/>
  <c r="AB56" i="25"/>
  <c r="AB69" i="25" s="1"/>
  <c r="AC53" i="25"/>
  <c r="AP75" i="25"/>
  <c r="AO75" i="25"/>
  <c r="AV140" i="25"/>
  <c r="AA71" i="25"/>
  <c r="AA78" i="25" s="1"/>
  <c r="AW140" i="25" l="1"/>
  <c r="AW141" i="25"/>
  <c r="AB77" i="25"/>
  <c r="AB70" i="25"/>
  <c r="AV141" i="25"/>
  <c r="AA72" i="25"/>
  <c r="AC55" i="25"/>
  <c r="AC82" i="25" l="1"/>
  <c r="AC56" i="25"/>
  <c r="AC69" i="25" s="1"/>
  <c r="AD53" i="25"/>
  <c r="AB71" i="25"/>
  <c r="AB78" i="25" s="1"/>
  <c r="AX140" i="25"/>
  <c r="AX141" i="25"/>
  <c r="AB72" i="25" l="1"/>
  <c r="AD55" i="25"/>
  <c r="AE53" i="25" s="1"/>
  <c r="AY140" i="25"/>
  <c r="AY141" i="25" s="1"/>
  <c r="AC77" i="25"/>
  <c r="AC70" i="25"/>
  <c r="AD82" i="25" l="1"/>
  <c r="AD56" i="25"/>
  <c r="AD69" i="25" s="1"/>
  <c r="AC71" i="25"/>
  <c r="AC78" i="25" s="1"/>
  <c r="AE55" i="25"/>
  <c r="AF53" i="25" s="1"/>
  <c r="AC72" i="25" l="1"/>
  <c r="AF55" i="25"/>
  <c r="AG53" i="25" s="1"/>
  <c r="AE82" i="25"/>
  <c r="AE56" i="25"/>
  <c r="AE69" i="25" s="1"/>
  <c r="AD77" i="25"/>
  <c r="AD70" i="25"/>
  <c r="AG55" i="25" l="1"/>
  <c r="AH53" i="25" s="1"/>
  <c r="AE77" i="25"/>
  <c r="AE70" i="25"/>
  <c r="AD71" i="25"/>
  <c r="AD78" i="25" s="1"/>
  <c r="AF82" i="25"/>
  <c r="AF56" i="25"/>
  <c r="AF69" i="25" s="1"/>
  <c r="AD72" i="25" l="1"/>
  <c r="AF77" i="25"/>
  <c r="AF70" i="25"/>
  <c r="AE71" i="25"/>
  <c r="AE78" i="25" s="1"/>
  <c r="AH55" i="25"/>
  <c r="AI53" i="25" s="1"/>
  <c r="AG82" i="25"/>
  <c r="AG56" i="25"/>
  <c r="AG69" i="25" s="1"/>
  <c r="AE72" i="25" l="1"/>
  <c r="AH82" i="25"/>
  <c r="AH56" i="25"/>
  <c r="AH69" i="25" s="1"/>
  <c r="AF71" i="25"/>
  <c r="AF78" i="25" s="1"/>
  <c r="AG77" i="25"/>
  <c r="AG70" i="25"/>
  <c r="AI55" i="25"/>
  <c r="AF72" i="25" l="1"/>
  <c r="AI82" i="25"/>
  <c r="AI56" i="25"/>
  <c r="AI69" i="25" s="1"/>
  <c r="AJ53" i="25"/>
  <c r="AG71" i="25"/>
  <c r="AG78" i="25" s="1"/>
  <c r="AH77" i="25"/>
  <c r="AH70" i="25"/>
  <c r="AG72" i="25" l="1"/>
  <c r="AH71" i="25"/>
  <c r="AH78" i="25" s="1"/>
  <c r="AJ55" i="25"/>
  <c r="AK53" i="25"/>
  <c r="AI77" i="25"/>
  <c r="AI70" i="25"/>
  <c r="AK55" i="25" l="1"/>
  <c r="AI71" i="25"/>
  <c r="AI78" i="25" s="1"/>
  <c r="AI72" i="25"/>
  <c r="AJ82" i="25"/>
  <c r="AJ56" i="25"/>
  <c r="AJ69" i="25" s="1"/>
  <c r="AH72" i="25"/>
  <c r="AK82" i="25" l="1"/>
  <c r="AK56" i="25"/>
  <c r="AK69" i="25" s="1"/>
  <c r="AJ77" i="25"/>
  <c r="AJ70" i="25"/>
  <c r="AL53" i="25"/>
  <c r="AL55" i="25" l="1"/>
  <c r="AM53" i="25" s="1"/>
  <c r="AJ71" i="25"/>
  <c r="AJ78" i="25" s="1"/>
  <c r="AK77" i="25"/>
  <c r="AK70" i="25"/>
  <c r="AM55" i="25" l="1"/>
  <c r="AN53" i="25" s="1"/>
  <c r="AK71" i="25"/>
  <c r="AK78" i="25" s="1"/>
  <c r="AJ72" i="25"/>
  <c r="AL82" i="25"/>
  <c r="AL56" i="25"/>
  <c r="AL69" i="25" s="1"/>
  <c r="AK72" i="25" l="1"/>
  <c r="AN55" i="25"/>
  <c r="AO53" i="25" s="1"/>
  <c r="AL77" i="25"/>
  <c r="AL70" i="25"/>
  <c r="AM82" i="25"/>
  <c r="AM56" i="25"/>
  <c r="AM69" i="25" s="1"/>
  <c r="AO55" i="25" l="1"/>
  <c r="AP53" i="25" s="1"/>
  <c r="AP55" i="25" s="1"/>
  <c r="AL71" i="25"/>
  <c r="AL78" i="25" s="1"/>
  <c r="AM77" i="25"/>
  <c r="AM70" i="25"/>
  <c r="AN82" i="25"/>
  <c r="AN56" i="25"/>
  <c r="AN69" i="25" s="1"/>
  <c r="AM71" i="25" l="1"/>
  <c r="AM78" i="25" s="1"/>
  <c r="AP82" i="25"/>
  <c r="AP56" i="25"/>
  <c r="AP69" i="25" s="1"/>
  <c r="AO82" i="25"/>
  <c r="AO56" i="25"/>
  <c r="AO69" i="25" s="1"/>
  <c r="AN77" i="25"/>
  <c r="AN70" i="25"/>
  <c r="AL72" i="25"/>
  <c r="AM72" i="25" l="1"/>
  <c r="AN71" i="25"/>
  <c r="AN78" i="25" s="1"/>
  <c r="AP77" i="25"/>
  <c r="AP70" i="25"/>
  <c r="AO77" i="25"/>
  <c r="AO70" i="25"/>
  <c r="AP71" i="25" l="1"/>
  <c r="AP72" i="25" s="1"/>
  <c r="AO71" i="25"/>
  <c r="AO78" i="25" s="1"/>
  <c r="AN72" i="25"/>
  <c r="AO72" i="25" l="1"/>
  <c r="AP78" i="25"/>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5" l="1"/>
  <c r="B83" i="25" l="1"/>
  <c r="C79" i="25"/>
  <c r="C83" i="25" s="1"/>
  <c r="C86" i="25" s="1"/>
  <c r="D79" i="25" l="1"/>
  <c r="B88" i="25"/>
  <c r="B86" i="25"/>
  <c r="C84" i="25"/>
  <c r="C89" i="25" s="1"/>
  <c r="B84" i="25"/>
  <c r="B89" i="25" s="1"/>
  <c r="C88" i="25"/>
  <c r="E79" i="25"/>
  <c r="E83" i="25" s="1"/>
  <c r="E86" i="25" s="1"/>
  <c r="B87" i="25" l="1"/>
  <c r="B90" i="25" s="1"/>
  <c r="C87" i="25"/>
  <c r="C90" i="25" s="1"/>
  <c r="F79" i="25"/>
  <c r="D83" i="25"/>
  <c r="F83" i="25" l="1"/>
  <c r="F86" i="25" s="1"/>
  <c r="G79" i="25"/>
  <c r="D86" i="25"/>
  <c r="F88" i="25"/>
  <c r="F84" i="25"/>
  <c r="F89" i="25" s="1"/>
  <c r="E84" i="25"/>
  <c r="D84" i="25"/>
  <c r="D89" i="25" s="1"/>
  <c r="E88" i="25"/>
  <c r="D88" i="25"/>
  <c r="E89" i="25" l="1"/>
  <c r="E87" i="25"/>
  <c r="D87" i="25"/>
  <c r="D90" i="25" s="1"/>
  <c r="F87" i="25"/>
  <c r="F90" i="25" s="1"/>
  <c r="H79" i="25"/>
  <c r="J79" i="25"/>
  <c r="J83" i="25" s="1"/>
  <c r="J86" i="25" s="1"/>
  <c r="G83" i="25"/>
  <c r="I79" i="25"/>
  <c r="I83" i="25" s="1"/>
  <c r="I86" i="25" s="1"/>
  <c r="G86" i="25" l="1"/>
  <c r="G88" i="25"/>
  <c r="I84" i="25"/>
  <c r="I88" i="25"/>
  <c r="G84" i="25"/>
  <c r="G89" i="25" s="1"/>
  <c r="H88" i="25"/>
  <c r="H83" i="25"/>
  <c r="H86" i="25" s="1"/>
  <c r="E90" i="25"/>
  <c r="K79" i="25"/>
  <c r="K83" i="25" l="1"/>
  <c r="L79" i="25"/>
  <c r="J84" i="25"/>
  <c r="J89" i="25" s="1"/>
  <c r="J88" i="25"/>
  <c r="H84" i="25"/>
  <c r="H89" i="25" s="1"/>
  <c r="I87" i="25"/>
  <c r="I90" i="25" s="1"/>
  <c r="J87" i="25"/>
  <c r="H87" i="25"/>
  <c r="G87" i="25"/>
  <c r="G90" i="25" s="1"/>
  <c r="K86" i="25" l="1"/>
  <c r="K84" i="25"/>
  <c r="K89" i="25" s="1"/>
  <c r="K88" i="25"/>
  <c r="H90" i="25"/>
  <c r="J90" i="25"/>
  <c r="I89" i="25"/>
  <c r="L83" i="25"/>
  <c r="M79" i="25"/>
  <c r="L86" i="25" l="1"/>
  <c r="M84" i="25"/>
  <c r="M89" i="25" s="1"/>
  <c r="L84" i="25"/>
  <c r="L89" i="25" s="1"/>
  <c r="G28" i="25" s="1"/>
  <c r="C105" i="25" s="1"/>
  <c r="L88" i="25"/>
  <c r="B105" i="25" s="1"/>
  <c r="L87" i="25"/>
  <c r="K87" i="25"/>
  <c r="K90" i="25" s="1"/>
  <c r="M83" i="25"/>
  <c r="M86" i="25" s="1"/>
  <c r="N79" i="25"/>
  <c r="N83" i="25" l="1"/>
  <c r="O79" i="25"/>
  <c r="G30" i="25"/>
  <c r="A105" i="25" s="1"/>
  <c r="L90" i="25"/>
  <c r="G29" i="25" s="1"/>
  <c r="D105" i="25" s="1"/>
  <c r="M87" i="25"/>
  <c r="M90" i="25" s="1"/>
  <c r="M88" i="25"/>
  <c r="O83" i="25" l="1"/>
  <c r="P79" i="25"/>
  <c r="N86" i="25"/>
  <c r="N88" i="25"/>
  <c r="N84" i="25"/>
  <c r="N89" i="25" s="1"/>
  <c r="N87" i="25" l="1"/>
  <c r="N90" i="25" s="1"/>
  <c r="P83" i="25"/>
  <c r="Q79" i="25"/>
  <c r="O86" i="25"/>
  <c r="O87" i="25" s="1"/>
  <c r="O90" i="25" s="1"/>
  <c r="O88" i="25"/>
  <c r="O84" i="25"/>
  <c r="O89" i="25" s="1"/>
  <c r="Q83" i="25" l="1"/>
  <c r="R79" i="25"/>
  <c r="P86" i="25"/>
  <c r="P87" i="25" s="1"/>
  <c r="P90" i="25" s="1"/>
  <c r="P88" i="25"/>
  <c r="P84" i="25"/>
  <c r="P89" i="25" s="1"/>
  <c r="R83" i="25" l="1"/>
  <c r="S79" i="25"/>
  <c r="Q86" i="25"/>
  <c r="Q87" i="25" s="1"/>
  <c r="Q90" i="25" s="1"/>
  <c r="Q84" i="25"/>
  <c r="Q89" i="25" s="1"/>
  <c r="Q88" i="25"/>
  <c r="S83" i="25" l="1"/>
  <c r="T79" i="25"/>
  <c r="R86" i="25"/>
  <c r="R87" i="25" s="1"/>
  <c r="R90" i="25" s="1"/>
  <c r="R88" i="25"/>
  <c r="R84" i="25"/>
  <c r="R89" i="25" s="1"/>
  <c r="T83" i="25" l="1"/>
  <c r="U79" i="25"/>
  <c r="S86" i="25"/>
  <c r="S87" i="25" s="1"/>
  <c r="S90" i="25" s="1"/>
  <c r="S88" i="25"/>
  <c r="S84" i="25"/>
  <c r="S89" i="25" s="1"/>
  <c r="U83" i="25" l="1"/>
  <c r="V79" i="25"/>
  <c r="T86" i="25"/>
  <c r="T87" i="25" s="1"/>
  <c r="T90" i="25" s="1"/>
  <c r="T88" i="25"/>
  <c r="T84" i="25"/>
  <c r="T89" i="25" s="1"/>
  <c r="V83" i="25" l="1"/>
  <c r="W79" i="25"/>
  <c r="U86" i="25"/>
  <c r="U87" i="25" s="1"/>
  <c r="U90" i="25" s="1"/>
  <c r="U88" i="25"/>
  <c r="U84" i="25"/>
  <c r="U89" i="25" s="1"/>
  <c r="W83" i="25" l="1"/>
  <c r="X79" i="25"/>
  <c r="V86" i="25"/>
  <c r="V87" i="25" s="1"/>
  <c r="V90" i="25" s="1"/>
  <c r="V88" i="25"/>
  <c r="V84" i="25"/>
  <c r="V89" i="25" s="1"/>
  <c r="X83" i="25" l="1"/>
  <c r="Y79" i="25"/>
  <c r="W86" i="25"/>
  <c r="W87" i="25" s="1"/>
  <c r="W90" i="25" s="1"/>
  <c r="W88" i="25"/>
  <c r="W84" i="25"/>
  <c r="W89" i="25" s="1"/>
  <c r="Y83" i="25" l="1"/>
  <c r="Z79" i="25"/>
  <c r="X86" i="25"/>
  <c r="X87" i="25" s="1"/>
  <c r="X90" i="25" s="1"/>
  <c r="X88" i="25"/>
  <c r="X84" i="25"/>
  <c r="X89" i="25" s="1"/>
  <c r="Z83" i="25" l="1"/>
  <c r="AA79" i="25"/>
  <c r="Y86" i="25"/>
  <c r="Y87" i="25" s="1"/>
  <c r="Y90" i="25" s="1"/>
  <c r="Y88" i="25"/>
  <c r="Y84" i="25"/>
  <c r="Y89" i="25" s="1"/>
  <c r="AA83" i="25" l="1"/>
  <c r="AB79" i="25"/>
  <c r="Z86" i="25"/>
  <c r="Z87" i="25" s="1"/>
  <c r="Z90" i="25" s="1"/>
  <c r="Z84" i="25"/>
  <c r="Z89" i="25" s="1"/>
  <c r="Z88" i="25"/>
  <c r="AB83" i="25" l="1"/>
  <c r="AC79" i="25"/>
  <c r="AA86" i="25"/>
  <c r="AA87" i="25" s="1"/>
  <c r="AA90" i="25" s="1"/>
  <c r="AA88" i="25"/>
  <c r="AA84" i="25"/>
  <c r="AA89" i="25" s="1"/>
  <c r="AC83" i="25" l="1"/>
  <c r="AD79" i="25"/>
  <c r="AB86" i="25"/>
  <c r="AB87" i="25" s="1"/>
  <c r="AB90" i="25" s="1"/>
  <c r="AB84" i="25"/>
  <c r="AB89" i="25" s="1"/>
  <c r="AB88" i="25"/>
  <c r="AD83" i="25" l="1"/>
  <c r="AE79" i="25"/>
  <c r="AC86" i="25"/>
  <c r="AC87" i="25" s="1"/>
  <c r="AC90" i="25" s="1"/>
  <c r="AC88" i="25"/>
  <c r="AC84" i="25"/>
  <c r="AC89" i="25" s="1"/>
  <c r="AE83" i="25" l="1"/>
  <c r="AF79" i="25"/>
  <c r="AD86" i="25"/>
  <c r="AD87" i="25" s="1"/>
  <c r="AD90" i="25" s="1"/>
  <c r="AD88" i="25"/>
  <c r="AD84" i="25"/>
  <c r="AD89" i="25" s="1"/>
  <c r="AF83" i="25" l="1"/>
  <c r="AG79" i="25"/>
  <c r="AE86" i="25"/>
  <c r="AE87" i="25" s="1"/>
  <c r="AE90" i="25" s="1"/>
  <c r="AE84" i="25"/>
  <c r="AE89" i="25" s="1"/>
  <c r="AE88" i="25"/>
  <c r="AG83" i="25" l="1"/>
  <c r="AH79" i="25"/>
  <c r="AF86" i="25"/>
  <c r="AF87" i="25" s="1"/>
  <c r="AF90" i="25" s="1"/>
  <c r="AF88" i="25"/>
  <c r="AF84" i="25"/>
  <c r="AF89" i="25" s="1"/>
  <c r="AH83" i="25" l="1"/>
  <c r="AI79" i="25"/>
  <c r="AG86" i="25"/>
  <c r="AG87" i="25" s="1"/>
  <c r="AG90" i="25" s="1"/>
  <c r="AG88" i="25"/>
  <c r="AG84" i="25"/>
  <c r="AG89" i="25" s="1"/>
  <c r="AI83" i="25" l="1"/>
  <c r="AJ79" i="25"/>
  <c r="AH86" i="25"/>
  <c r="AH87" i="25" s="1"/>
  <c r="AH90" i="25" s="1"/>
  <c r="AH88" i="25"/>
  <c r="AH84" i="25"/>
  <c r="AH89" i="25" s="1"/>
  <c r="AJ83" i="25" l="1"/>
  <c r="AK79" i="25"/>
  <c r="AI86" i="25"/>
  <c r="AI87" i="25" s="1"/>
  <c r="AI90" i="25" s="1"/>
  <c r="AI88" i="25"/>
  <c r="AI84" i="25"/>
  <c r="AI89" i="25" s="1"/>
  <c r="AK83" i="25" l="1"/>
  <c r="AL79" i="25"/>
  <c r="AJ86" i="25"/>
  <c r="AJ87" i="25" s="1"/>
  <c r="AJ90" i="25" s="1"/>
  <c r="AJ84" i="25"/>
  <c r="AJ89" i="25" s="1"/>
  <c r="AJ88" i="25"/>
  <c r="AL83" i="25" l="1"/>
  <c r="AM79" i="25"/>
  <c r="AK86" i="25"/>
  <c r="AK87" i="25" s="1"/>
  <c r="AK90" i="25" s="1"/>
  <c r="AK88" i="25"/>
  <c r="AK84" i="25"/>
  <c r="AK89" i="25" s="1"/>
  <c r="AM83" i="25" l="1"/>
  <c r="AN79" i="25"/>
  <c r="AL86" i="25"/>
  <c r="AL87" i="25" s="1"/>
  <c r="AL90" i="25" s="1"/>
  <c r="AL84" i="25"/>
  <c r="AL89" i="25" s="1"/>
  <c r="AL88" i="25"/>
  <c r="AN83" i="25" l="1"/>
  <c r="AO79" i="25"/>
  <c r="AM86" i="25"/>
  <c r="AM87" i="25" s="1"/>
  <c r="AM90" i="25" s="1"/>
  <c r="AM84" i="25"/>
  <c r="AM89" i="25" s="1"/>
  <c r="AM88" i="25"/>
  <c r="AO83" i="25" l="1"/>
  <c r="AP79" i="25"/>
  <c r="AP83" i="25" s="1"/>
  <c r="AN86" i="25"/>
  <c r="AN87" i="25" s="1"/>
  <c r="AN90" i="25" s="1"/>
  <c r="AN88" i="25"/>
  <c r="AN84" i="25"/>
  <c r="AN89" i="25" s="1"/>
  <c r="AP86" i="25" l="1"/>
  <c r="AP88" i="25"/>
  <c r="AP84" i="25"/>
  <c r="AO86" i="25"/>
  <c r="AO87" i="25" s="1"/>
  <c r="AO90" i="25" s="1"/>
  <c r="AO88" i="25"/>
  <c r="AO84" i="25"/>
  <c r="AO89" i="25" s="1"/>
  <c r="AP89" i="25" l="1"/>
  <c r="AP87" i="25"/>
  <c r="AP90" i="25" l="1"/>
  <c r="A101" i="25"/>
  <c r="B102" i="25" s="1"/>
</calcChain>
</file>

<file path=xl/sharedStrings.xml><?xml version="1.0" encoding="utf-8"?>
<sst xmlns="http://schemas.openxmlformats.org/spreadsheetml/2006/main" count="1064" uniqueCount="627">
  <si>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</si>
  <si>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</si>
  <si>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</si>
  <si>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</si>
  <si>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</si>
  <si>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</si>
  <si>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</si>
  <si>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</si>
  <si>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</si>
  <si>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</si>
  <si>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</si>
  <si>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</si>
  <si>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</si>
  <si>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</si>
  <si>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</si>
  <si>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</si>
  <si>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</si>
  <si>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</si>
  <si>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</si>
  <si>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</si>
  <si>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</si>
  <si>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</si>
  <si>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</si>
  <si>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</si>
  <si>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</si>
  <si>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</si>
  <si>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</si>
  <si>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</si>
  <si>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</si>
  <si>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</si>
  <si>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</si>
  <si>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</si>
  <si>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</si>
  <si>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</si>
  <si>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</si>
  <si>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</si>
  <si>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</si>
  <si>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</si>
  <si>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</si>
  <si>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</si>
  <si>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</si>
  <si>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</si>
  <si>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</si>
  <si>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</si>
  <si>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</si>
  <si>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</si>
  <si>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</si>
  <si>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</si>
  <si>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</si>
  <si>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</si>
  <si>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</si>
  <si>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</si>
  <si>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</si>
  <si>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</si>
  <si>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</si>
  <si>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</si>
  <si>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</si>
  <si>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</si>
  <si>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</si>
  <si>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</si>
  <si>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</si>
  <si>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</si>
  <si>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</si>
  <si>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</si>
  <si>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</si>
  <si>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</si>
  <si>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</si>
  <si>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</si>
  <si>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</si>
  <si>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</si>
  <si>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</si>
  <si>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</si>
  <si>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</si>
  <si>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</si>
  <si>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</si>
  <si>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</si>
  <si>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</si>
  <si>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</si>
  <si>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</si>
  <si>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</si>
  <si>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</si>
  <si>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</si>
  <si>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</si>
  <si>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</si>
  <si>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</si>
  <si>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</si>
  <si>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</si>
  <si>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</si>
  <si>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</si>
  <si>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</si>
  <si>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</si>
  <si>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</si>
  <si>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</si>
  <si>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</si>
  <si>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</si>
  <si>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</si>
  <si>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</si>
  <si>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</si>
  <si>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</si>
  <si>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</si>
  <si>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</si>
  <si>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</si>
  <si>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</si>
  <si>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</si>
  <si>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</si>
  <si>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</si>
  <si>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</si>
  <si>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</si>
  <si>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</si>
  <si>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</si>
  <si>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</si>
  <si>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</si>
  <si>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</si>
  <si>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</si>
  <si>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</si>
  <si>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</si>
  <si>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</si>
  <si>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</si>
  <si>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</si>
  <si>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</si>
  <si>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</si>
  <si>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</si>
  <si>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</si>
  <si>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</si>
  <si>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</si>
  <si>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</si>
  <si>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</si>
  <si>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</si>
  <si>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</si>
  <si>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</si>
  <si>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</si>
  <si>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</si>
  <si>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</si>
  <si>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</si>
  <si>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</si>
  <si>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</si>
  <si>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</si>
  <si>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</si>
  <si>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</si>
  <si>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</si>
  <si>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</si>
  <si>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</si>
  <si>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</si>
  <si>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</si>
  <si>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</si>
  <si>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</si>
  <si>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</si>
  <si>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</si>
  <si>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</si>
  <si>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</si>
  <si>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</si>
  <si>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</si>
  <si>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</si>
  <si>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</si>
  <si>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</si>
  <si>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</si>
  <si>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</si>
  <si>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</si>
  <si>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</si>
  <si>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</si>
  <si>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</si>
  <si>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</si>
  <si>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</si>
  <si>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</si>
  <si>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</si>
  <si>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</si>
  <si>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</si>
  <si>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</si>
  <si>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</si>
  <si>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</si>
  <si>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</si>
  <si>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</si>
  <si>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</si>
  <si>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</si>
  <si>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</si>
  <si>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</si>
  <si>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</si>
  <si>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</si>
  <si>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</si>
  <si>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</si>
  <si>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</si>
  <si>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</si>
  <si>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</si>
  <si>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</si>
  <si>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</si>
  <si>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</si>
  <si>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</si>
  <si>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</si>
  <si>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</si>
  <si>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</si>
  <si>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</si>
  <si>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</si>
  <si>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</si>
  <si>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</si>
  <si>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</si>
  <si>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</si>
  <si>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</si>
  <si>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</si>
  <si>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</si>
  <si>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</si>
  <si>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</si>
  <si>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</si>
  <si>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</si>
  <si>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</si>
  <si>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</si>
  <si>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</si>
  <si>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</si>
  <si>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</si>
  <si>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</si>
  <si>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</si>
  <si>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</si>
  <si>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</si>
  <si>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</si>
  <si>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</si>
  <si>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</si>
  <si>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</si>
  <si>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</si>
  <si>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</si>
  <si>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</si>
  <si>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</si>
  <si>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</si>
  <si>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</si>
  <si>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</si>
  <si>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</si>
  <si>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</si>
  <si>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</si>
  <si>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</si>
  <si>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</si>
  <si>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</si>
  <si>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</si>
  <si>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</si>
  <si>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</si>
  <si>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</si>
  <si>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</si>
  <si>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</si>
  <si>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</si>
  <si>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</si>
  <si>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</si>
  <si>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</si>
  <si>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</si>
  <si>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</si>
  <si>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</si>
  <si>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</si>
  <si>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</si>
  <si>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</si>
  <si>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</si>
  <si>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</si>
  <si>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</si>
  <si>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</si>
  <si>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</si>
  <si>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</si>
  <si>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</si>
  <si>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</si>
  <si>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</si>
  <si>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</si>
  <si>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</si>
  <si>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</si>
  <si>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</si>
  <si>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</si>
  <si>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</si>
  <si>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</si>
  <si>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</si>
  <si>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</si>
  <si>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</si>
  <si>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</si>
  <si>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</si>
  <si>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</si>
  <si>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</si>
  <si>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</si>
  <si>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</si>
  <si>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</si>
  <si>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</si>
  <si>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</si>
  <si>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</si>
  <si>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</si>
  <si>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</si>
  <si>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</si>
  <si>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</si>
  <si>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</si>
  <si>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</si>
  <si>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</si>
  <si>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</si>
  <si>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</si>
  <si>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</si>
  <si>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</si>
  <si>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</si>
  <si>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</si>
  <si>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</si>
  <si>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</si>
  <si>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</si>
  <si>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</si>
  <si>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</si>
  <si>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</si>
  <si>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</si>
  <si>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</si>
  <si>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</si>
  <si>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</si>
  <si>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</si>
  <si>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</si>
  <si>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</si>
  <si>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</si>
  <si>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</si>
  <si>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</si>
  <si>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</si>
  <si>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</si>
  <si>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</si>
  <si>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</si>
  <si>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</si>
  <si>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</si>
  <si>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</si>
  <si>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</si>
  <si>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</si>
  <si>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</si>
  <si>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</si>
  <si>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</si>
  <si>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</si>
  <si>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</si>
  <si>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</si>
  <si>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</si>
  <si>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</si>
  <si>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</si>
  <si>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</si>
  <si>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</si>
  <si>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</si>
  <si>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</si>
  <si>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</si>
  <si>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</si>
  <si>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</si>
  <si>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</si>
  <si>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</si>
  <si>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</si>
  <si>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</si>
  <si>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</si>
  <si>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</si>
  <si>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</si>
  <si>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</si>
  <si>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</si>
  <si>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</si>
  <si>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</si>
  <si>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</si>
  <si>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</si>
  <si>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</si>
  <si>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</si>
  <si>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</si>
  <si>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</si>
  <si>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</si>
  <si>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</si>
  <si>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</si>
  <si>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</si>
  <si>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</si>
  <si>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</si>
  <si>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</si>
  <si>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</si>
  <si>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</si>
  <si>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</si>
  <si>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</si>
  <si>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</si>
  <si>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</si>
  <si>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</si>
  <si>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</si>
  <si>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</si>
  <si>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</si>
  <si>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</si>
  <si>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</si>
  <si>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</si>
  <si>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</si>
  <si>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</si>
  <si>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</si>
  <si>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</si>
  <si>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</si>
  <si>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</si>
  <si>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</si>
  <si>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</si>
  <si>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</si>
  <si>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</si>
  <si>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</si>
  <si>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</si>
  <si>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</si>
  <si>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</si>
  <si>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</si>
  <si>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</si>
  <si>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</si>
  <si>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</si>
  <si>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</si>
  <si>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</si>
  <si>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</si>
  <si>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</si>
  <si>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</si>
  <si>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</si>
  <si>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</si>
  <si>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</si>
  <si>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</si>
  <si>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</si>
  <si>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</si>
  <si>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</si>
  <si>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</si>
  <si>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</si>
  <si>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</si>
  <si>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</si>
  <si>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</si>
  <si>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</si>
  <si>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</si>
  <si>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</si>
  <si>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</si>
  <si>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</si>
  <si>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</si>
  <si>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</si>
  <si>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</si>
  <si>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</si>
  <si>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</si>
  <si>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</si>
  <si>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</si>
  <si>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</si>
  <si>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</si>
  <si>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</si>
  <si>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</si>
  <si>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</si>
  <si>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</si>
  <si>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</si>
  <si>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</si>
  <si>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</si>
  <si>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</si>
  <si>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</si>
  <si>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</si>
  <si>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</si>
  <si>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</si>
  <si>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</si>
  <si>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</si>
  <si>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</si>
  <si>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</si>
  <si>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</si>
  <si>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</si>
  <si>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</si>
  <si>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</si>
  <si>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</si>
  <si>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</si>
  <si>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</si>
  <si>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</si>
  <si>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</si>
  <si>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</si>
  <si>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</si>
  <si>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</si>
  <si>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</si>
  <si>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</si>
  <si>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</si>
  <si>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</si>
  <si>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</si>
  <si>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</si>
  <si>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</si>
  <si>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</si>
  <si>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</si>
  <si>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</si>
  <si>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</si>
  <si>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</si>
  <si>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</si>
  <si>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</si>
  <si>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</si>
  <si>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</si>
  <si>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</si>
  <si>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</si>
  <si>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</si>
  <si>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</si>
  <si>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</si>
  <si>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</si>
  <si>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</si>
  <si>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</si>
  <si>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</si>
  <si>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</si>
  <si>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</si>
  <si>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</si>
  <si>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</si>
  <si>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</si>
  <si>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</si>
  <si>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</si>
  <si>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</si>
  <si>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</si>
  <si>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</si>
  <si>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</si>
  <si>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</si>
  <si>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</si>
  <si>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</si>
  <si>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</si>
  <si>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</si>
  <si>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</si>
  <si>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</si>
  <si>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</si>
  <si>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</si>
  <si>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</si>
  <si>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</si>
  <si>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</si>
  <si>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</si>
  <si>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</si>
  <si>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</si>
  <si>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</si>
  <si>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</si>
  <si>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</si>
  <si>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</si>
  <si>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</si>
  <si>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</si>
  <si>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</si>
  <si>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</si>
  <si>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</si>
  <si>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</si>
  <si>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</si>
  <si>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</si>
  <si>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</si>
  <si>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</si>
  <si>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</si>
  <si>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</si>
  <si>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</si>
  <si>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</si>
  <si>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</si>
  <si>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</si>
  <si>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</si>
  <si>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</si>
  <si>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</si>
  <si>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</si>
  <si>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</si>
  <si>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</si>
  <si>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</si>
  <si>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</si>
  <si>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</si>
  <si>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</si>
  <si>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</si>
  <si>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</si>
  <si>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</si>
  <si>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</si>
  <si>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</si>
  <si>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</si>
  <si>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</si>
  <si>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</si>
  <si>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</si>
  <si>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</si>
  <si>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</si>
  <si>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</si>
  <si>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</si>
  <si>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</si>
  <si>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</si>
  <si>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</si>
  <si>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</si>
  <si>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</si>
  <si>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</si>
  <si>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</si>
  <si>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</si>
  <si>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</si>
  <si>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</si>
  <si>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</si>
  <si>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</si>
  <si>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</si>
  <si>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</si>
  <si>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</si>
  <si>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</si>
  <si>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</si>
  <si>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</si>
  <si>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</si>
  <si>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</si>
  <si>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</si>
  <si>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</si>
  <si>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</si>
  <si>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</si>
  <si>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</si>
  <si>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</si>
  <si>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</si>
  <si>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</si>
  <si>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</si>
  <si>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</si>
  <si>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</si>
  <si>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</si>
  <si>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</si>
  <si>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</si>
  <si>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</si>
  <si>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</si>
  <si>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</si>
  <si>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</si>
  <si>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</si>
  <si>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</si>
  <si>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</si>
  <si>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</si>
  <si>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</si>
  <si>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</si>
  <si>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</si>
  <si>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</si>
  <si>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</si>
  <si>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</si>
  <si>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</si>
  <si>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</si>
  <si>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</si>
  <si>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</si>
  <si>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</si>
  <si>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</si>
  <si>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</si>
  <si>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</si>
  <si>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</si>
  <si>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</si>
  <si>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</si>
  <si>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</si>
  <si>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</si>
  <si>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</si>
  <si>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</si>
  <si>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</si>
  <si>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</si>
  <si>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</si>
  <si>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</si>
  <si>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</si>
  <si>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</si>
  <si>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</si>
  <si>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</si>
  <si>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</si>
  <si>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</si>
  <si>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</si>
  <si>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</si>
  <si>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</si>
  <si>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</si>
  <si>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</si>
  <si>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2017 года без НДС, млн. руб.</t>
  </si>
  <si>
    <t>Стоимость по результатам проведенных закупок без НДС, млн. руб.</t>
  </si>
  <si>
    <t>ж/б</t>
  </si>
  <si>
    <t>Светлогорский  городской округ</t>
  </si>
  <si>
    <t>I_140-83</t>
  </si>
  <si>
    <t>Приобретение электросетевого комплекса п.Малое Луговое Гурьевского р-на  Калининградской обл</t>
  </si>
  <si>
    <t>ВЛ 0,4 кВ от ТП 25-23 Л-2</t>
  </si>
  <si>
    <t>оп.9-9-оп.9-12</t>
  </si>
  <si>
    <t>Приобретение электросетевого комплекса п.Малое Луговое Гурьевского р-на  Калининградской обл: ВЛ 0,4 кВ от ТП 25-23 протяженностью 0,116 км</t>
  </si>
  <si>
    <t>ВЛ 0,363 млн.руб./км</t>
  </si>
  <si>
    <t>договор безвозмездной передачи электросетевого имущества с ПрокинойЛ.В. от 29.03.2018 № 44</t>
  </si>
  <si>
    <t>договор безвозмездной передачи электросетевого имущества с Прокиной Л.В. от 29.03.2018 № 44 в ценах 2018 года без НДС, млн. руб.</t>
  </si>
  <si>
    <t>0,116 (0,116)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</si>
</sst>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-7661.5268968856344</c:v>
                </c:pt>
                <c:pt idx="1">
                  <c:v>-838.98698319767448</c:v>
                </c:pt>
                <c:pt idx="2">
                  <c:v>-731.82915217283676</c:v>
                </c:pt>
                <c:pt idx="3">
                  <c:v>-638.08935358277279</c:v>
                </c:pt>
                <c:pt idx="4">
                  <c:v>-556.13578812707181</c:v>
                </c:pt>
                <c:pt idx="5">
                  <c:v>-484.52621352256659</c:v>
                </c:pt>
                <c:pt idx="6">
                  <c:v>-421.98760698152847</c:v>
                </c:pt>
                <c:pt idx="7">
                  <c:v>-367.39767643415524</c:v>
                </c:pt>
                <c:pt idx="8">
                  <c:v>-319.76812392065835</c:v>
                </c:pt>
                <c:pt idx="9">
                  <c:v>-278.22955152702048</c:v>
                </c:pt>
                <c:pt idx="10">
                  <c:v>-242.01789339548242</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-7661.5268968856344</c:v>
                </c:pt>
                <c:pt idx="1">
                  <c:v>-8500.5138800833083</c:v>
                </c:pt>
                <c:pt idx="2">
                  <c:v>-9232.3430322561453</c:v>
                </c:pt>
                <c:pt idx="3">
                  <c:v>-9870.432385838918</c:v>
                </c:pt>
                <c:pt idx="4">
                  <c:v>-10426.56817396599</c:v>
                </c:pt>
                <c:pt idx="5">
                  <c:v>-10911.094387488556</c:v>
                </c:pt>
                <c:pt idx="6">
                  <c:v>-11333.081994470085</c:v>
                </c:pt>
                <c:pt idx="7">
                  <c:v>-11700.47967090424</c:v>
                </c:pt>
                <c:pt idx="8">
                  <c:v>-12020.247794824898</c:v>
                </c:pt>
                <c:pt idx="9">
                  <c:v>-12298.477346351918</c:v>
                </c:pt>
                <c:pt idx="10">
                  <c:v>-12540.495239747401</c:v>
                </c:pt>
              </c:numCache>
            </c:numRef>
          </c:val>
          <c:smooth val="0"/>
        </c:ser>
        <c:dLbls>
          <c:showLegendKey val="0"/>
          <c:showVal val="0"/>
          <c:showCatName val="0"/>
          <c:showSerName val="0"/>
          <c:showPercent val="0"/>
          <c:showBubbleSize val="0"/>
        </c:dLbls>
        <c:smooth val="0"/>
        <c:axId val="435613608"/>
        <c:axId val="435614000"/>
      </c:lineChart>
      <c:catAx>
        <c:axId val="4356136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35614000"/>
        <c:crosses val="autoZero"/>
        <c:auto val="1"/>
        <c:lblAlgn val="ctr"/>
        <c:lblOffset val="100"/>
        <c:noMultiLvlLbl val="0"/>
      </c:catAx>
      <c:valAx>
        <c:axId val="43561400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356136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9" zoomScaleSheetLayoutView="100" workbookViewId="0">
      <selection activeCell="A15" sqref="A15:C15"/>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618</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619</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617</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электросетевого комплекса п.Малое Луговое Гурьевского р-на  Калининградской обл: ВЛ 0,4 кВ от ТП 25-23 протяженностью 0,116 км</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53" sqref="R53"/>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1" t="str">
        <f>'1. паспорт местоположение'!A12:C12</f>
        <v>I_140-83</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1" t="str">
        <f>'1. паспорт местоположение'!A15</f>
        <v>Приобретение электросетевого комплекса п.Малое Луговое Гурьевского р-на  Калининградской обл</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0" t="s">
        <v>503</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7" t="s">
        <v>188</v>
      </c>
      <c r="B20" s="487" t="s">
        <v>187</v>
      </c>
      <c r="C20" s="473" t="s">
        <v>186</v>
      </c>
      <c r="D20" s="473"/>
      <c r="E20" s="489" t="s">
        <v>185</v>
      </c>
      <c r="F20" s="489"/>
      <c r="G20" s="495"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1" t="s">
        <v>184</v>
      </c>
      <c r="AC20" s="492"/>
      <c r="AD20" s="83"/>
      <c r="AE20" s="83"/>
      <c r="AF20" s="83"/>
    </row>
    <row r="21" spans="1:32" ht="99.75" customHeight="1" x14ac:dyDescent="0.25">
      <c r="A21" s="488"/>
      <c r="B21" s="488"/>
      <c r="C21" s="473"/>
      <c r="D21" s="473"/>
      <c r="E21" s="489"/>
      <c r="F21" s="489"/>
      <c r="G21" s="496"/>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3"/>
      <c r="AC21" s="494"/>
    </row>
    <row r="22" spans="1:32" ht="89.25" customHeight="1" x14ac:dyDescent="0.25">
      <c r="A22" s="480"/>
      <c r="B22" s="480"/>
      <c r="C22" s="368" t="s">
        <v>2</v>
      </c>
      <c r="D22" s="368" t="s">
        <v>182</v>
      </c>
      <c r="E22" s="369" t="s">
        <v>593</v>
      </c>
      <c r="F22" s="370" t="s">
        <v>599</v>
      </c>
      <c r="G22" s="497"/>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0</v>
      </c>
      <c r="S24" s="357">
        <f t="shared" ref="S24:AA24" si="2">SUM(S25:S29)</f>
        <v>0</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0</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0</v>
      </c>
      <c r="S28" s="358">
        <v>0</v>
      </c>
      <c r="T28" s="358">
        <v>0</v>
      </c>
      <c r="U28" s="358">
        <v>0</v>
      </c>
      <c r="V28" s="358">
        <v>0</v>
      </c>
      <c r="W28" s="358">
        <v>0</v>
      </c>
      <c r="X28" s="358">
        <v>0</v>
      </c>
      <c r="Y28" s="358">
        <v>0</v>
      </c>
      <c r="Z28" s="358">
        <v>0</v>
      </c>
      <c r="AA28" s="358">
        <v>0</v>
      </c>
      <c r="AB28" s="357">
        <f t="shared" si="3"/>
        <v>0</v>
      </c>
      <c r="AC28" s="357">
        <f t="shared" si="4"/>
        <v>0</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0</v>
      </c>
      <c r="S30" s="357">
        <f t="shared" si="5"/>
        <v>0</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0</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0</v>
      </c>
      <c r="S33" s="358">
        <v>0</v>
      </c>
      <c r="T33" s="358">
        <v>0</v>
      </c>
      <c r="U33" s="358">
        <v>0</v>
      </c>
      <c r="V33" s="358">
        <v>0</v>
      </c>
      <c r="W33" s="358">
        <v>0</v>
      </c>
      <c r="X33" s="358">
        <v>0</v>
      </c>
      <c r="Y33" s="358">
        <v>0</v>
      </c>
      <c r="Z33" s="358">
        <v>0</v>
      </c>
      <c r="AA33" s="358">
        <v>0</v>
      </c>
      <c r="AB33" s="357">
        <f t="shared" si="3"/>
        <v>0</v>
      </c>
      <c r="AC33" s="357">
        <f t="shared" si="4"/>
        <v>0</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f t="shared" ref="S36:S38" si="6">R36</f>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f t="shared" si="6"/>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f t="shared" si="6"/>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0.11600000000000001</v>
      </c>
      <c r="S39" s="358">
        <f>R39</f>
        <v>0.11600000000000001</v>
      </c>
      <c r="T39" s="358">
        <v>0</v>
      </c>
      <c r="U39" s="358">
        <v>0</v>
      </c>
      <c r="V39" s="358">
        <v>0</v>
      </c>
      <c r="W39" s="358">
        <v>0</v>
      </c>
      <c r="X39" s="358">
        <v>0</v>
      </c>
      <c r="Y39" s="358">
        <v>0</v>
      </c>
      <c r="Z39" s="358">
        <v>0</v>
      </c>
      <c r="AA39" s="358">
        <v>0</v>
      </c>
      <c r="AB39" s="357">
        <f t="shared" si="3"/>
        <v>0</v>
      </c>
      <c r="AC39" s="357">
        <f t="shared" si="4"/>
        <v>0.11600000000000001</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f t="shared" ref="S40:S42" si="7">R40</f>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v>
      </c>
      <c r="S41" s="358">
        <f t="shared" si="7"/>
        <v>0</v>
      </c>
      <c r="T41" s="358">
        <v>0</v>
      </c>
      <c r="U41" s="358">
        <v>0</v>
      </c>
      <c r="V41" s="358">
        <v>0</v>
      </c>
      <c r="W41" s="358">
        <v>0</v>
      </c>
      <c r="X41" s="358">
        <v>0</v>
      </c>
      <c r="Y41" s="358">
        <v>0</v>
      </c>
      <c r="Z41" s="358">
        <v>0</v>
      </c>
      <c r="AA41" s="358">
        <v>0</v>
      </c>
      <c r="AB41" s="357">
        <f t="shared" si="3"/>
        <v>0</v>
      </c>
      <c r="AC41" s="357">
        <f t="shared" si="4"/>
        <v>0</v>
      </c>
    </row>
    <row r="42" spans="1:29" ht="18.75" x14ac:dyDescent="0.25">
      <c r="A42" s="78" t="s">
        <v>154</v>
      </c>
      <c r="B42" s="77" t="s">
        <v>605</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f t="shared" si="7"/>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f>R36</f>
        <v>0</v>
      </c>
      <c r="S44" s="358">
        <f>S36</f>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f t="shared" ref="R45:S45" si="8">R37</f>
        <v>0</v>
      </c>
      <c r="S45" s="358">
        <f t="shared" si="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f t="shared" ref="R46:S46" si="9">R38</f>
        <v>0</v>
      </c>
      <c r="S46" s="358">
        <f t="shared" si="9"/>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f t="shared" ref="R47:S47" si="10">R39</f>
        <v>0.11600000000000001</v>
      </c>
      <c r="S47" s="358">
        <f t="shared" si="10"/>
        <v>0.11600000000000001</v>
      </c>
      <c r="T47" s="358">
        <v>0</v>
      </c>
      <c r="U47" s="358">
        <v>0</v>
      </c>
      <c r="V47" s="358">
        <v>0</v>
      </c>
      <c r="W47" s="358">
        <v>0</v>
      </c>
      <c r="X47" s="358">
        <v>0</v>
      </c>
      <c r="Y47" s="358">
        <v>0</v>
      </c>
      <c r="Z47" s="358">
        <v>0</v>
      </c>
      <c r="AA47" s="358">
        <v>0</v>
      </c>
      <c r="AB47" s="357">
        <f t="shared" si="3"/>
        <v>0</v>
      </c>
      <c r="AC47" s="357">
        <f t="shared" si="4"/>
        <v>0.11600000000000001</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11">N40</f>
        <v>0</v>
      </c>
      <c r="O48" s="358">
        <f t="shared" ref="O48" si="12">O40</f>
        <v>0</v>
      </c>
      <c r="P48" s="358">
        <v>0</v>
      </c>
      <c r="Q48" s="358">
        <v>0</v>
      </c>
      <c r="R48" s="358">
        <f t="shared" ref="R48:S48" si="13">R40</f>
        <v>0</v>
      </c>
      <c r="S48" s="358">
        <f t="shared" si="13"/>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11"/>
        <v>0</v>
      </c>
      <c r="O49" s="358">
        <f t="shared" ref="O49" si="14">O41</f>
        <v>0</v>
      </c>
      <c r="P49" s="358">
        <v>0</v>
      </c>
      <c r="Q49" s="358">
        <v>0</v>
      </c>
      <c r="R49" s="358">
        <f t="shared" ref="R49:S49" si="15">R41</f>
        <v>0</v>
      </c>
      <c r="S49" s="358">
        <f t="shared" si="15"/>
        <v>0</v>
      </c>
      <c r="T49" s="358">
        <v>0</v>
      </c>
      <c r="U49" s="358">
        <v>0</v>
      </c>
      <c r="V49" s="358">
        <v>0</v>
      </c>
      <c r="W49" s="358">
        <v>0</v>
      </c>
      <c r="X49" s="358">
        <v>0</v>
      </c>
      <c r="Y49" s="358">
        <v>0</v>
      </c>
      <c r="Z49" s="358">
        <v>0</v>
      </c>
      <c r="AA49" s="358">
        <v>0</v>
      </c>
      <c r="AB49" s="357">
        <f t="shared" si="3"/>
        <v>0</v>
      </c>
      <c r="AC49" s="357">
        <f t="shared" si="4"/>
        <v>0</v>
      </c>
    </row>
    <row r="50" spans="1:29" ht="18.75" x14ac:dyDescent="0.25">
      <c r="A50" s="78" t="s">
        <v>140</v>
      </c>
      <c r="B50" s="77" t="s">
        <v>605</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f t="shared" ref="R50:S50" si="16">R42</f>
        <v>0</v>
      </c>
      <c r="S50" s="358">
        <f t="shared" si="16"/>
        <v>0</v>
      </c>
      <c r="T50" s="358">
        <v>0</v>
      </c>
      <c r="U50" s="358">
        <v>0</v>
      </c>
      <c r="V50" s="358">
        <v>0</v>
      </c>
      <c r="W50" s="358">
        <v>0</v>
      </c>
      <c r="X50" s="358">
        <v>0</v>
      </c>
      <c r="Y50" s="358">
        <v>0</v>
      </c>
      <c r="Z50" s="358">
        <v>0</v>
      </c>
      <c r="AA50" s="358">
        <v>0</v>
      </c>
      <c r="AB50" s="357">
        <f t="shared" si="3"/>
        <v>0</v>
      </c>
      <c r="AC50" s="357">
        <f t="shared" si="4"/>
        <v>0</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4.2050999999999998E-2</v>
      </c>
      <c r="S52" s="358">
        <f>R52</f>
        <v>4.2050999999999998E-2</v>
      </c>
      <c r="T52" s="358">
        <v>0</v>
      </c>
      <c r="U52" s="358">
        <v>0</v>
      </c>
      <c r="V52" s="358">
        <v>0</v>
      </c>
      <c r="W52" s="358">
        <v>0</v>
      </c>
      <c r="X52" s="358">
        <v>0</v>
      </c>
      <c r="Y52" s="358">
        <v>0</v>
      </c>
      <c r="Z52" s="358">
        <v>0</v>
      </c>
      <c r="AA52" s="358">
        <v>0</v>
      </c>
      <c r="AB52" s="357">
        <f t="shared" si="3"/>
        <v>0</v>
      </c>
      <c r="AC52" s="357">
        <f t="shared" si="4"/>
        <v>4.2050999999999998E-2</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f>R44</f>
        <v>0</v>
      </c>
      <c r="S53" s="358">
        <f>S44</f>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f t="shared" ref="R54:S54" si="17">R45</f>
        <v>0</v>
      </c>
      <c r="S54" s="358">
        <f t="shared" si="17"/>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f t="shared" ref="R55:S55" si="18">R46</f>
        <v>0</v>
      </c>
      <c r="S55" s="358">
        <f t="shared" si="1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f>R47+R48+R49</f>
        <v>0.11600000000000001</v>
      </c>
      <c r="S56" s="358">
        <f>S47+S48+S49</f>
        <v>0.11600000000000001</v>
      </c>
      <c r="T56" s="358">
        <v>0</v>
      </c>
      <c r="U56" s="358">
        <v>0</v>
      </c>
      <c r="V56" s="358">
        <v>0</v>
      </c>
      <c r="W56" s="358">
        <v>0</v>
      </c>
      <c r="X56" s="358">
        <v>0</v>
      </c>
      <c r="Y56" s="358">
        <v>0</v>
      </c>
      <c r="Z56" s="358">
        <v>0</v>
      </c>
      <c r="AA56" s="358">
        <v>0</v>
      </c>
      <c r="AB56" s="357">
        <f t="shared" si="3"/>
        <v>0</v>
      </c>
      <c r="AC56" s="357">
        <f t="shared" si="4"/>
        <v>0.11600000000000001</v>
      </c>
    </row>
    <row r="57" spans="1:29" ht="18.75" x14ac:dyDescent="0.25">
      <c r="A57" s="78" t="s">
        <v>132</v>
      </c>
      <c r="B57" s="77" t="s">
        <v>601</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0</v>
      </c>
      <c r="S57" s="358">
        <f>S50</f>
        <v>0</v>
      </c>
      <c r="T57" s="358">
        <v>0</v>
      </c>
      <c r="U57" s="358">
        <v>0</v>
      </c>
      <c r="V57" s="358">
        <v>0</v>
      </c>
      <c r="W57" s="358">
        <v>0</v>
      </c>
      <c r="X57" s="358">
        <v>0</v>
      </c>
      <c r="Y57" s="358">
        <v>0</v>
      </c>
      <c r="Z57" s="358">
        <v>0</v>
      </c>
      <c r="AA57" s="358">
        <v>0</v>
      </c>
      <c r="AB57" s="357">
        <f t="shared" si="3"/>
        <v>0</v>
      </c>
      <c r="AC57" s="357">
        <f t="shared" si="4"/>
        <v>0</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500"/>
      <c r="C66" s="500"/>
      <c r="D66" s="500"/>
      <c r="E66" s="500"/>
      <c r="F66" s="500"/>
      <c r="G66" s="500"/>
      <c r="H66" s="500"/>
      <c r="I66" s="50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01"/>
      <c r="C68" s="501"/>
      <c r="D68" s="501"/>
      <c r="E68" s="501"/>
      <c r="F68" s="501"/>
      <c r="G68" s="501"/>
      <c r="H68" s="501"/>
      <c r="I68" s="50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500"/>
      <c r="C70" s="500"/>
      <c r="D70" s="500"/>
      <c r="E70" s="500"/>
      <c r="F70" s="500"/>
      <c r="G70" s="500"/>
      <c r="H70" s="500"/>
      <c r="I70" s="50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500"/>
      <c r="C72" s="500"/>
      <c r="D72" s="500"/>
      <c r="E72" s="500"/>
      <c r="F72" s="500"/>
      <c r="G72" s="500"/>
      <c r="H72" s="500"/>
      <c r="I72" s="50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01"/>
      <c r="C73" s="501"/>
      <c r="D73" s="501"/>
      <c r="E73" s="501"/>
      <c r="F73" s="501"/>
      <c r="G73" s="501"/>
      <c r="H73" s="501"/>
      <c r="I73" s="50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500"/>
      <c r="C74" s="500"/>
      <c r="D74" s="500"/>
      <c r="E74" s="500"/>
      <c r="F74" s="500"/>
      <c r="G74" s="500"/>
      <c r="H74" s="500"/>
      <c r="I74" s="50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8"/>
      <c r="C75" s="498"/>
      <c r="D75" s="498"/>
      <c r="E75" s="498"/>
      <c r="F75" s="498"/>
      <c r="G75" s="498"/>
      <c r="H75" s="498"/>
      <c r="I75" s="49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9"/>
      <c r="C77" s="499"/>
      <c r="D77" s="499"/>
      <c r="E77" s="499"/>
      <c r="F77" s="499"/>
      <c r="G77" s="499"/>
      <c r="H77" s="499"/>
      <c r="I77" s="49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6" priority="43" operator="notEqual">
      <formula>0</formula>
    </cfRule>
  </conditionalFormatting>
  <conditionalFormatting sqref="H27:I29 L29:AA29 H58:AA64 H40:J40 H42:J44 H41:I41 H49:I49 H50:J53 H48:J48 H47:I47 H39:I39 H46:J46 P54:Q54 H55:J57 H33:M33 M52 L27:M28 N27:O27 H34:AA38 P52:Q52 L51:R51 L46:O50 H24:AA26 H30:AA32 P27:AA28 O33:AA33 L39:AA44 T45:AA57 P45:S50 L53:S53 L55:Q56 R54:S56 L57:S57 S36:S42">
    <cfRule type="cellIs" dxfId="35" priority="42" operator="notEqual">
      <formula>0</formula>
    </cfRule>
  </conditionalFormatting>
  <conditionalFormatting sqref="C24:D44 C46:D53 C45 C55:D64 C54">
    <cfRule type="cellIs" dxfId="34" priority="41" operator="notEqual">
      <formula>0</formula>
    </cfRule>
  </conditionalFormatting>
  <conditionalFormatting sqref="J27:K29">
    <cfRule type="cellIs" dxfId="33" priority="40" operator="notEqual">
      <formula>0</formula>
    </cfRule>
  </conditionalFormatting>
  <conditionalFormatting sqref="AB24:AC64">
    <cfRule type="cellIs" dxfId="32" priority="39" operator="notEqual">
      <formula>0</formula>
    </cfRule>
  </conditionalFormatting>
  <conditionalFormatting sqref="L52">
    <cfRule type="cellIs" dxfId="31" priority="38" operator="notEqual">
      <formula>0</formula>
    </cfRule>
  </conditionalFormatting>
  <conditionalFormatting sqref="J41">
    <cfRule type="cellIs" dxfId="30" priority="37" operator="notEqual">
      <formula>0</formula>
    </cfRule>
  </conditionalFormatting>
  <conditionalFormatting sqref="J49">
    <cfRule type="cellIs" dxfId="29" priority="36" operator="notEqual">
      <formula>0</formula>
    </cfRule>
  </conditionalFormatting>
  <conditionalFormatting sqref="K57">
    <cfRule type="cellIs" dxfId="28" priority="35" operator="notEqual">
      <formula>0</formula>
    </cfRule>
  </conditionalFormatting>
  <conditionalFormatting sqref="K40 K42:K44 K50:K51 K48 K53 K46 K55">
    <cfRule type="cellIs" dxfId="27" priority="34" operator="notEqual">
      <formula>0</formula>
    </cfRule>
  </conditionalFormatting>
  <conditionalFormatting sqref="K41">
    <cfRule type="cellIs" dxfId="26" priority="33" operator="notEqual">
      <formula>0</formula>
    </cfRule>
  </conditionalFormatting>
  <conditionalFormatting sqref="K49">
    <cfRule type="cellIs" dxfId="25" priority="32" operator="notEqual">
      <formula>0</formula>
    </cfRule>
  </conditionalFormatting>
  <conditionalFormatting sqref="K56">
    <cfRule type="cellIs" dxfId="24" priority="31" operator="notEqual">
      <formula>0</formula>
    </cfRule>
  </conditionalFormatting>
  <conditionalFormatting sqref="J47">
    <cfRule type="cellIs" dxfId="23" priority="30" operator="notEqual">
      <formula>0</formula>
    </cfRule>
  </conditionalFormatting>
  <conditionalFormatting sqref="K47">
    <cfRule type="cellIs" dxfId="22" priority="29" operator="notEqual">
      <formula>0</formula>
    </cfRule>
  </conditionalFormatting>
  <conditionalFormatting sqref="J39">
    <cfRule type="cellIs" dxfId="21" priority="28" operator="notEqual">
      <formula>0</formula>
    </cfRule>
  </conditionalFormatting>
  <conditionalFormatting sqref="K39">
    <cfRule type="cellIs" dxfId="20" priority="27" operator="notEqual">
      <formula>0</formula>
    </cfRule>
  </conditionalFormatting>
  <conditionalFormatting sqref="K52">
    <cfRule type="cellIs" dxfId="19" priority="26" operator="notEqual">
      <formula>0</formula>
    </cfRule>
  </conditionalFormatting>
  <conditionalFormatting sqref="G45">
    <cfRule type="cellIs" dxfId="18" priority="25" operator="notEqual">
      <formula>0</formula>
    </cfRule>
  </conditionalFormatting>
  <conditionalFormatting sqref="H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O54">
    <cfRule type="cellIs" dxfId="14" priority="21" operator="notEqual">
      <formula>0</formula>
    </cfRule>
  </conditionalFormatting>
  <conditionalFormatting sqref="D54">
    <cfRule type="cellIs" dxfId="13" priority="20" operator="notEqual">
      <formula>0</formula>
    </cfRule>
  </conditionalFormatting>
  <conditionalFormatting sqref="E24:F24">
    <cfRule type="cellIs" dxfId="12" priority="18" operator="notEqual">
      <formula>0</formula>
    </cfRule>
  </conditionalFormatting>
  <conditionalFormatting sqref="E58:F64 E51:F51 E25:F43">
    <cfRule type="cellIs" dxfId="11" priority="17" operator="notEqual">
      <formula>0</formula>
    </cfRule>
  </conditionalFormatting>
  <conditionalFormatting sqref="F44 F50">
    <cfRule type="cellIs" dxfId="10" priority="16" operator="notEqual">
      <formula>0</formula>
    </cfRule>
  </conditionalFormatting>
  <conditionalFormatting sqref="F45:F49">
    <cfRule type="cellIs" dxfId="9" priority="15" operator="notEqual">
      <formula>0</formula>
    </cfRule>
  </conditionalFormatting>
  <conditionalFormatting sqref="E44:E50">
    <cfRule type="cellIs" dxfId="8" priority="14" operator="notEqual">
      <formula>0</formula>
    </cfRule>
  </conditionalFormatting>
  <conditionalFormatting sqref="E52:F52 F53:F57">
    <cfRule type="cellIs" dxfId="7" priority="13" operator="notEqual">
      <formula>0</formula>
    </cfRule>
  </conditionalFormatting>
  <conditionalFormatting sqref="E53:E57">
    <cfRule type="cellIs" dxfId="6" priority="12" operator="notEqual">
      <formula>0</formula>
    </cfRule>
  </conditionalFormatting>
  <conditionalFormatting sqref="O28">
    <cfRule type="cellIs" dxfId="5" priority="10" operator="notEqual">
      <formula>0</formula>
    </cfRule>
  </conditionalFormatting>
  <conditionalFormatting sqref="N28">
    <cfRule type="cellIs" dxfId="4" priority="9" operator="notEqual">
      <formula>0</formula>
    </cfRule>
  </conditionalFormatting>
  <conditionalFormatting sqref="N33">
    <cfRule type="cellIs" dxfId="3" priority="6" operator="notEqual">
      <formula>0</formula>
    </cfRule>
  </conditionalFormatting>
  <conditionalFormatting sqref="N52:O52">
    <cfRule type="cellIs" dxfId="2" priority="5" operator="notEqual">
      <formula>0</formula>
    </cfRule>
  </conditionalFormatting>
  <conditionalFormatting sqref="S51">
    <cfRule type="cellIs" dxfId="1" priority="4" operator="notEqual">
      <formula>0</formula>
    </cfRule>
  </conditionalFormatting>
  <conditionalFormatting sqref="R52:S52">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9</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1" t="str">
        <f>'1. паспорт местоположение'!A12:C12</f>
        <v>I_140-83</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1" t="str">
        <f>'1. паспорт местоположение'!A15</f>
        <v>Приобретение электросетевого комплекса п.Малое Луговое Гурьевского р-на  Калининградской обл</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02" t="s">
        <v>516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5" customFormat="1" ht="58.5" customHeight="1" x14ac:dyDescent="0.25">
      <c r="A22" s="503" t="s">
        <v>52</v>
      </c>
      <c r="B22" s="506" t="s">
        <v>24</v>
      </c>
      <c r="C22" s="503" t="s">
        <v>51</v>
      </c>
      <c r="D22" s="503" t="s">
        <v>50</v>
      </c>
      <c r="E22" s="509" t="s">
        <v>527</v>
      </c>
      <c r="F22" s="510"/>
      <c r="G22" s="510"/>
      <c r="H22" s="510"/>
      <c r="I22" s="510"/>
      <c r="J22" s="510"/>
      <c r="K22" s="510"/>
      <c r="L22" s="511"/>
      <c r="M22" s="503" t="s">
        <v>49</v>
      </c>
      <c r="N22" s="503" t="s">
        <v>48</v>
      </c>
      <c r="O22" s="503" t="s">
        <v>47</v>
      </c>
      <c r="P22" s="512" t="s">
        <v>260</v>
      </c>
      <c r="Q22" s="512" t="s">
        <v>46</v>
      </c>
      <c r="R22" s="512" t="s">
        <v>45</v>
      </c>
      <c r="S22" s="512" t="s">
        <v>44</v>
      </c>
      <c r="T22" s="512"/>
      <c r="U22" s="513" t="s">
        <v>43</v>
      </c>
      <c r="V22" s="513" t="s">
        <v>42</v>
      </c>
      <c r="W22" s="512" t="s">
        <v>41</v>
      </c>
      <c r="X22" s="512" t="s">
        <v>40</v>
      </c>
      <c r="Y22" s="512" t="s">
        <v>39</v>
      </c>
      <c r="Z22" s="526" t="s">
        <v>38</v>
      </c>
      <c r="AA22" s="512" t="s">
        <v>37</v>
      </c>
      <c r="AB22" s="512" t="s">
        <v>36</v>
      </c>
      <c r="AC22" s="512" t="s">
        <v>35</v>
      </c>
      <c r="AD22" s="512" t="s">
        <v>34</v>
      </c>
      <c r="AE22" s="512" t="s">
        <v>33</v>
      </c>
      <c r="AF22" s="512" t="s">
        <v>32</v>
      </c>
      <c r="AG22" s="512"/>
      <c r="AH22" s="512"/>
      <c r="AI22" s="512"/>
      <c r="AJ22" s="512"/>
      <c r="AK22" s="512"/>
      <c r="AL22" s="512" t="s">
        <v>31</v>
      </c>
      <c r="AM22" s="512"/>
      <c r="AN22" s="512"/>
      <c r="AO22" s="512"/>
      <c r="AP22" s="512" t="s">
        <v>30</v>
      </c>
      <c r="AQ22" s="512"/>
      <c r="AR22" s="512" t="s">
        <v>29</v>
      </c>
      <c r="AS22" s="512" t="s">
        <v>28</v>
      </c>
      <c r="AT22" s="512" t="s">
        <v>27</v>
      </c>
      <c r="AU22" s="512" t="s">
        <v>26</v>
      </c>
      <c r="AV22" s="516" t="s">
        <v>25</v>
      </c>
    </row>
    <row r="23" spans="1:48" s="25" customFormat="1" ht="64.5" customHeight="1" x14ac:dyDescent="0.25">
      <c r="A23" s="504"/>
      <c r="B23" s="507"/>
      <c r="C23" s="504"/>
      <c r="D23" s="504"/>
      <c r="E23" s="518" t="s">
        <v>23</v>
      </c>
      <c r="F23" s="520" t="s">
        <v>130</v>
      </c>
      <c r="G23" s="520" t="s">
        <v>129</v>
      </c>
      <c r="H23" s="520" t="s">
        <v>128</v>
      </c>
      <c r="I23" s="524" t="s">
        <v>437</v>
      </c>
      <c r="J23" s="524" t="s">
        <v>438</v>
      </c>
      <c r="K23" s="524" t="s">
        <v>439</v>
      </c>
      <c r="L23" s="520" t="s">
        <v>606</v>
      </c>
      <c r="M23" s="504"/>
      <c r="N23" s="504"/>
      <c r="O23" s="504"/>
      <c r="P23" s="512"/>
      <c r="Q23" s="512"/>
      <c r="R23" s="512"/>
      <c r="S23" s="522" t="s">
        <v>2</v>
      </c>
      <c r="T23" s="522" t="s">
        <v>11</v>
      </c>
      <c r="U23" s="513"/>
      <c r="V23" s="513"/>
      <c r="W23" s="512"/>
      <c r="X23" s="512"/>
      <c r="Y23" s="512"/>
      <c r="Z23" s="512"/>
      <c r="AA23" s="512"/>
      <c r="AB23" s="512"/>
      <c r="AC23" s="512"/>
      <c r="AD23" s="512"/>
      <c r="AE23" s="512"/>
      <c r="AF23" s="512" t="s">
        <v>22</v>
      </c>
      <c r="AG23" s="512"/>
      <c r="AH23" s="512" t="s">
        <v>21</v>
      </c>
      <c r="AI23" s="512"/>
      <c r="AJ23" s="503" t="s">
        <v>20</v>
      </c>
      <c r="AK23" s="503" t="s">
        <v>19</v>
      </c>
      <c r="AL23" s="503" t="s">
        <v>18</v>
      </c>
      <c r="AM23" s="503" t="s">
        <v>17</v>
      </c>
      <c r="AN23" s="503" t="s">
        <v>16</v>
      </c>
      <c r="AO23" s="503" t="s">
        <v>15</v>
      </c>
      <c r="AP23" s="503" t="s">
        <v>14</v>
      </c>
      <c r="AQ23" s="514" t="s">
        <v>11</v>
      </c>
      <c r="AR23" s="512"/>
      <c r="AS23" s="512"/>
      <c r="AT23" s="512"/>
      <c r="AU23" s="512"/>
      <c r="AV23" s="517"/>
    </row>
    <row r="24" spans="1:48" s="25"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42" t="s">
        <v>13</v>
      </c>
      <c r="AG24" s="142" t="s">
        <v>12</v>
      </c>
      <c r="AH24" s="143" t="s">
        <v>2</v>
      </c>
      <c r="AI24" s="143" t="s">
        <v>11</v>
      </c>
      <c r="AJ24" s="505"/>
      <c r="AK24" s="505"/>
      <c r="AL24" s="505"/>
      <c r="AM24" s="505"/>
      <c r="AN24" s="505"/>
      <c r="AO24" s="505"/>
      <c r="AP24" s="505"/>
      <c r="AQ24" s="515"/>
      <c r="AR24" s="512"/>
      <c r="AS24" s="512"/>
      <c r="AT24" s="512"/>
      <c r="AU24" s="512"/>
      <c r="AV24" s="51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43190</v>
      </c>
      <c r="E26" s="22"/>
      <c r="F26" s="22"/>
      <c r="G26" s="380">
        <f>'6.2. Паспорт фин осв ввод'!AC37</f>
        <v>0</v>
      </c>
      <c r="H26" s="380"/>
      <c r="I26" s="380">
        <f>'6.2. Паспорт фин осв ввод'!AC39</f>
        <v>0.11600000000000001</v>
      </c>
      <c r="J26" s="380">
        <f>'6.2. Паспорт фин осв ввод'!AC40</f>
        <v>0</v>
      </c>
      <c r="K26" s="380">
        <f>'6.2. Паспорт фин осв ввод'!AC41</f>
        <v>0</v>
      </c>
      <c r="L26" s="377">
        <f>'6.2. Паспорт фин осв ввод'!AC57</f>
        <v>0</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zoomScale="90" zoomScaleNormal="90" zoomScaleSheetLayoutView="90" workbookViewId="0">
      <selection activeCell="B24" sqref="B24"/>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27" t="str">
        <f>'1. паспорт местоположение'!A5:C5</f>
        <v>Год раскрытия информации: 2018 год</v>
      </c>
      <c r="B5" s="527"/>
      <c r="C5" s="86"/>
      <c r="D5" s="86"/>
      <c r="E5" s="86"/>
      <c r="F5" s="86"/>
      <c r="G5" s="86"/>
      <c r="H5" s="86"/>
    </row>
    <row r="6" spans="1:8" ht="18.75" x14ac:dyDescent="0.3">
      <c r="A6" s="147"/>
      <c r="B6" s="147"/>
      <c r="C6" s="147"/>
      <c r="D6" s="147"/>
      <c r="E6" s="147"/>
      <c r="F6" s="147"/>
      <c r="G6" s="147"/>
      <c r="H6" s="147"/>
    </row>
    <row r="7" spans="1:8" ht="18.75" x14ac:dyDescent="0.25">
      <c r="A7" s="416" t="s">
        <v>9</v>
      </c>
      <c r="B7" s="416"/>
      <c r="C7" s="146"/>
      <c r="D7" s="146"/>
      <c r="E7" s="146"/>
      <c r="F7" s="146"/>
      <c r="G7" s="146"/>
      <c r="H7" s="146"/>
    </row>
    <row r="8" spans="1:8" ht="18.75" x14ac:dyDescent="0.25">
      <c r="A8" s="146"/>
      <c r="B8" s="146"/>
      <c r="C8" s="146"/>
      <c r="D8" s="146"/>
      <c r="E8" s="146"/>
      <c r="F8" s="146"/>
      <c r="G8" s="146"/>
      <c r="H8" s="146"/>
    </row>
    <row r="9" spans="1:8" x14ac:dyDescent="0.25">
      <c r="A9" s="411" t="str">
        <f>'1. паспорт местоположение'!A9:C9</f>
        <v>Акционерное общество "Янтарьэнерго" ДЗО  ПАО "Россети"</v>
      </c>
      <c r="B9" s="411"/>
      <c r="C9" s="144"/>
      <c r="D9" s="144"/>
      <c r="E9" s="144"/>
      <c r="F9" s="144"/>
      <c r="G9" s="144"/>
      <c r="H9" s="144"/>
    </row>
    <row r="10" spans="1:8" x14ac:dyDescent="0.25">
      <c r="A10" s="412" t="s">
        <v>8</v>
      </c>
      <c r="B10" s="412"/>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1" t="str">
        <f>'1. паспорт местоположение'!A12:C12</f>
        <v>I_140-83</v>
      </c>
      <c r="B12" s="411"/>
      <c r="C12" s="144"/>
      <c r="D12" s="144"/>
      <c r="E12" s="144"/>
      <c r="F12" s="144"/>
      <c r="G12" s="144"/>
      <c r="H12" s="144"/>
    </row>
    <row r="13" spans="1:8" x14ac:dyDescent="0.25">
      <c r="A13" s="412" t="s">
        <v>7</v>
      </c>
      <c r="B13" s="412"/>
      <c r="C13" s="145"/>
      <c r="D13" s="145"/>
      <c r="E13" s="145"/>
      <c r="F13" s="145"/>
      <c r="G13" s="145"/>
      <c r="H13" s="145"/>
    </row>
    <row r="14" spans="1:8" ht="18.75" x14ac:dyDescent="0.25">
      <c r="A14" s="10"/>
      <c r="B14" s="10"/>
      <c r="C14" s="10"/>
      <c r="D14" s="10"/>
      <c r="E14" s="10"/>
      <c r="F14" s="10"/>
      <c r="G14" s="10"/>
      <c r="H14" s="10"/>
    </row>
    <row r="15" spans="1:8" x14ac:dyDescent="0.25">
      <c r="A15" s="411" t="str">
        <f>'1. паспорт местоположение'!A15:C15</f>
        <v>Приобретение электросетевого комплекса п.Малое Луговое Гурьевского р-на  Калининградской обл</v>
      </c>
      <c r="B15" s="411"/>
      <c r="C15" s="144"/>
      <c r="D15" s="144"/>
      <c r="E15" s="144"/>
      <c r="F15" s="144"/>
      <c r="G15" s="144"/>
      <c r="H15" s="144"/>
    </row>
    <row r="16" spans="1:8" x14ac:dyDescent="0.25">
      <c r="A16" s="412" t="s">
        <v>6</v>
      </c>
      <c r="B16" s="412"/>
      <c r="C16" s="145"/>
      <c r="D16" s="145"/>
      <c r="E16" s="145"/>
      <c r="F16" s="145"/>
      <c r="G16" s="145"/>
      <c r="H16" s="145"/>
    </row>
    <row r="17" spans="1:2" x14ac:dyDescent="0.25">
      <c r="B17" s="118"/>
    </row>
    <row r="18" spans="1:2" ht="33.75" customHeight="1" x14ac:dyDescent="0.25">
      <c r="A18" s="531" t="s">
        <v>517</v>
      </c>
      <c r="B18" s="532"/>
    </row>
    <row r="19" spans="1:2" x14ac:dyDescent="0.25">
      <c r="B19" s="42"/>
    </row>
    <row r="20" spans="1:2" ht="16.5" thickBot="1" x14ac:dyDescent="0.3">
      <c r="B20" s="119"/>
    </row>
    <row r="21" spans="1:2" ht="49.5" customHeight="1" thickBot="1" x14ac:dyDescent="0.3">
      <c r="A21" s="120" t="s">
        <v>385</v>
      </c>
      <c r="B21" s="121" t="str">
        <f>A15</f>
        <v>Приобретение электросетевого комплекса п.Малое Луговое Гурьевского р-на  Калининградской обл</v>
      </c>
    </row>
    <row r="22" spans="1:2" ht="16.5" thickBot="1" x14ac:dyDescent="0.3">
      <c r="A22" s="120" t="s">
        <v>386</v>
      </c>
      <c r="B22" s="121"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0" t="s">
        <v>351</v>
      </c>
      <c r="B23" s="122" t="s">
        <v>594</v>
      </c>
    </row>
    <row r="24" spans="1:2" ht="16.5" thickBot="1" x14ac:dyDescent="0.3">
      <c r="A24" s="120" t="s">
        <v>387</v>
      </c>
      <c r="B24" s="122" t="s">
        <v>626</v>
      </c>
    </row>
    <row r="25" spans="1:2" ht="16.5" thickBot="1" x14ac:dyDescent="0.3">
      <c r="A25" s="123" t="s">
        <v>388</v>
      </c>
      <c r="B25" s="121">
        <v>2018</v>
      </c>
    </row>
    <row r="26" spans="1:2" ht="16.5" thickBot="1" x14ac:dyDescent="0.3">
      <c r="A26" s="226" t="s">
        <v>389</v>
      </c>
      <c r="B26" s="211" t="s">
        <v>597</v>
      </c>
    </row>
    <row r="27" spans="1:2" ht="29.25" thickBot="1" x14ac:dyDescent="0.3">
      <c r="A27" s="228" t="s">
        <v>614</v>
      </c>
      <c r="B27" s="398">
        <f>'6.2. Паспорт фин осв ввод'!R52</f>
        <v>4.2050999999999998E-2</v>
      </c>
    </row>
    <row r="28" spans="1:2" ht="16.5" thickBot="1" x14ac:dyDescent="0.3">
      <c r="A28" s="227" t="s">
        <v>390</v>
      </c>
      <c r="B28" s="227" t="s">
        <v>600</v>
      </c>
    </row>
    <row r="29" spans="1:2" ht="29.25" thickBot="1" x14ac:dyDescent="0.3">
      <c r="A29" s="131" t="s">
        <v>615</v>
      </c>
      <c r="B29" s="396">
        <f>B30</f>
        <v>4.2050999999999998E-2</v>
      </c>
    </row>
    <row r="30" spans="1:2" ht="29.25" thickBot="1" x14ac:dyDescent="0.3">
      <c r="A30" s="131" t="s">
        <v>391</v>
      </c>
      <c r="B30" s="396">
        <f>B32+B37+B42</f>
        <v>4.2050999999999998E-2</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4.2050999999999998E-2</v>
      </c>
    </row>
    <row r="43" spans="1:2" ht="45.75" thickBot="1" x14ac:dyDescent="0.3">
      <c r="A43" s="385" t="s">
        <v>625</v>
      </c>
      <c r="B43" s="397">
        <v>4.2050999999999998E-2</v>
      </c>
    </row>
    <row r="44" spans="1:2" ht="16.5" thickBot="1" x14ac:dyDescent="0.3">
      <c r="A44" s="126" t="s">
        <v>395</v>
      </c>
      <c r="B44" s="374">
        <f>B43/B27</f>
        <v>1</v>
      </c>
    </row>
    <row r="45" spans="1:2" ht="16.5" thickBot="1" x14ac:dyDescent="0.3">
      <c r="A45" s="126" t="s">
        <v>396</v>
      </c>
      <c r="B45" s="396"/>
    </row>
    <row r="46" spans="1:2" ht="16.5" thickBot="1" x14ac:dyDescent="0.3">
      <c r="A46" s="126" t="s">
        <v>397</v>
      </c>
      <c r="B46" s="396"/>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0</v>
      </c>
    </row>
    <row r="57" spans="1:2" ht="16.5" thickBot="1" x14ac:dyDescent="0.3">
      <c r="A57" s="123" t="s">
        <v>405</v>
      </c>
      <c r="B57" s="399">
        <f>B45+B49</f>
        <v>0</v>
      </c>
    </row>
    <row r="58" spans="1:2" ht="16.5" thickBot="1" x14ac:dyDescent="0.3">
      <c r="A58" s="123" t="s">
        <v>406</v>
      </c>
      <c r="B58" s="375">
        <f>B59/B27</f>
        <v>0</v>
      </c>
    </row>
    <row r="59" spans="1:2" ht="16.5" thickBot="1" x14ac:dyDescent="0.3">
      <c r="A59" s="124" t="s">
        <v>407</v>
      </c>
      <c r="B59" s="400">
        <f>B46+B50</f>
        <v>0</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безвозмездной передачи электросетевого имущества с ПрокинойЛ.В. от 29.03.2018 № 44</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8" t="s">
        <v>428</v>
      </c>
    </row>
    <row r="78" spans="1:2" x14ac:dyDescent="0.25">
      <c r="A78" s="129" t="s">
        <v>429</v>
      </c>
      <c r="B78" s="529"/>
    </row>
    <row r="79" spans="1:2" x14ac:dyDescent="0.25">
      <c r="A79" s="129" t="s">
        <v>430</v>
      </c>
      <c r="B79" s="529"/>
    </row>
    <row r="80" spans="1:2" x14ac:dyDescent="0.25">
      <c r="A80" s="129" t="s">
        <v>431</v>
      </c>
      <c r="B80" s="529"/>
    </row>
    <row r="81" spans="1:2" x14ac:dyDescent="0.25">
      <c r="A81" s="129" t="s">
        <v>432</v>
      </c>
      <c r="B81" s="529"/>
    </row>
    <row r="82" spans="1:2" ht="16.5" thickBot="1" x14ac:dyDescent="0.3">
      <c r="A82" s="137" t="s">
        <v>433</v>
      </c>
      <c r="B82" s="530"/>
    </row>
    <row r="85" spans="1:2" x14ac:dyDescent="0.25">
      <c r="A85" s="138"/>
      <c r="B85" s="139"/>
    </row>
    <row r="86" spans="1:2" x14ac:dyDescent="0.25">
      <c r="B86" s="140"/>
    </row>
    <row r="87" spans="1:2" x14ac:dyDescent="0.25">
      <c r="B87" s="141"/>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9</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2" t="s">
        <v>8</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1" t="str">
        <f>'1. паспорт местоположение'!A12:C12</f>
        <v>I_140-83</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2"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2" customFormat="1" ht="15" customHeight="1" x14ac:dyDescent="0.2">
      <c r="A15" s="412" t="s">
        <v>6</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2"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3"/>
      <c r="U16" s="3"/>
      <c r="V16" s="3"/>
      <c r="W16" s="3"/>
      <c r="X16" s="3"/>
      <c r="Y16" s="3"/>
    </row>
    <row r="17" spans="1:28" s="2" customFormat="1" ht="45.75" customHeight="1" x14ac:dyDescent="0.2">
      <c r="A17" s="414" t="s">
        <v>492</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3"/>
      <c r="U18" s="3"/>
      <c r="V18" s="3"/>
      <c r="W18" s="3"/>
      <c r="X18" s="3"/>
      <c r="Y18" s="3"/>
    </row>
    <row r="19" spans="1:28" s="2" customFormat="1" ht="54" customHeight="1" x14ac:dyDescent="0.2">
      <c r="A19" s="418" t="s">
        <v>5</v>
      </c>
      <c r="B19" s="418" t="s">
        <v>99</v>
      </c>
      <c r="C19" s="419" t="s">
        <v>384</v>
      </c>
      <c r="D19" s="418" t="s">
        <v>383</v>
      </c>
      <c r="E19" s="418" t="s">
        <v>98</v>
      </c>
      <c r="F19" s="418" t="s">
        <v>97</v>
      </c>
      <c r="G19" s="418" t="s">
        <v>379</v>
      </c>
      <c r="H19" s="418" t="s">
        <v>96</v>
      </c>
      <c r="I19" s="418" t="s">
        <v>95</v>
      </c>
      <c r="J19" s="418" t="s">
        <v>94</v>
      </c>
      <c r="K19" s="418" t="s">
        <v>93</v>
      </c>
      <c r="L19" s="418" t="s">
        <v>92</v>
      </c>
      <c r="M19" s="418" t="s">
        <v>91</v>
      </c>
      <c r="N19" s="418" t="s">
        <v>90</v>
      </c>
      <c r="O19" s="418" t="s">
        <v>89</v>
      </c>
      <c r="P19" s="418" t="s">
        <v>88</v>
      </c>
      <c r="Q19" s="418" t="s">
        <v>382</v>
      </c>
      <c r="R19" s="418"/>
      <c r="S19" s="421" t="s">
        <v>486</v>
      </c>
      <c r="T19" s="3"/>
      <c r="U19" s="3"/>
      <c r="V19" s="3"/>
      <c r="W19" s="3"/>
      <c r="X19" s="3"/>
      <c r="Y19" s="3"/>
    </row>
    <row r="20" spans="1:28" s="2" customFormat="1" ht="180.75" customHeight="1" x14ac:dyDescent="0.2">
      <c r="A20" s="418"/>
      <c r="B20" s="418"/>
      <c r="C20" s="420"/>
      <c r="D20" s="418"/>
      <c r="E20" s="418"/>
      <c r="F20" s="418"/>
      <c r="G20" s="418"/>
      <c r="H20" s="418"/>
      <c r="I20" s="418"/>
      <c r="J20" s="418"/>
      <c r="K20" s="418"/>
      <c r="L20" s="418"/>
      <c r="M20" s="418"/>
      <c r="N20" s="418"/>
      <c r="O20" s="418"/>
      <c r="P20" s="418"/>
      <c r="Q20" s="40" t="s">
        <v>380</v>
      </c>
      <c r="R20" s="41" t="s">
        <v>381</v>
      </c>
      <c r="S20" s="421"/>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9</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1" t="str">
        <f>'1. паспорт местоположение'!A12:C12</f>
        <v>I_140-83</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2" customFormat="1" ht="12" x14ac:dyDescent="0.2">
      <c r="A16" s="411" t="str">
        <f>'1. паспорт местоположение'!A15</f>
        <v>Приобретение электросетевого комплекса п.Малое Луговое Гурьевского р-на  Калининградской обл</v>
      </c>
      <c r="B16" s="411"/>
      <c r="C16" s="411"/>
      <c r="D16" s="411"/>
      <c r="E16" s="411"/>
      <c r="F16" s="411"/>
      <c r="G16" s="411"/>
      <c r="H16" s="411"/>
      <c r="I16" s="411"/>
      <c r="J16" s="411"/>
      <c r="K16" s="411"/>
      <c r="L16" s="411"/>
      <c r="M16" s="411"/>
      <c r="N16" s="411"/>
      <c r="O16" s="411"/>
      <c r="P16" s="411"/>
      <c r="Q16" s="411"/>
      <c r="R16" s="411"/>
      <c r="S16" s="411"/>
      <c r="T16" s="411"/>
    </row>
    <row r="17" spans="1:113" s="2"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113" s="2"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2" customFormat="1" ht="15" customHeight="1" x14ac:dyDescent="0.2">
      <c r="A19" s="425" t="s">
        <v>497</v>
      </c>
      <c r="B19" s="425"/>
      <c r="C19" s="425"/>
      <c r="D19" s="425"/>
      <c r="E19" s="425"/>
      <c r="F19" s="425"/>
      <c r="G19" s="425"/>
      <c r="H19" s="425"/>
      <c r="I19" s="425"/>
      <c r="J19" s="425"/>
      <c r="K19" s="425"/>
      <c r="L19" s="425"/>
      <c r="M19" s="425"/>
      <c r="N19" s="425"/>
      <c r="O19" s="425"/>
      <c r="P19" s="425"/>
      <c r="Q19" s="425"/>
      <c r="R19" s="425"/>
      <c r="S19" s="425"/>
      <c r="T19" s="425"/>
    </row>
    <row r="20" spans="1:113" s="58"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5</v>
      </c>
      <c r="B21" s="430" t="s">
        <v>223</v>
      </c>
      <c r="C21" s="431"/>
      <c r="D21" s="434" t="s">
        <v>121</v>
      </c>
      <c r="E21" s="430" t="s">
        <v>526</v>
      </c>
      <c r="F21" s="431"/>
      <c r="G21" s="430" t="s">
        <v>274</v>
      </c>
      <c r="H21" s="431"/>
      <c r="I21" s="430" t="s">
        <v>120</v>
      </c>
      <c r="J21" s="431"/>
      <c r="K21" s="434" t="s">
        <v>119</v>
      </c>
      <c r="L21" s="430" t="s">
        <v>118</v>
      </c>
      <c r="M21" s="431"/>
      <c r="N21" s="430" t="s">
        <v>522</v>
      </c>
      <c r="O21" s="431"/>
      <c r="P21" s="434" t="s">
        <v>117</v>
      </c>
      <c r="Q21" s="422" t="s">
        <v>116</v>
      </c>
      <c r="R21" s="423"/>
      <c r="S21" s="422" t="s">
        <v>115</v>
      </c>
      <c r="T21" s="424"/>
    </row>
    <row r="22" spans="1:113" ht="204.75" customHeight="1" x14ac:dyDescent="0.25">
      <c r="A22" s="428"/>
      <c r="B22" s="432"/>
      <c r="C22" s="433"/>
      <c r="D22" s="437"/>
      <c r="E22" s="432"/>
      <c r="F22" s="433"/>
      <c r="G22" s="432"/>
      <c r="H22" s="433"/>
      <c r="I22" s="432"/>
      <c r="J22" s="433"/>
      <c r="K22" s="435"/>
      <c r="L22" s="432"/>
      <c r="M22" s="433"/>
      <c r="N22" s="432"/>
      <c r="O22" s="433"/>
      <c r="P22" s="435"/>
      <c r="Q22" s="110" t="s">
        <v>114</v>
      </c>
      <c r="R22" s="110" t="s">
        <v>496</v>
      </c>
      <c r="S22" s="110" t="s">
        <v>113</v>
      </c>
      <c r="T22" s="110" t="s">
        <v>112</v>
      </c>
    </row>
    <row r="23" spans="1:113" ht="51.75" customHeight="1" x14ac:dyDescent="0.25">
      <c r="A23" s="429"/>
      <c r="B23" s="157" t="s">
        <v>110</v>
      </c>
      <c r="C23" s="157" t="s">
        <v>111</v>
      </c>
      <c r="D23" s="435"/>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36" t="s">
        <v>532</v>
      </c>
      <c r="C30" s="436"/>
      <c r="D30" s="436"/>
      <c r="E30" s="436"/>
      <c r="F30" s="436"/>
      <c r="G30" s="436"/>
      <c r="H30" s="436"/>
      <c r="I30" s="436"/>
      <c r="J30" s="436"/>
      <c r="K30" s="436"/>
      <c r="L30" s="436"/>
      <c r="M30" s="436"/>
      <c r="N30" s="436"/>
      <c r="O30" s="436"/>
      <c r="P30" s="436"/>
      <c r="Q30" s="436"/>
      <c r="R30" s="436"/>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W25" sqref="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6" t="s">
        <v>9</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1"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1" t="str">
        <f>'1. паспорт местоположение'!A12</f>
        <v>I_140-83</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1" t="str">
        <f>'1. паспорт местоположение'!A15</f>
        <v>Приобретение электросетевого комплекса п.Малое Луговое Гурьевского р-на  Калининградской обл</v>
      </c>
      <c r="F15" s="411"/>
      <c r="G15" s="411"/>
      <c r="H15" s="411"/>
      <c r="I15" s="411"/>
      <c r="J15" s="411"/>
      <c r="K15" s="411"/>
      <c r="L15" s="411"/>
      <c r="M15" s="411"/>
      <c r="N15" s="411"/>
      <c r="O15" s="411"/>
      <c r="P15" s="411"/>
      <c r="Q15" s="411"/>
      <c r="R15" s="411"/>
      <c r="S15" s="411"/>
      <c r="T15" s="411"/>
      <c r="U15" s="411"/>
      <c r="V15" s="411"/>
      <c r="W15" s="411"/>
      <c r="X15" s="411"/>
      <c r="Y15" s="411"/>
    </row>
    <row r="16" spans="1:27" s="2"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499</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8" customFormat="1" ht="21" customHeight="1" x14ac:dyDescent="0.25"/>
    <row r="21" spans="1:27" ht="15.75" customHeight="1" x14ac:dyDescent="0.25">
      <c r="A21" s="438" t="s">
        <v>5</v>
      </c>
      <c r="B21" s="440" t="s">
        <v>506</v>
      </c>
      <c r="C21" s="441"/>
      <c r="D21" s="440" t="s">
        <v>508</v>
      </c>
      <c r="E21" s="441"/>
      <c r="F21" s="422" t="s">
        <v>93</v>
      </c>
      <c r="G21" s="424"/>
      <c r="H21" s="424"/>
      <c r="I21" s="423"/>
      <c r="J21" s="438" t="s">
        <v>509</v>
      </c>
      <c r="K21" s="440" t="s">
        <v>510</v>
      </c>
      <c r="L21" s="441"/>
      <c r="M21" s="440" t="s">
        <v>511</v>
      </c>
      <c r="N21" s="441"/>
      <c r="O21" s="440" t="s">
        <v>498</v>
      </c>
      <c r="P21" s="441"/>
      <c r="Q21" s="440" t="s">
        <v>126</v>
      </c>
      <c r="R21" s="441"/>
      <c r="S21" s="438" t="s">
        <v>125</v>
      </c>
      <c r="T21" s="438" t="s">
        <v>512</v>
      </c>
      <c r="U21" s="438" t="s">
        <v>507</v>
      </c>
      <c r="V21" s="440" t="s">
        <v>124</v>
      </c>
      <c r="W21" s="441"/>
      <c r="X21" s="422" t="s">
        <v>116</v>
      </c>
      <c r="Y21" s="424"/>
      <c r="Z21" s="422" t="s">
        <v>115</v>
      </c>
      <c r="AA21" s="424"/>
    </row>
    <row r="22" spans="1:27" ht="216" customHeight="1" x14ac:dyDescent="0.25">
      <c r="A22" s="444"/>
      <c r="B22" s="442"/>
      <c r="C22" s="443"/>
      <c r="D22" s="442"/>
      <c r="E22" s="443"/>
      <c r="F22" s="422" t="s">
        <v>123</v>
      </c>
      <c r="G22" s="423"/>
      <c r="H22" s="422" t="s">
        <v>122</v>
      </c>
      <c r="I22" s="423"/>
      <c r="J22" s="439"/>
      <c r="K22" s="442"/>
      <c r="L22" s="443"/>
      <c r="M22" s="442"/>
      <c r="N22" s="443"/>
      <c r="O22" s="442"/>
      <c r="P22" s="443"/>
      <c r="Q22" s="442"/>
      <c r="R22" s="443"/>
      <c r="S22" s="439"/>
      <c r="T22" s="439"/>
      <c r="U22" s="439"/>
      <c r="V22" s="442"/>
      <c r="W22" s="443"/>
      <c r="X22" s="110" t="s">
        <v>114</v>
      </c>
      <c r="Y22" s="110" t="s">
        <v>496</v>
      </c>
      <c r="Z22" s="110" t="s">
        <v>113</v>
      </c>
      <c r="AA22" s="110" t="s">
        <v>112</v>
      </c>
    </row>
    <row r="23" spans="1:27" ht="60" customHeight="1" x14ac:dyDescent="0.25">
      <c r="A23" s="439"/>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ht="31.5" x14ac:dyDescent="0.25">
      <c r="A25" s="168">
        <v>1</v>
      </c>
      <c r="B25" s="60" t="s">
        <v>378</v>
      </c>
      <c r="C25" s="60" t="s">
        <v>620</v>
      </c>
      <c r="D25" s="60" t="s">
        <v>378</v>
      </c>
      <c r="E25" s="60" t="s">
        <v>621</v>
      </c>
      <c r="F25" s="60" t="s">
        <v>378</v>
      </c>
      <c r="G25" s="60">
        <v>0.4</v>
      </c>
      <c r="H25" s="60" t="s">
        <v>378</v>
      </c>
      <c r="I25" s="60">
        <v>0.4</v>
      </c>
      <c r="J25" s="60" t="s">
        <v>378</v>
      </c>
      <c r="K25" s="60" t="s">
        <v>378</v>
      </c>
      <c r="L25" s="60">
        <v>1</v>
      </c>
      <c r="M25" s="60" t="s">
        <v>378</v>
      </c>
      <c r="N25" s="60">
        <v>50</v>
      </c>
      <c r="O25" s="60" t="s">
        <v>378</v>
      </c>
      <c r="P25" s="60" t="s">
        <v>607</v>
      </c>
      <c r="Q25" s="60" t="s">
        <v>378</v>
      </c>
      <c r="R25" s="60">
        <v>0.11600000000000001</v>
      </c>
      <c r="S25" s="60" t="s">
        <v>378</v>
      </c>
      <c r="T25" s="60" t="s">
        <v>378</v>
      </c>
      <c r="U25" s="60" t="s">
        <v>378</v>
      </c>
      <c r="V25" s="60" t="s">
        <v>378</v>
      </c>
      <c r="W25" s="60" t="s">
        <v>616</v>
      </c>
      <c r="X25" s="60" t="s">
        <v>378</v>
      </c>
      <c r="Y25" s="60" t="s">
        <v>378</v>
      </c>
      <c r="Z25" s="60" t="s">
        <v>378</v>
      </c>
      <c r="AA25" s="60" t="s">
        <v>378</v>
      </c>
    </row>
    <row r="31" spans="1:27" ht="18.75" x14ac:dyDescent="0.3">
      <c r="C31" s="378"/>
    </row>
    <row r="32" spans="1:27" ht="18.75" x14ac:dyDescent="0.3">
      <c r="C32" s="379"/>
    </row>
    <row r="33" spans="3:3" ht="18.75" x14ac:dyDescent="0.3">
      <c r="C33" s="379"/>
    </row>
    <row r="34" spans="3:3" ht="18.75" x14ac:dyDescent="0.3">
      <c r="C34" s="379"/>
    </row>
    <row r="35" spans="3:3" ht="18.75" x14ac:dyDescent="0.3">
      <c r="C35" s="379"/>
    </row>
    <row r="36" spans="3:3" ht="18.75" x14ac:dyDescent="0.3">
      <c r="C36" s="37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6" t="s">
        <v>9</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"Янтарьэнерго" ДЗО  ПАО "Россети"</v>
      </c>
      <c r="B9" s="411"/>
      <c r="C9" s="411"/>
      <c r="D9" s="7"/>
      <c r="E9" s="7"/>
      <c r="F9" s="7"/>
      <c r="G9" s="7"/>
      <c r="H9" s="12"/>
      <c r="I9" s="12"/>
      <c r="J9" s="12"/>
      <c r="K9" s="12"/>
      <c r="L9" s="12"/>
      <c r="M9" s="12"/>
      <c r="N9" s="12"/>
      <c r="O9" s="12"/>
      <c r="P9" s="12"/>
      <c r="Q9" s="12"/>
      <c r="R9" s="12"/>
      <c r="S9" s="12"/>
      <c r="T9" s="12"/>
      <c r="U9" s="12"/>
    </row>
    <row r="10" spans="1:29" s="11" customFormat="1" ht="18.75" x14ac:dyDescent="0.2">
      <c r="A10" s="412" t="s">
        <v>8</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I_140-83</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2" t="s">
        <v>7</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2" customFormat="1" ht="12" x14ac:dyDescent="0.2">
      <c r="A15" s="411" t="str">
        <f>'1. паспорт местоположение'!A15</f>
        <v>Приобретение электросетевого комплекса п.Малое Луговое Гурьевского р-на  Калининградской обл</v>
      </c>
      <c r="B15" s="411"/>
      <c r="C15" s="411"/>
      <c r="D15" s="7"/>
      <c r="E15" s="7"/>
      <c r="F15" s="7"/>
      <c r="G15" s="7"/>
      <c r="H15" s="7"/>
      <c r="I15" s="7"/>
      <c r="J15" s="7"/>
      <c r="K15" s="7"/>
      <c r="L15" s="7"/>
      <c r="M15" s="7"/>
      <c r="N15" s="7"/>
      <c r="O15" s="7"/>
      <c r="P15" s="7"/>
      <c r="Q15" s="7"/>
      <c r="R15" s="7"/>
      <c r="S15" s="7"/>
      <c r="T15" s="7"/>
      <c r="U15" s="7"/>
    </row>
    <row r="16" spans="1:29" s="2" customFormat="1" ht="15" customHeight="1" x14ac:dyDescent="0.2">
      <c r="A16" s="412" t="s">
        <v>6</v>
      </c>
      <c r="B16" s="412"/>
      <c r="C16" s="412"/>
      <c r="D16" s="5"/>
      <c r="E16" s="5"/>
      <c r="F16" s="5"/>
      <c r="G16" s="5"/>
      <c r="H16" s="5"/>
      <c r="I16" s="5"/>
      <c r="J16" s="5"/>
      <c r="K16" s="5"/>
      <c r="L16" s="5"/>
      <c r="M16" s="5"/>
      <c r="N16" s="5"/>
      <c r="O16" s="5"/>
      <c r="P16" s="5"/>
      <c r="Q16" s="5"/>
      <c r="R16" s="5"/>
      <c r="S16" s="5"/>
      <c r="T16" s="5"/>
      <c r="U16" s="5"/>
    </row>
    <row r="17" spans="1:21" s="2" customFormat="1" ht="15" customHeight="1" x14ac:dyDescent="0.2">
      <c r="A17" s="413"/>
      <c r="B17" s="413"/>
      <c r="C17" s="413"/>
      <c r="D17" s="3"/>
      <c r="E17" s="3"/>
      <c r="F17" s="3"/>
      <c r="G17" s="3"/>
      <c r="H17" s="3"/>
      <c r="I17" s="3"/>
      <c r="J17" s="3"/>
      <c r="K17" s="3"/>
      <c r="L17" s="3"/>
      <c r="M17" s="3"/>
      <c r="N17" s="3"/>
      <c r="O17" s="3"/>
      <c r="P17" s="3"/>
      <c r="Q17" s="3"/>
      <c r="R17" s="3"/>
    </row>
    <row r="18" spans="1:21" s="2" customFormat="1" ht="27.75" customHeight="1" x14ac:dyDescent="0.2">
      <c r="A18" s="414" t="s">
        <v>491</v>
      </c>
      <c r="B18" s="414"/>
      <c r="C18" s="41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622</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t="s">
        <v>623</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624</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2"/>
      <c r="AB6" s="152"/>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2"/>
      <c r="AB7" s="152"/>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3"/>
      <c r="AB8" s="153"/>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54"/>
      <c r="AB9" s="154"/>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2"/>
      <c r="AB10" s="152"/>
    </row>
    <row r="11" spans="1:28" x14ac:dyDescent="0.25">
      <c r="A11" s="411" t="str">
        <f>'1. паспорт местоположение'!A12:C12</f>
        <v>I_140-83</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3"/>
      <c r="AB11" s="153"/>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54"/>
      <c r="AB12" s="154"/>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1" t="str">
        <f>'1. паспорт местоположение'!A15</f>
        <v>Приобретение электросетевого комплекса п.Малое Луговое Гурьевского р-на  Калининградской обл</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3"/>
      <c r="AB14" s="153"/>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54"/>
      <c r="AB15" s="154"/>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2"/>
      <c r="AB16" s="162"/>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2"/>
      <c r="AB17" s="162"/>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2"/>
      <c r="AB18" s="162"/>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2"/>
      <c r="AB19" s="162"/>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3"/>
      <c r="AB20" s="163"/>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3"/>
      <c r="AB21" s="163"/>
    </row>
    <row r="22" spans="1:28" x14ac:dyDescent="0.25">
      <c r="A22" s="447" t="s">
        <v>523</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4"/>
      <c r="AB22" s="164"/>
    </row>
    <row r="23" spans="1:28" ht="32.25" customHeight="1" x14ac:dyDescent="0.25">
      <c r="A23" s="449" t="s">
        <v>375</v>
      </c>
      <c r="B23" s="450"/>
      <c r="C23" s="450"/>
      <c r="D23" s="450"/>
      <c r="E23" s="450"/>
      <c r="F23" s="450"/>
      <c r="G23" s="450"/>
      <c r="H23" s="450"/>
      <c r="I23" s="450"/>
      <c r="J23" s="450"/>
      <c r="K23" s="450"/>
      <c r="L23" s="451"/>
      <c r="M23" s="448" t="s">
        <v>376</v>
      </c>
      <c r="N23" s="448"/>
      <c r="O23" s="448"/>
      <c r="P23" s="448"/>
      <c r="Q23" s="448"/>
      <c r="R23" s="448"/>
      <c r="S23" s="448"/>
      <c r="T23" s="448"/>
      <c r="U23" s="448"/>
      <c r="V23" s="448"/>
      <c r="W23" s="448"/>
      <c r="X23" s="448"/>
      <c r="Y23" s="448"/>
      <c r="Z23" s="448"/>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6" t="s">
        <v>9</v>
      </c>
      <c r="B7" s="416"/>
      <c r="C7" s="416"/>
      <c r="D7" s="416"/>
      <c r="E7" s="416"/>
      <c r="F7" s="416"/>
      <c r="G7" s="416"/>
      <c r="H7" s="416"/>
      <c r="I7" s="416"/>
      <c r="J7" s="416"/>
      <c r="K7" s="416"/>
      <c r="L7" s="416"/>
      <c r="M7" s="416"/>
      <c r="N7" s="416"/>
      <c r="O7" s="416"/>
      <c r="P7" s="12"/>
      <c r="Q7" s="12"/>
      <c r="R7" s="12"/>
      <c r="S7" s="12"/>
      <c r="T7" s="12"/>
      <c r="U7" s="12"/>
      <c r="V7" s="12"/>
      <c r="W7" s="12"/>
      <c r="X7" s="12"/>
      <c r="Y7" s="12"/>
      <c r="Z7" s="12"/>
    </row>
    <row r="8" spans="1:28" s="11" customFormat="1" ht="18.75" x14ac:dyDescent="0.2">
      <c r="A8" s="416"/>
      <c r="B8" s="416"/>
      <c r="C8" s="416"/>
      <c r="D8" s="416"/>
      <c r="E8" s="416"/>
      <c r="F8" s="416"/>
      <c r="G8" s="416"/>
      <c r="H8" s="416"/>
      <c r="I8" s="416"/>
      <c r="J8" s="416"/>
      <c r="K8" s="416"/>
      <c r="L8" s="416"/>
      <c r="M8" s="416"/>
      <c r="N8" s="416"/>
      <c r="O8" s="416"/>
      <c r="P8" s="12"/>
      <c r="Q8" s="12"/>
      <c r="R8" s="12"/>
      <c r="S8" s="12"/>
      <c r="T8" s="12"/>
      <c r="U8" s="12"/>
      <c r="V8" s="12"/>
      <c r="W8" s="12"/>
      <c r="X8" s="12"/>
      <c r="Y8" s="12"/>
      <c r="Z8" s="12"/>
    </row>
    <row r="9" spans="1:28" s="11"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12"/>
      <c r="Q9" s="12"/>
      <c r="R9" s="12"/>
      <c r="S9" s="12"/>
      <c r="T9" s="12"/>
      <c r="U9" s="12"/>
      <c r="V9" s="12"/>
      <c r="W9" s="12"/>
      <c r="X9" s="12"/>
      <c r="Y9" s="12"/>
      <c r="Z9" s="12"/>
    </row>
    <row r="10" spans="1:28" s="11" customFormat="1" ht="18.75" x14ac:dyDescent="0.2">
      <c r="A10" s="412" t="s">
        <v>8</v>
      </c>
      <c r="B10" s="412"/>
      <c r="C10" s="412"/>
      <c r="D10" s="412"/>
      <c r="E10" s="412"/>
      <c r="F10" s="412"/>
      <c r="G10" s="412"/>
      <c r="H10" s="412"/>
      <c r="I10" s="412"/>
      <c r="J10" s="412"/>
      <c r="K10" s="412"/>
      <c r="L10" s="412"/>
      <c r="M10" s="412"/>
      <c r="N10" s="412"/>
      <c r="O10" s="412"/>
      <c r="P10" s="12"/>
      <c r="Q10" s="12"/>
      <c r="R10" s="12"/>
      <c r="S10" s="12"/>
      <c r="T10" s="12"/>
      <c r="U10" s="12"/>
      <c r="V10" s="12"/>
      <c r="W10" s="12"/>
      <c r="X10" s="12"/>
      <c r="Y10" s="12"/>
      <c r="Z10" s="12"/>
    </row>
    <row r="11" spans="1:28" s="11" customFormat="1" ht="18.75" x14ac:dyDescent="0.2">
      <c r="A11" s="416"/>
      <c r="B11" s="416"/>
      <c r="C11" s="416"/>
      <c r="D11" s="416"/>
      <c r="E11" s="416"/>
      <c r="F11" s="416"/>
      <c r="G11" s="416"/>
      <c r="H11" s="416"/>
      <c r="I11" s="416"/>
      <c r="J11" s="416"/>
      <c r="K11" s="416"/>
      <c r="L11" s="416"/>
      <c r="M11" s="416"/>
      <c r="N11" s="416"/>
      <c r="O11" s="416"/>
      <c r="P11" s="12"/>
      <c r="Q11" s="12"/>
      <c r="R11" s="12"/>
      <c r="S11" s="12"/>
      <c r="T11" s="12"/>
      <c r="U11" s="12"/>
      <c r="V11" s="12"/>
      <c r="W11" s="12"/>
      <c r="X11" s="12"/>
      <c r="Y11" s="12"/>
      <c r="Z11" s="12"/>
    </row>
    <row r="12" spans="1:28" s="11" customFormat="1" ht="18.75" x14ac:dyDescent="0.2">
      <c r="A12" s="411" t="str">
        <f>'1. паспорт местоположение'!A12:C12</f>
        <v>I_140-83</v>
      </c>
      <c r="B12" s="411"/>
      <c r="C12" s="411"/>
      <c r="D12" s="411"/>
      <c r="E12" s="411"/>
      <c r="F12" s="411"/>
      <c r="G12" s="411"/>
      <c r="H12" s="411"/>
      <c r="I12" s="411"/>
      <c r="J12" s="411"/>
      <c r="K12" s="411"/>
      <c r="L12" s="411"/>
      <c r="M12" s="411"/>
      <c r="N12" s="411"/>
      <c r="O12" s="411"/>
      <c r="P12" s="12"/>
      <c r="Q12" s="12"/>
      <c r="R12" s="12"/>
      <c r="S12" s="12"/>
      <c r="T12" s="12"/>
      <c r="U12" s="12"/>
      <c r="V12" s="12"/>
      <c r="W12" s="12"/>
      <c r="X12" s="12"/>
      <c r="Y12" s="12"/>
      <c r="Z12" s="12"/>
    </row>
    <row r="13" spans="1:28" s="11" customFormat="1" ht="18.75" x14ac:dyDescent="0.2">
      <c r="A13" s="412" t="s">
        <v>7</v>
      </c>
      <c r="B13" s="412"/>
      <c r="C13" s="412"/>
      <c r="D13" s="412"/>
      <c r="E13" s="412"/>
      <c r="F13" s="412"/>
      <c r="G13" s="412"/>
      <c r="H13" s="412"/>
      <c r="I13" s="412"/>
      <c r="J13" s="412"/>
      <c r="K13" s="412"/>
      <c r="L13" s="412"/>
      <c r="M13" s="412"/>
      <c r="N13" s="412"/>
      <c r="O13" s="412"/>
      <c r="P13" s="12"/>
      <c r="Q13" s="12"/>
      <c r="R13" s="12"/>
      <c r="S13" s="12"/>
      <c r="T13" s="12"/>
      <c r="U13" s="12"/>
      <c r="V13" s="12"/>
      <c r="W13" s="12"/>
      <c r="X13" s="12"/>
      <c r="Y13" s="12"/>
      <c r="Z13" s="12"/>
    </row>
    <row r="14" spans="1:28" s="8" customFormat="1" ht="15.75" customHeight="1" x14ac:dyDescent="0.2">
      <c r="A14" s="417"/>
      <c r="B14" s="417"/>
      <c r="C14" s="417"/>
      <c r="D14" s="417"/>
      <c r="E14" s="417"/>
      <c r="F14" s="417"/>
      <c r="G14" s="417"/>
      <c r="H14" s="417"/>
      <c r="I14" s="417"/>
      <c r="J14" s="417"/>
      <c r="K14" s="417"/>
      <c r="L14" s="417"/>
      <c r="M14" s="417"/>
      <c r="N14" s="417"/>
      <c r="O14" s="417"/>
      <c r="P14" s="9"/>
      <c r="Q14" s="9"/>
      <c r="R14" s="9"/>
      <c r="S14" s="9"/>
      <c r="T14" s="9"/>
      <c r="U14" s="9"/>
      <c r="V14" s="9"/>
      <c r="W14" s="9"/>
      <c r="X14" s="9"/>
      <c r="Y14" s="9"/>
      <c r="Z14" s="9"/>
    </row>
    <row r="15" spans="1:28" s="2" customFormat="1" ht="12" x14ac:dyDescent="0.2">
      <c r="A15" s="411" t="str">
        <f>'1. паспорт местоположение'!A15</f>
        <v>Приобретение электросетевого комплекса п.Малое Луговое Гурьевского р-на  Калининградской обл</v>
      </c>
      <c r="B15" s="411"/>
      <c r="C15" s="411"/>
      <c r="D15" s="411"/>
      <c r="E15" s="411"/>
      <c r="F15" s="411"/>
      <c r="G15" s="411"/>
      <c r="H15" s="411"/>
      <c r="I15" s="411"/>
      <c r="J15" s="411"/>
      <c r="K15" s="411"/>
      <c r="L15" s="411"/>
      <c r="M15" s="411"/>
      <c r="N15" s="411"/>
      <c r="O15" s="411"/>
      <c r="P15" s="7"/>
      <c r="Q15" s="7"/>
      <c r="R15" s="7"/>
      <c r="S15" s="7"/>
      <c r="T15" s="7"/>
      <c r="U15" s="7"/>
      <c r="V15" s="7"/>
      <c r="W15" s="7"/>
      <c r="X15" s="7"/>
      <c r="Y15" s="7"/>
      <c r="Z15" s="7"/>
    </row>
    <row r="16" spans="1:28" s="2" customFormat="1" ht="15" customHeight="1" x14ac:dyDescent="0.2">
      <c r="A16" s="412" t="s">
        <v>6</v>
      </c>
      <c r="B16" s="412"/>
      <c r="C16" s="412"/>
      <c r="D16" s="412"/>
      <c r="E16" s="412"/>
      <c r="F16" s="412"/>
      <c r="G16" s="412"/>
      <c r="H16" s="412"/>
      <c r="I16" s="412"/>
      <c r="J16" s="412"/>
      <c r="K16" s="412"/>
      <c r="L16" s="412"/>
      <c r="M16" s="412"/>
      <c r="N16" s="412"/>
      <c r="O16" s="412"/>
      <c r="P16" s="5"/>
      <c r="Q16" s="5"/>
      <c r="R16" s="5"/>
      <c r="S16" s="5"/>
      <c r="T16" s="5"/>
      <c r="U16" s="5"/>
      <c r="V16" s="5"/>
      <c r="W16" s="5"/>
      <c r="X16" s="5"/>
      <c r="Y16" s="5"/>
      <c r="Z16" s="5"/>
    </row>
    <row r="17" spans="1:26" s="2" customFormat="1" ht="15" customHeight="1" x14ac:dyDescent="0.2">
      <c r="A17" s="413"/>
      <c r="B17" s="413"/>
      <c r="C17" s="413"/>
      <c r="D17" s="413"/>
      <c r="E17" s="413"/>
      <c r="F17" s="413"/>
      <c r="G17" s="413"/>
      <c r="H17" s="413"/>
      <c r="I17" s="413"/>
      <c r="J17" s="413"/>
      <c r="K17" s="413"/>
      <c r="L17" s="413"/>
      <c r="M17" s="413"/>
      <c r="N17" s="413"/>
      <c r="O17" s="413"/>
      <c r="P17" s="3"/>
      <c r="Q17" s="3"/>
      <c r="R17" s="3"/>
      <c r="S17" s="3"/>
      <c r="T17" s="3"/>
      <c r="U17" s="3"/>
      <c r="V17" s="3"/>
      <c r="W17" s="3"/>
    </row>
    <row r="18" spans="1:26" s="2" customFormat="1" ht="91.5" customHeight="1" x14ac:dyDescent="0.2">
      <c r="A18" s="455" t="s">
        <v>500</v>
      </c>
      <c r="B18" s="455"/>
      <c r="C18" s="455"/>
      <c r="D18" s="455"/>
      <c r="E18" s="455"/>
      <c r="F18" s="455"/>
      <c r="G18" s="455"/>
      <c r="H18" s="455"/>
      <c r="I18" s="455"/>
      <c r="J18" s="455"/>
      <c r="K18" s="455"/>
      <c r="L18" s="455"/>
      <c r="M18" s="455"/>
      <c r="N18" s="455"/>
      <c r="O18" s="455"/>
      <c r="P18" s="6"/>
      <c r="Q18" s="6"/>
      <c r="R18" s="6"/>
      <c r="S18" s="6"/>
      <c r="T18" s="6"/>
      <c r="U18" s="6"/>
      <c r="V18" s="6"/>
      <c r="W18" s="6"/>
      <c r="X18" s="6"/>
      <c r="Y18" s="6"/>
      <c r="Z18" s="6"/>
    </row>
    <row r="19" spans="1:26" s="2" customFormat="1" ht="78" customHeight="1" x14ac:dyDescent="0.2">
      <c r="A19" s="418" t="s">
        <v>5</v>
      </c>
      <c r="B19" s="418" t="s">
        <v>87</v>
      </c>
      <c r="C19" s="418" t="s">
        <v>86</v>
      </c>
      <c r="D19" s="418" t="s">
        <v>75</v>
      </c>
      <c r="E19" s="452" t="s">
        <v>85</v>
      </c>
      <c r="F19" s="453"/>
      <c r="G19" s="453"/>
      <c r="H19" s="453"/>
      <c r="I19" s="454"/>
      <c r="J19" s="418" t="s">
        <v>84</v>
      </c>
      <c r="K19" s="418"/>
      <c r="L19" s="418"/>
      <c r="M19" s="418"/>
      <c r="N19" s="418"/>
      <c r="O19" s="418"/>
      <c r="P19" s="3"/>
      <c r="Q19" s="3"/>
      <c r="R19" s="3"/>
      <c r="S19" s="3"/>
      <c r="T19" s="3"/>
      <c r="U19" s="3"/>
      <c r="V19" s="3"/>
      <c r="W19" s="3"/>
    </row>
    <row r="20" spans="1:26" s="2" customFormat="1" ht="51" customHeight="1" x14ac:dyDescent="0.2">
      <c r="A20" s="418"/>
      <c r="B20" s="418"/>
      <c r="C20" s="418"/>
      <c r="D20" s="418"/>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71" t="str">
        <f>'1. паспорт местоположение'!A5:C5</f>
        <v>Год раскрытия информации: 2018 год</v>
      </c>
      <c r="B5" s="471"/>
      <c r="C5" s="471"/>
      <c r="D5" s="471"/>
      <c r="E5" s="471"/>
      <c r="F5" s="471"/>
      <c r="G5" s="471"/>
      <c r="H5" s="47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6" t="s">
        <v>9</v>
      </c>
      <c r="B7" s="416"/>
      <c r="C7" s="416"/>
      <c r="D7" s="416"/>
      <c r="E7" s="416"/>
      <c r="F7" s="416"/>
      <c r="G7" s="416"/>
      <c r="H7" s="416"/>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25" t="str">
        <f>'1. паспорт местоположение'!A9:C9</f>
        <v>Акционерное общество "Янтарьэнерго" ДЗО  ПАО "Россети"</v>
      </c>
      <c r="B9" s="425"/>
      <c r="C9" s="425"/>
      <c r="D9" s="425"/>
      <c r="E9" s="425"/>
      <c r="F9" s="425"/>
      <c r="G9" s="425"/>
      <c r="H9" s="425"/>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2" t="s">
        <v>8</v>
      </c>
      <c r="B10" s="412"/>
      <c r="C10" s="412"/>
      <c r="D10" s="412"/>
      <c r="E10" s="412"/>
      <c r="F10" s="412"/>
      <c r="G10" s="412"/>
      <c r="H10" s="412"/>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25" t="str">
        <f>'1. паспорт местоположение'!A12:C12</f>
        <v>I_140-83</v>
      </c>
      <c r="B12" s="425"/>
      <c r="C12" s="425"/>
      <c r="D12" s="425"/>
      <c r="E12" s="425"/>
      <c r="F12" s="425"/>
      <c r="G12" s="425"/>
      <c r="H12" s="425"/>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2" t="s">
        <v>7</v>
      </c>
      <c r="B13" s="412"/>
      <c r="C13" s="412"/>
      <c r="D13" s="412"/>
      <c r="E13" s="412"/>
      <c r="F13" s="412"/>
      <c r="G13" s="412"/>
      <c r="H13" s="412"/>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25" t="str">
        <f>'1. паспорт местоположение'!A15</f>
        <v>Приобретение электросетевого комплекса п.Малое Луговое Гурьевского р-на  Калининградской обл</v>
      </c>
      <c r="B15" s="425"/>
      <c r="C15" s="425"/>
      <c r="D15" s="425"/>
      <c r="E15" s="425"/>
      <c r="F15" s="425"/>
      <c r="G15" s="425"/>
      <c r="H15" s="42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2" t="s">
        <v>6</v>
      </c>
      <c r="B16" s="412"/>
      <c r="C16" s="412"/>
      <c r="D16" s="412"/>
      <c r="E16" s="412"/>
      <c r="F16" s="412"/>
      <c r="G16" s="412"/>
      <c r="H16" s="412"/>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25" t="s">
        <v>501</v>
      </c>
      <c r="B18" s="425"/>
      <c r="C18" s="425"/>
      <c r="D18" s="425"/>
      <c r="E18" s="425"/>
      <c r="F18" s="425"/>
      <c r="G18" s="425"/>
      <c r="H18" s="425"/>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35636.4406779661</v>
      </c>
    </row>
    <row r="26" spans="1:44" x14ac:dyDescent="0.2">
      <c r="A26" s="253" t="s">
        <v>347</v>
      </c>
      <c r="B26" s="254">
        <v>0</v>
      </c>
    </row>
    <row r="27" spans="1:44" x14ac:dyDescent="0.2">
      <c r="A27" s="253" t="s">
        <v>345</v>
      </c>
      <c r="B27" s="254">
        <f>$B$123</f>
        <v>35</v>
      </c>
      <c r="D27" s="246" t="s">
        <v>348</v>
      </c>
    </row>
    <row r="28" spans="1:44" ht="16.149999999999999" customHeight="1" thickBot="1" x14ac:dyDescent="0.25">
      <c r="A28" s="255" t="s">
        <v>343</v>
      </c>
      <c r="B28" s="256">
        <v>1</v>
      </c>
      <c r="D28" s="458" t="s">
        <v>346</v>
      </c>
      <c r="E28" s="459"/>
      <c r="F28" s="460"/>
      <c r="G28" s="469" t="str">
        <f>IF(SUM(B89:L89)=0,"не окупается",SUM(B89:L89))</f>
        <v>не окупается</v>
      </c>
      <c r="H28" s="470"/>
    </row>
    <row r="29" spans="1:44" ht="15.6" customHeight="1" x14ac:dyDescent="0.2">
      <c r="A29" s="251" t="s">
        <v>341</v>
      </c>
      <c r="B29" s="252">
        <f>$B$126*$B$127</f>
        <v>1261.5299999999997</v>
      </c>
      <c r="D29" s="458" t="s">
        <v>344</v>
      </c>
      <c r="E29" s="459"/>
      <c r="F29" s="460"/>
      <c r="G29" s="469" t="str">
        <f>IF(SUM(B90:L90)=0,"не окупается",SUM(B90:L90))</f>
        <v>не окупается</v>
      </c>
      <c r="H29" s="470"/>
    </row>
    <row r="30" spans="1:44" ht="27.6" customHeight="1" x14ac:dyDescent="0.2">
      <c r="A30" s="253" t="s">
        <v>544</v>
      </c>
      <c r="B30" s="254">
        <v>1</v>
      </c>
      <c r="D30" s="458" t="s">
        <v>342</v>
      </c>
      <c r="E30" s="459"/>
      <c r="F30" s="460"/>
      <c r="G30" s="461">
        <f>L87</f>
        <v>-12540.495239747401</v>
      </c>
      <c r="H30" s="462"/>
    </row>
    <row r="31" spans="1:44" x14ac:dyDescent="0.2">
      <c r="A31" s="253" t="s">
        <v>340</v>
      </c>
      <c r="B31" s="254">
        <v>1</v>
      </c>
      <c r="D31" s="463"/>
      <c r="E31" s="464"/>
      <c r="F31" s="465"/>
      <c r="G31" s="463"/>
      <c r="H31" s="465"/>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42050.94999999999</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42050.94999999999</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-1377.6210367199999</v>
      </c>
      <c r="D60" s="279">
        <f>SUM(D61:D65)</f>
        <v>-1435.48112026224</v>
      </c>
      <c r="E60" s="279">
        <f t="shared" si="9"/>
        <v>-1495.771327313254</v>
      </c>
      <c r="F60" s="279">
        <f t="shared" si="9"/>
        <v>-1558.5937230604106</v>
      </c>
      <c r="G60" s="279">
        <f t="shared" si="9"/>
        <v>-1624.0546594289481</v>
      </c>
      <c r="H60" s="279">
        <f t="shared" si="9"/>
        <v>-1692.2649551249638</v>
      </c>
      <c r="I60" s="279">
        <f t="shared" si="9"/>
        <v>-1763.3400832402122</v>
      </c>
      <c r="J60" s="279">
        <f t="shared" si="9"/>
        <v>-1837.4003667363013</v>
      </c>
      <c r="K60" s="279">
        <f t="shared" si="9"/>
        <v>-1914.5711821392263</v>
      </c>
      <c r="L60" s="279">
        <f t="shared" si="9"/>
        <v>-1994.9831717890736</v>
      </c>
      <c r="M60" s="279">
        <f t="shared" si="9"/>
        <v>-2078.7724650042151</v>
      </c>
      <c r="N60" s="279">
        <f t="shared" si="9"/>
        <v>-2166.0809085343922</v>
      </c>
      <c r="O60" s="279">
        <f t="shared" si="9"/>
        <v>-2257.0563066928366</v>
      </c>
      <c r="P60" s="279">
        <f t="shared" si="9"/>
        <v>-2351.8526715739358</v>
      </c>
      <c r="Q60" s="279">
        <f t="shared" si="9"/>
        <v>-2450.6304837800412</v>
      </c>
      <c r="R60" s="279">
        <f t="shared" si="9"/>
        <v>-2553.5569640988028</v>
      </c>
      <c r="S60" s="279">
        <f t="shared" si="9"/>
        <v>-2660.8063565909529</v>
      </c>
      <c r="T60" s="279">
        <f t="shared" si="9"/>
        <v>-2772.5602235677729</v>
      </c>
      <c r="U60" s="279">
        <f t="shared" si="9"/>
        <v>-2889.0077529576197</v>
      </c>
      <c r="V60" s="279">
        <f t="shared" si="9"/>
        <v>-3010.3460785818393</v>
      </c>
      <c r="W60" s="279">
        <f t="shared" si="9"/>
        <v>-3136.7806138822771</v>
      </c>
      <c r="X60" s="279">
        <f t="shared" si="9"/>
        <v>-3268.5253996653328</v>
      </c>
      <c r="Y60" s="279">
        <f t="shared" si="9"/>
        <v>-3405.803466451277</v>
      </c>
      <c r="Z60" s="279">
        <f t="shared" si="9"/>
        <v>-3548.8472120422307</v>
      </c>
      <c r="AA60" s="279">
        <f t="shared" ref="AA60:AP60" si="10">SUM(AA61:AA65)</f>
        <v>-3697.8987949480043</v>
      </c>
      <c r="AB60" s="279">
        <f t="shared" si="10"/>
        <v>-3853.2105443358209</v>
      </c>
      <c r="AC60" s="279">
        <f t="shared" si="10"/>
        <v>-4015.0453871979253</v>
      </c>
      <c r="AD60" s="279">
        <f t="shared" si="10"/>
        <v>-4183.6772934602386</v>
      </c>
      <c r="AE60" s="279">
        <f t="shared" si="10"/>
        <v>-4359.3917397855694</v>
      </c>
      <c r="AF60" s="279">
        <f t="shared" si="10"/>
        <v>-4542.4861928565633</v>
      </c>
      <c r="AG60" s="279">
        <f t="shared" si="10"/>
        <v>-4733.2706129565395</v>
      </c>
      <c r="AH60" s="279">
        <f t="shared" si="10"/>
        <v>-4932.0679787007139</v>
      </c>
      <c r="AI60" s="279">
        <f t="shared" si="10"/>
        <v>-5139.2148338061443</v>
      </c>
      <c r="AJ60" s="279">
        <f t="shared" si="10"/>
        <v>-5355.0618568260024</v>
      </c>
      <c r="AK60" s="279">
        <f t="shared" si="10"/>
        <v>-5579.9744548126937</v>
      </c>
      <c r="AL60" s="279">
        <f t="shared" si="10"/>
        <v>-5814.3333819148274</v>
      </c>
      <c r="AM60" s="279">
        <f t="shared" si="10"/>
        <v>-6058.5353839552499</v>
      </c>
      <c r="AN60" s="279">
        <f t="shared" si="10"/>
        <v>-6312.9938700813709</v>
      </c>
      <c r="AO60" s="279">
        <f t="shared" si="10"/>
        <v>-6578.1396126247892</v>
      </c>
      <c r="AP60" s="279">
        <f t="shared" si="10"/>
        <v>-6854.4214763550308</v>
      </c>
    </row>
    <row r="61" spans="1:45" x14ac:dyDescent="0.2">
      <c r="A61" s="287" t="s">
        <v>319</v>
      </c>
      <c r="B61" s="279"/>
      <c r="C61" s="279">
        <f>-IF(C$47&lt;=$B$30,0,$B$29*(1+C$49)*$B$28)</f>
        <v>-1377.6210367199999</v>
      </c>
      <c r="D61" s="279">
        <f>-IF(D$47&lt;=$B$30,0,$B$29*(1+D$49)*$B$28)</f>
        <v>-1435.48112026224</v>
      </c>
      <c r="E61" s="279">
        <f t="shared" ref="E61:AP61" si="11">-IF(E$47&lt;=$B$30,0,$B$29*(1+E$49)*$B$28)</f>
        <v>-1495.771327313254</v>
      </c>
      <c r="F61" s="279">
        <f t="shared" si="11"/>
        <v>-1558.5937230604106</v>
      </c>
      <c r="G61" s="279">
        <f t="shared" si="11"/>
        <v>-1624.0546594289481</v>
      </c>
      <c r="H61" s="279">
        <f t="shared" si="11"/>
        <v>-1692.2649551249638</v>
      </c>
      <c r="I61" s="279">
        <f t="shared" si="11"/>
        <v>-1763.3400832402122</v>
      </c>
      <c r="J61" s="279">
        <f t="shared" si="11"/>
        <v>-1837.4003667363013</v>
      </c>
      <c r="K61" s="279">
        <f t="shared" si="11"/>
        <v>-1914.5711821392263</v>
      </c>
      <c r="L61" s="279">
        <f t="shared" si="11"/>
        <v>-1994.9831717890736</v>
      </c>
      <c r="M61" s="279">
        <f t="shared" si="11"/>
        <v>-2078.7724650042151</v>
      </c>
      <c r="N61" s="279">
        <f t="shared" si="11"/>
        <v>-2166.0809085343922</v>
      </c>
      <c r="O61" s="279">
        <f t="shared" si="11"/>
        <v>-2257.0563066928366</v>
      </c>
      <c r="P61" s="279">
        <f t="shared" si="11"/>
        <v>-2351.8526715739358</v>
      </c>
      <c r="Q61" s="279">
        <f t="shared" si="11"/>
        <v>-2450.6304837800412</v>
      </c>
      <c r="R61" s="279">
        <f t="shared" si="11"/>
        <v>-2553.5569640988028</v>
      </c>
      <c r="S61" s="279">
        <f t="shared" si="11"/>
        <v>-2660.8063565909529</v>
      </c>
      <c r="T61" s="279">
        <f t="shared" si="11"/>
        <v>-2772.5602235677729</v>
      </c>
      <c r="U61" s="279">
        <f t="shared" si="11"/>
        <v>-2889.0077529576197</v>
      </c>
      <c r="V61" s="279">
        <f t="shared" si="11"/>
        <v>-3010.3460785818393</v>
      </c>
      <c r="W61" s="279">
        <f t="shared" si="11"/>
        <v>-3136.7806138822771</v>
      </c>
      <c r="X61" s="279">
        <f t="shared" si="11"/>
        <v>-3268.5253996653328</v>
      </c>
      <c r="Y61" s="279">
        <f t="shared" si="11"/>
        <v>-3405.803466451277</v>
      </c>
      <c r="Z61" s="279">
        <f t="shared" si="11"/>
        <v>-3548.8472120422307</v>
      </c>
      <c r="AA61" s="279">
        <f t="shared" si="11"/>
        <v>-3697.8987949480043</v>
      </c>
      <c r="AB61" s="279">
        <f t="shared" si="11"/>
        <v>-3853.2105443358209</v>
      </c>
      <c r="AC61" s="279">
        <f t="shared" si="11"/>
        <v>-4015.0453871979253</v>
      </c>
      <c r="AD61" s="279">
        <f t="shared" si="11"/>
        <v>-4183.6772934602386</v>
      </c>
      <c r="AE61" s="279">
        <f t="shared" si="11"/>
        <v>-4359.3917397855694</v>
      </c>
      <c r="AF61" s="279">
        <f t="shared" si="11"/>
        <v>-4542.4861928565633</v>
      </c>
      <c r="AG61" s="279">
        <f t="shared" si="11"/>
        <v>-4733.2706129565395</v>
      </c>
      <c r="AH61" s="279">
        <f t="shared" si="11"/>
        <v>-4932.0679787007139</v>
      </c>
      <c r="AI61" s="279">
        <f t="shared" si="11"/>
        <v>-5139.2148338061443</v>
      </c>
      <c r="AJ61" s="279">
        <f t="shared" si="11"/>
        <v>-5355.0618568260024</v>
      </c>
      <c r="AK61" s="279">
        <f t="shared" si="11"/>
        <v>-5579.9744548126937</v>
      </c>
      <c r="AL61" s="279">
        <f t="shared" si="11"/>
        <v>-5814.3333819148274</v>
      </c>
      <c r="AM61" s="279">
        <f t="shared" si="11"/>
        <v>-6058.5353839552499</v>
      </c>
      <c r="AN61" s="279">
        <f t="shared" si="11"/>
        <v>-6312.9938700813709</v>
      </c>
      <c r="AO61" s="279">
        <f t="shared" si="11"/>
        <v>-6578.1396126247892</v>
      </c>
      <c r="AP61" s="279">
        <f t="shared" si="11"/>
        <v>-6854.4214763550308</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42050.94999999999</v>
      </c>
      <c r="C66" s="286">
        <f t="shared" si="12"/>
        <v>-1377.6210367199999</v>
      </c>
      <c r="D66" s="286">
        <f t="shared" si="12"/>
        <v>-1435.48112026224</v>
      </c>
      <c r="E66" s="286">
        <f t="shared" si="12"/>
        <v>-1495.771327313254</v>
      </c>
      <c r="F66" s="286">
        <f t="shared" si="12"/>
        <v>-1558.5937230604106</v>
      </c>
      <c r="G66" s="286">
        <f t="shared" si="12"/>
        <v>-1624.0546594289481</v>
      </c>
      <c r="H66" s="286">
        <f t="shared" si="12"/>
        <v>-1692.2649551249638</v>
      </c>
      <c r="I66" s="286">
        <f t="shared" si="12"/>
        <v>-1763.3400832402122</v>
      </c>
      <c r="J66" s="286">
        <f t="shared" si="12"/>
        <v>-1837.4003667363013</v>
      </c>
      <c r="K66" s="286">
        <f t="shared" si="12"/>
        <v>-1914.5711821392263</v>
      </c>
      <c r="L66" s="286">
        <f t="shared" si="12"/>
        <v>-1994.9831717890736</v>
      </c>
      <c r="M66" s="286">
        <f t="shared" si="12"/>
        <v>-2078.7724650042151</v>
      </c>
      <c r="N66" s="286">
        <f t="shared" si="12"/>
        <v>-2166.0809085343922</v>
      </c>
      <c r="O66" s="286">
        <f t="shared" si="12"/>
        <v>-2257.0563066928366</v>
      </c>
      <c r="P66" s="286">
        <f t="shared" si="12"/>
        <v>-2351.8526715739358</v>
      </c>
      <c r="Q66" s="286">
        <f t="shared" si="12"/>
        <v>-2450.6304837800412</v>
      </c>
      <c r="R66" s="286">
        <f t="shared" si="12"/>
        <v>-2553.5569640988028</v>
      </c>
      <c r="S66" s="286">
        <f t="shared" si="12"/>
        <v>-2660.8063565909529</v>
      </c>
      <c r="T66" s="286">
        <f t="shared" si="12"/>
        <v>-2772.5602235677729</v>
      </c>
      <c r="U66" s="286">
        <f t="shared" si="12"/>
        <v>-2889.0077529576197</v>
      </c>
      <c r="V66" s="286">
        <f t="shared" si="12"/>
        <v>-3010.3460785818393</v>
      </c>
      <c r="W66" s="286">
        <f t="shared" si="12"/>
        <v>-3136.7806138822771</v>
      </c>
      <c r="X66" s="286">
        <f t="shared" si="12"/>
        <v>-3268.5253996653328</v>
      </c>
      <c r="Y66" s="286">
        <f t="shared" si="12"/>
        <v>-3405.803466451277</v>
      </c>
      <c r="Z66" s="286">
        <f t="shared" si="12"/>
        <v>-3548.8472120422307</v>
      </c>
      <c r="AA66" s="286">
        <f t="shared" si="12"/>
        <v>-3697.8987949480043</v>
      </c>
      <c r="AB66" s="286">
        <f t="shared" si="12"/>
        <v>-3853.2105443358209</v>
      </c>
      <c r="AC66" s="286">
        <f t="shared" si="12"/>
        <v>-4015.0453871979253</v>
      </c>
      <c r="AD66" s="286">
        <f t="shared" si="12"/>
        <v>-4183.6772934602386</v>
      </c>
      <c r="AE66" s="286">
        <f t="shared" si="12"/>
        <v>-4359.3917397855694</v>
      </c>
      <c r="AF66" s="286">
        <f t="shared" si="12"/>
        <v>-4542.4861928565633</v>
      </c>
      <c r="AG66" s="286">
        <f t="shared" si="12"/>
        <v>-4733.2706129565395</v>
      </c>
      <c r="AH66" s="286">
        <f t="shared" si="12"/>
        <v>-4932.0679787007139</v>
      </c>
      <c r="AI66" s="286">
        <f t="shared" si="12"/>
        <v>-5139.2148338061443</v>
      </c>
      <c r="AJ66" s="286">
        <f t="shared" si="12"/>
        <v>-5355.0618568260024</v>
      </c>
      <c r="AK66" s="286">
        <f t="shared" si="12"/>
        <v>-5579.9744548126937</v>
      </c>
      <c r="AL66" s="286">
        <f t="shared" si="12"/>
        <v>-5814.3333819148274</v>
      </c>
      <c r="AM66" s="286">
        <f t="shared" si="12"/>
        <v>-6058.5353839552499</v>
      </c>
      <c r="AN66" s="286">
        <f t="shared" si="12"/>
        <v>-6312.9938700813709</v>
      </c>
      <c r="AO66" s="286">
        <f t="shared" si="12"/>
        <v>-6578.1396126247892</v>
      </c>
      <c r="AP66" s="286">
        <f>AP59+AP60</f>
        <v>-6854.4214763550308</v>
      </c>
    </row>
    <row r="67" spans="1:45" x14ac:dyDescent="0.2">
      <c r="A67" s="287" t="s">
        <v>312</v>
      </c>
      <c r="B67" s="289"/>
      <c r="C67" s="279">
        <f>-($B$25)*1.18*$B$28/$B$27</f>
        <v>-1201.4571428571426</v>
      </c>
      <c r="D67" s="279">
        <f>C67</f>
        <v>-1201.4571428571426</v>
      </c>
      <c r="E67" s="279">
        <f t="shared" ref="E67:AP67" si="13">D67</f>
        <v>-1201.4571428571426</v>
      </c>
      <c r="F67" s="279">
        <f t="shared" si="13"/>
        <v>-1201.4571428571426</v>
      </c>
      <c r="G67" s="279">
        <f t="shared" si="13"/>
        <v>-1201.4571428571426</v>
      </c>
      <c r="H67" s="279">
        <f t="shared" si="13"/>
        <v>-1201.4571428571426</v>
      </c>
      <c r="I67" s="279">
        <f t="shared" si="13"/>
        <v>-1201.4571428571426</v>
      </c>
      <c r="J67" s="279">
        <f t="shared" si="13"/>
        <v>-1201.4571428571426</v>
      </c>
      <c r="K67" s="279">
        <f t="shared" si="13"/>
        <v>-1201.4571428571426</v>
      </c>
      <c r="L67" s="279">
        <f t="shared" si="13"/>
        <v>-1201.4571428571426</v>
      </c>
      <c r="M67" s="279">
        <f t="shared" si="13"/>
        <v>-1201.4571428571426</v>
      </c>
      <c r="N67" s="279">
        <f t="shared" si="13"/>
        <v>-1201.4571428571426</v>
      </c>
      <c r="O67" s="279">
        <f t="shared" si="13"/>
        <v>-1201.4571428571426</v>
      </c>
      <c r="P67" s="279">
        <f t="shared" si="13"/>
        <v>-1201.4571428571426</v>
      </c>
      <c r="Q67" s="279">
        <f t="shared" si="13"/>
        <v>-1201.4571428571426</v>
      </c>
      <c r="R67" s="279">
        <f t="shared" si="13"/>
        <v>-1201.4571428571426</v>
      </c>
      <c r="S67" s="279">
        <f t="shared" si="13"/>
        <v>-1201.4571428571426</v>
      </c>
      <c r="T67" s="279">
        <f t="shared" si="13"/>
        <v>-1201.4571428571426</v>
      </c>
      <c r="U67" s="279">
        <f t="shared" si="13"/>
        <v>-1201.4571428571426</v>
      </c>
      <c r="V67" s="279">
        <f t="shared" si="13"/>
        <v>-1201.4571428571426</v>
      </c>
      <c r="W67" s="279">
        <f t="shared" si="13"/>
        <v>-1201.4571428571426</v>
      </c>
      <c r="X67" s="279">
        <f t="shared" si="13"/>
        <v>-1201.4571428571426</v>
      </c>
      <c r="Y67" s="279">
        <f t="shared" si="13"/>
        <v>-1201.4571428571426</v>
      </c>
      <c r="Z67" s="279">
        <f t="shared" si="13"/>
        <v>-1201.4571428571426</v>
      </c>
      <c r="AA67" s="279">
        <f t="shared" si="13"/>
        <v>-1201.4571428571426</v>
      </c>
      <c r="AB67" s="279">
        <f t="shared" si="13"/>
        <v>-1201.4571428571426</v>
      </c>
      <c r="AC67" s="279">
        <f t="shared" si="13"/>
        <v>-1201.4571428571426</v>
      </c>
      <c r="AD67" s="279">
        <f t="shared" si="13"/>
        <v>-1201.4571428571426</v>
      </c>
      <c r="AE67" s="279">
        <f t="shared" si="13"/>
        <v>-1201.4571428571426</v>
      </c>
      <c r="AF67" s="279">
        <f t="shared" si="13"/>
        <v>-1201.4571428571426</v>
      </c>
      <c r="AG67" s="279">
        <f t="shared" si="13"/>
        <v>-1201.4571428571426</v>
      </c>
      <c r="AH67" s="279">
        <f t="shared" si="13"/>
        <v>-1201.4571428571426</v>
      </c>
      <c r="AI67" s="279">
        <f t="shared" si="13"/>
        <v>-1201.4571428571426</v>
      </c>
      <c r="AJ67" s="279">
        <f t="shared" si="13"/>
        <v>-1201.4571428571426</v>
      </c>
      <c r="AK67" s="279">
        <f t="shared" si="13"/>
        <v>-1201.4571428571426</v>
      </c>
      <c r="AL67" s="279">
        <f t="shared" si="13"/>
        <v>-1201.4571428571426</v>
      </c>
      <c r="AM67" s="279">
        <f t="shared" si="13"/>
        <v>-1201.4571428571426</v>
      </c>
      <c r="AN67" s="279">
        <f t="shared" si="13"/>
        <v>-1201.4571428571426</v>
      </c>
      <c r="AO67" s="279">
        <f t="shared" si="13"/>
        <v>-1201.4571428571426</v>
      </c>
      <c r="AP67" s="279">
        <f t="shared" si="13"/>
        <v>-1201.4571428571426</v>
      </c>
      <c r="AQ67" s="290">
        <f>SUM(B67:AA67)/1.18</f>
        <v>-25454.600484261511</v>
      </c>
      <c r="AR67" s="291">
        <f>SUM(B67:AF67)/1.18</f>
        <v>-30545.520581113811</v>
      </c>
      <c r="AS67" s="291">
        <f>SUM(B67:AP67)/1.18</f>
        <v>-40727.360774818422</v>
      </c>
    </row>
    <row r="68" spans="1:45" ht="28.5" x14ac:dyDescent="0.2">
      <c r="A68" s="288" t="s">
        <v>313</v>
      </c>
      <c r="B68" s="286">
        <f t="shared" ref="B68:J68" si="14">B66+B67</f>
        <v>42050.94999999999</v>
      </c>
      <c r="C68" s="286">
        <f>C66+C67</f>
        <v>-2579.0781795771427</v>
      </c>
      <c r="D68" s="286">
        <f>D66+D67</f>
        <v>-2636.9382631193826</v>
      </c>
      <c r="E68" s="286">
        <f t="shared" si="14"/>
        <v>-2697.2284701703966</v>
      </c>
      <c r="F68" s="286">
        <f>F66+C67</f>
        <v>-2760.050865917553</v>
      </c>
      <c r="G68" s="286">
        <f t="shared" si="14"/>
        <v>-2825.5118022860906</v>
      </c>
      <c r="H68" s="286">
        <f t="shared" si="14"/>
        <v>-2893.7220979821063</v>
      </c>
      <c r="I68" s="286">
        <f t="shared" si="14"/>
        <v>-2964.7972260973547</v>
      </c>
      <c r="J68" s="286">
        <f t="shared" si="14"/>
        <v>-3038.8575095934439</v>
      </c>
      <c r="K68" s="286">
        <f>K66+K67</f>
        <v>-3116.0283249963686</v>
      </c>
      <c r="L68" s="286">
        <f>L66+L67</f>
        <v>-3196.4403146462164</v>
      </c>
      <c r="M68" s="286">
        <f t="shared" ref="M68:AO68" si="15">M66+M67</f>
        <v>-3280.2296078613576</v>
      </c>
      <c r="N68" s="286">
        <f t="shared" si="15"/>
        <v>-3367.5380513915347</v>
      </c>
      <c r="O68" s="286">
        <f t="shared" si="15"/>
        <v>-3458.5134495499792</v>
      </c>
      <c r="P68" s="286">
        <f t="shared" si="15"/>
        <v>-3553.3098144310784</v>
      </c>
      <c r="Q68" s="286">
        <f t="shared" si="15"/>
        <v>-3652.0876266371838</v>
      </c>
      <c r="R68" s="286">
        <f t="shared" si="15"/>
        <v>-3755.0141069559454</v>
      </c>
      <c r="S68" s="286">
        <f t="shared" si="15"/>
        <v>-3862.2634994480954</v>
      </c>
      <c r="T68" s="286">
        <f t="shared" si="15"/>
        <v>-3974.0173664249155</v>
      </c>
      <c r="U68" s="286">
        <f t="shared" si="15"/>
        <v>-4090.4648958147623</v>
      </c>
      <c r="V68" s="286">
        <f t="shared" si="15"/>
        <v>-4211.8032214389823</v>
      </c>
      <c r="W68" s="286">
        <f t="shared" si="15"/>
        <v>-4338.2377567394196</v>
      </c>
      <c r="X68" s="286">
        <f t="shared" si="15"/>
        <v>-4469.9825425224753</v>
      </c>
      <c r="Y68" s="286">
        <f t="shared" si="15"/>
        <v>-4607.2606093084196</v>
      </c>
      <c r="Z68" s="286">
        <f t="shared" si="15"/>
        <v>-4750.3043548993737</v>
      </c>
      <c r="AA68" s="286">
        <f t="shared" si="15"/>
        <v>-4899.3559378051468</v>
      </c>
      <c r="AB68" s="286">
        <f t="shared" si="15"/>
        <v>-5054.6676871929631</v>
      </c>
      <c r="AC68" s="286">
        <f t="shared" si="15"/>
        <v>-5216.5025300550678</v>
      </c>
      <c r="AD68" s="286">
        <f t="shared" si="15"/>
        <v>-5385.1344363173812</v>
      </c>
      <c r="AE68" s="286">
        <f t="shared" si="15"/>
        <v>-5560.8488826427119</v>
      </c>
      <c r="AF68" s="286">
        <f t="shared" si="15"/>
        <v>-5743.9433357137059</v>
      </c>
      <c r="AG68" s="286">
        <f t="shared" si="15"/>
        <v>-5934.7277558136821</v>
      </c>
      <c r="AH68" s="286">
        <f t="shared" si="15"/>
        <v>-6133.5251215578564</v>
      </c>
      <c r="AI68" s="286">
        <f t="shared" si="15"/>
        <v>-6340.6719766632868</v>
      </c>
      <c r="AJ68" s="286">
        <f t="shared" si="15"/>
        <v>-6556.518999683145</v>
      </c>
      <c r="AK68" s="286">
        <f t="shared" si="15"/>
        <v>-6781.4315976698363</v>
      </c>
      <c r="AL68" s="286">
        <f t="shared" si="15"/>
        <v>-7015.79052477197</v>
      </c>
      <c r="AM68" s="286">
        <f t="shared" si="15"/>
        <v>-7259.9925268123925</v>
      </c>
      <c r="AN68" s="286">
        <f t="shared" si="15"/>
        <v>-7514.4510129385135</v>
      </c>
      <c r="AO68" s="286">
        <f t="shared" si="15"/>
        <v>-7779.5967554819317</v>
      </c>
      <c r="AP68" s="286">
        <f>AP66+AP67</f>
        <v>-8055.8786192121734</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42050.94999999999</v>
      </c>
      <c r="C70" s="286">
        <f t="shared" si="17"/>
        <v>-2579.0781795771427</v>
      </c>
      <c r="D70" s="286">
        <f t="shared" si="17"/>
        <v>-2636.9382631193826</v>
      </c>
      <c r="E70" s="286">
        <f t="shared" si="17"/>
        <v>-2697.2284701703966</v>
      </c>
      <c r="F70" s="286">
        <f t="shared" si="17"/>
        <v>-2760.050865917553</v>
      </c>
      <c r="G70" s="286">
        <f t="shared" si="17"/>
        <v>-2825.5118022860906</v>
      </c>
      <c r="H70" s="286">
        <f t="shared" si="17"/>
        <v>-2893.7220979821063</v>
      </c>
      <c r="I70" s="286">
        <f t="shared" si="17"/>
        <v>-2964.7972260973547</v>
      </c>
      <c r="J70" s="286">
        <f t="shared" si="17"/>
        <v>-3038.8575095934439</v>
      </c>
      <c r="K70" s="286">
        <f t="shared" si="17"/>
        <v>-3116.0283249963686</v>
      </c>
      <c r="L70" s="286">
        <f t="shared" si="17"/>
        <v>-3196.4403146462164</v>
      </c>
      <c r="M70" s="286">
        <f t="shared" si="17"/>
        <v>-3280.2296078613576</v>
      </c>
      <c r="N70" s="286">
        <f t="shared" si="17"/>
        <v>-3367.5380513915347</v>
      </c>
      <c r="O70" s="286">
        <f t="shared" si="17"/>
        <v>-3458.5134495499792</v>
      </c>
      <c r="P70" s="286">
        <f t="shared" si="17"/>
        <v>-3553.3098144310784</v>
      </c>
      <c r="Q70" s="286">
        <f t="shared" si="17"/>
        <v>-3652.0876266371838</v>
      </c>
      <c r="R70" s="286">
        <f t="shared" si="17"/>
        <v>-3755.0141069559454</v>
      </c>
      <c r="S70" s="286">
        <f t="shared" si="17"/>
        <v>-3862.2634994480954</v>
      </c>
      <c r="T70" s="286">
        <f t="shared" si="17"/>
        <v>-3974.0173664249155</v>
      </c>
      <c r="U70" s="286">
        <f t="shared" si="17"/>
        <v>-4090.4648958147623</v>
      </c>
      <c r="V70" s="286">
        <f t="shared" si="17"/>
        <v>-4211.8032214389823</v>
      </c>
      <c r="W70" s="286">
        <f t="shared" si="17"/>
        <v>-4338.2377567394196</v>
      </c>
      <c r="X70" s="286">
        <f t="shared" si="17"/>
        <v>-4469.9825425224753</v>
      </c>
      <c r="Y70" s="286">
        <f t="shared" si="17"/>
        <v>-4607.2606093084196</v>
      </c>
      <c r="Z70" s="286">
        <f t="shared" si="17"/>
        <v>-4750.3043548993737</v>
      </c>
      <c r="AA70" s="286">
        <f t="shared" si="17"/>
        <v>-4899.3559378051468</v>
      </c>
      <c r="AB70" s="286">
        <f t="shared" si="17"/>
        <v>-5054.6676871929631</v>
      </c>
      <c r="AC70" s="286">
        <f t="shared" si="17"/>
        <v>-5216.5025300550678</v>
      </c>
      <c r="AD70" s="286">
        <f t="shared" si="17"/>
        <v>-5385.1344363173812</v>
      </c>
      <c r="AE70" s="286">
        <f t="shared" si="17"/>
        <v>-5560.8488826427119</v>
      </c>
      <c r="AF70" s="286">
        <f t="shared" si="17"/>
        <v>-5743.9433357137059</v>
      </c>
      <c r="AG70" s="286">
        <f t="shared" si="17"/>
        <v>-5934.7277558136821</v>
      </c>
      <c r="AH70" s="286">
        <f t="shared" si="17"/>
        <v>-6133.5251215578564</v>
      </c>
      <c r="AI70" s="286">
        <f t="shared" si="17"/>
        <v>-6340.6719766632868</v>
      </c>
      <c r="AJ70" s="286">
        <f t="shared" si="17"/>
        <v>-6556.518999683145</v>
      </c>
      <c r="AK70" s="286">
        <f t="shared" si="17"/>
        <v>-6781.4315976698363</v>
      </c>
      <c r="AL70" s="286">
        <f t="shared" si="17"/>
        <v>-7015.79052477197</v>
      </c>
      <c r="AM70" s="286">
        <f t="shared" si="17"/>
        <v>-7259.9925268123925</v>
      </c>
      <c r="AN70" s="286">
        <f t="shared" si="17"/>
        <v>-7514.4510129385135</v>
      </c>
      <c r="AO70" s="286">
        <f t="shared" si="17"/>
        <v>-7779.5967554819317</v>
      </c>
      <c r="AP70" s="286">
        <f>AP68+AP69</f>
        <v>-8055.8786192121734</v>
      </c>
    </row>
    <row r="71" spans="1:45" x14ac:dyDescent="0.2">
      <c r="A71" s="287" t="s">
        <v>310</v>
      </c>
      <c r="B71" s="279">
        <f t="shared" ref="B71:AP71" si="18">-B70*$B$36</f>
        <v>-8410.1899999999987</v>
      </c>
      <c r="C71" s="279">
        <f t="shared" si="18"/>
        <v>515.81563591542852</v>
      </c>
      <c r="D71" s="279">
        <f t="shared" si="18"/>
        <v>527.38765262387653</v>
      </c>
      <c r="E71" s="279">
        <f t="shared" si="18"/>
        <v>539.44569403407934</v>
      </c>
      <c r="F71" s="279">
        <f t="shared" si="18"/>
        <v>552.01017318351057</v>
      </c>
      <c r="G71" s="279">
        <f t="shared" si="18"/>
        <v>565.1023604572182</v>
      </c>
      <c r="H71" s="279">
        <f t="shared" si="18"/>
        <v>578.74441959642127</v>
      </c>
      <c r="I71" s="279">
        <f t="shared" si="18"/>
        <v>592.95944521947092</v>
      </c>
      <c r="J71" s="279">
        <f t="shared" si="18"/>
        <v>607.77150191868884</v>
      </c>
      <c r="K71" s="279">
        <f t="shared" si="18"/>
        <v>623.20566499927372</v>
      </c>
      <c r="L71" s="279">
        <f t="shared" si="18"/>
        <v>639.28806292924332</v>
      </c>
      <c r="M71" s="279">
        <f t="shared" si="18"/>
        <v>656.0459215722716</v>
      </c>
      <c r="N71" s="279">
        <f t="shared" si="18"/>
        <v>673.50761027830697</v>
      </c>
      <c r="O71" s="279">
        <f t="shared" si="18"/>
        <v>691.70268990999591</v>
      </c>
      <c r="P71" s="279">
        <f t="shared" si="18"/>
        <v>710.66196288621575</v>
      </c>
      <c r="Q71" s="279">
        <f t="shared" si="18"/>
        <v>730.41752532743681</v>
      </c>
      <c r="R71" s="279">
        <f t="shared" si="18"/>
        <v>751.00282139118917</v>
      </c>
      <c r="S71" s="279">
        <f t="shared" si="18"/>
        <v>772.45269988961911</v>
      </c>
      <c r="T71" s="279">
        <f t="shared" si="18"/>
        <v>794.80347328498317</v>
      </c>
      <c r="U71" s="279">
        <f t="shared" si="18"/>
        <v>818.09297916295247</v>
      </c>
      <c r="V71" s="279">
        <f t="shared" si="18"/>
        <v>842.3606442877965</v>
      </c>
      <c r="W71" s="279">
        <f t="shared" si="18"/>
        <v>867.64755134788402</v>
      </c>
      <c r="X71" s="279">
        <f t="shared" si="18"/>
        <v>893.99650850449507</v>
      </c>
      <c r="Y71" s="279">
        <f t="shared" si="18"/>
        <v>921.45212186168396</v>
      </c>
      <c r="Z71" s="279">
        <f t="shared" si="18"/>
        <v>950.06087097987484</v>
      </c>
      <c r="AA71" s="279">
        <f t="shared" si="18"/>
        <v>979.87118756102939</v>
      </c>
      <c r="AB71" s="279">
        <f t="shared" si="18"/>
        <v>1010.9335374385927</v>
      </c>
      <c r="AC71" s="279">
        <f t="shared" si="18"/>
        <v>1043.3005060110136</v>
      </c>
      <c r="AD71" s="279">
        <f t="shared" si="18"/>
        <v>1077.0268872634763</v>
      </c>
      <c r="AE71" s="279">
        <f t="shared" si="18"/>
        <v>1112.1697765285423</v>
      </c>
      <c r="AF71" s="279">
        <f t="shared" si="18"/>
        <v>1148.7886671427411</v>
      </c>
      <c r="AG71" s="279">
        <f t="shared" si="18"/>
        <v>1186.9455511627364</v>
      </c>
      <c r="AH71" s="279">
        <f t="shared" si="18"/>
        <v>1226.7050243115714</v>
      </c>
      <c r="AI71" s="279">
        <f t="shared" si="18"/>
        <v>1268.1343953326575</v>
      </c>
      <c r="AJ71" s="279">
        <f t="shared" si="18"/>
        <v>1311.303799936629</v>
      </c>
      <c r="AK71" s="279">
        <f t="shared" si="18"/>
        <v>1356.2863195339673</v>
      </c>
      <c r="AL71" s="279">
        <f t="shared" si="18"/>
        <v>1403.158104954394</v>
      </c>
      <c r="AM71" s="279">
        <f t="shared" si="18"/>
        <v>1451.9985053624787</v>
      </c>
      <c r="AN71" s="279">
        <f t="shared" si="18"/>
        <v>1502.8902025877028</v>
      </c>
      <c r="AO71" s="279">
        <f t="shared" si="18"/>
        <v>1555.9193510963864</v>
      </c>
      <c r="AP71" s="279">
        <f t="shared" si="18"/>
        <v>1611.1757238424348</v>
      </c>
    </row>
    <row r="72" spans="1:45" ht="15" thickBot="1" x14ac:dyDescent="0.25">
      <c r="A72" s="292" t="s">
        <v>315</v>
      </c>
      <c r="B72" s="293">
        <f t="shared" ref="B72:AO72" si="19">B70+B71</f>
        <v>33640.759999999995</v>
      </c>
      <c r="C72" s="293">
        <f t="shared" si="19"/>
        <v>-2063.2625436617141</v>
      </c>
      <c r="D72" s="293">
        <f t="shared" si="19"/>
        <v>-2109.5506104955061</v>
      </c>
      <c r="E72" s="293">
        <f t="shared" si="19"/>
        <v>-2157.7827761363174</v>
      </c>
      <c r="F72" s="293">
        <f t="shared" si="19"/>
        <v>-2208.0406927340423</v>
      </c>
      <c r="G72" s="293">
        <f t="shared" si="19"/>
        <v>-2260.4094418288723</v>
      </c>
      <c r="H72" s="293">
        <f t="shared" si="19"/>
        <v>-2314.9776783856851</v>
      </c>
      <c r="I72" s="293">
        <f t="shared" si="19"/>
        <v>-2371.8377808778837</v>
      </c>
      <c r="J72" s="293">
        <f t="shared" si="19"/>
        <v>-2431.0860076747549</v>
      </c>
      <c r="K72" s="293">
        <f t="shared" si="19"/>
        <v>-2492.8226599970949</v>
      </c>
      <c r="L72" s="293">
        <f t="shared" si="19"/>
        <v>-2557.1522517169733</v>
      </c>
      <c r="M72" s="293">
        <f t="shared" si="19"/>
        <v>-2624.1836862890859</v>
      </c>
      <c r="N72" s="293">
        <f t="shared" si="19"/>
        <v>-2694.0304411132279</v>
      </c>
      <c r="O72" s="293">
        <f t="shared" si="19"/>
        <v>-2766.8107596399832</v>
      </c>
      <c r="P72" s="293">
        <f t="shared" si="19"/>
        <v>-2842.6478515448625</v>
      </c>
      <c r="Q72" s="293">
        <f t="shared" si="19"/>
        <v>-2921.6701013097472</v>
      </c>
      <c r="R72" s="293">
        <f t="shared" si="19"/>
        <v>-3004.0112855647562</v>
      </c>
      <c r="S72" s="293">
        <f t="shared" si="19"/>
        <v>-3089.8107995584764</v>
      </c>
      <c r="T72" s="293">
        <f t="shared" si="19"/>
        <v>-3179.2138931399322</v>
      </c>
      <c r="U72" s="293">
        <f t="shared" si="19"/>
        <v>-3272.3719166518099</v>
      </c>
      <c r="V72" s="293">
        <f t="shared" si="19"/>
        <v>-3369.442577151186</v>
      </c>
      <c r="W72" s="293">
        <f t="shared" si="19"/>
        <v>-3470.5902053915356</v>
      </c>
      <c r="X72" s="293">
        <f t="shared" si="19"/>
        <v>-3575.9860340179803</v>
      </c>
      <c r="Y72" s="293">
        <f t="shared" si="19"/>
        <v>-3685.8084874467359</v>
      </c>
      <c r="Z72" s="293">
        <f t="shared" si="19"/>
        <v>-3800.2434839194989</v>
      </c>
      <c r="AA72" s="293">
        <f t="shared" si="19"/>
        <v>-3919.4847502441175</v>
      </c>
      <c r="AB72" s="293">
        <f t="shared" si="19"/>
        <v>-4043.7341497543703</v>
      </c>
      <c r="AC72" s="293">
        <f t="shared" si="19"/>
        <v>-4173.2020240440543</v>
      </c>
      <c r="AD72" s="293">
        <f t="shared" si="19"/>
        <v>-4308.1075490539051</v>
      </c>
      <c r="AE72" s="293">
        <f t="shared" si="19"/>
        <v>-4448.6791061141694</v>
      </c>
      <c r="AF72" s="293">
        <f t="shared" si="19"/>
        <v>-4595.1546685709645</v>
      </c>
      <c r="AG72" s="293">
        <f t="shared" si="19"/>
        <v>-4747.7822046509455</v>
      </c>
      <c r="AH72" s="293">
        <f t="shared" si="19"/>
        <v>-4906.8200972462855</v>
      </c>
      <c r="AI72" s="293">
        <f t="shared" si="19"/>
        <v>-5072.5375813306291</v>
      </c>
      <c r="AJ72" s="293">
        <f t="shared" si="19"/>
        <v>-5245.2151997465162</v>
      </c>
      <c r="AK72" s="293">
        <f t="shared" si="19"/>
        <v>-5425.1452781358694</v>
      </c>
      <c r="AL72" s="293">
        <f t="shared" si="19"/>
        <v>-5612.6324198175762</v>
      </c>
      <c r="AM72" s="293">
        <f t="shared" si="19"/>
        <v>-5807.9940214499138</v>
      </c>
      <c r="AN72" s="293">
        <f t="shared" si="19"/>
        <v>-6011.5608103508112</v>
      </c>
      <c r="AO72" s="293">
        <f t="shared" si="19"/>
        <v>-6223.6774043855457</v>
      </c>
      <c r="AP72" s="293">
        <f>AP70+AP71</f>
        <v>-6444.7028953697391</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42050.94999999999</v>
      </c>
      <c r="C75" s="286">
        <f t="shared" si="22"/>
        <v>-2579.0781795771427</v>
      </c>
      <c r="D75" s="286">
        <f>D68</f>
        <v>-2636.9382631193826</v>
      </c>
      <c r="E75" s="286">
        <f t="shared" si="22"/>
        <v>-2697.2284701703966</v>
      </c>
      <c r="F75" s="286">
        <f t="shared" si="22"/>
        <v>-2760.050865917553</v>
      </c>
      <c r="G75" s="286">
        <f t="shared" si="22"/>
        <v>-2825.5118022860906</v>
      </c>
      <c r="H75" s="286">
        <f t="shared" si="22"/>
        <v>-2893.7220979821063</v>
      </c>
      <c r="I75" s="286">
        <f t="shared" si="22"/>
        <v>-2964.7972260973547</v>
      </c>
      <c r="J75" s="286">
        <f t="shared" si="22"/>
        <v>-3038.8575095934439</v>
      </c>
      <c r="K75" s="286">
        <f t="shared" si="22"/>
        <v>-3116.0283249963686</v>
      </c>
      <c r="L75" s="286">
        <f t="shared" si="22"/>
        <v>-3196.4403146462164</v>
      </c>
      <c r="M75" s="286">
        <f t="shared" si="22"/>
        <v>-3280.2296078613576</v>
      </c>
      <c r="N75" s="286">
        <f t="shared" si="22"/>
        <v>-3367.5380513915347</v>
      </c>
      <c r="O75" s="286">
        <f t="shared" si="22"/>
        <v>-3458.5134495499792</v>
      </c>
      <c r="P75" s="286">
        <f t="shared" si="22"/>
        <v>-3553.3098144310784</v>
      </c>
      <c r="Q75" s="286">
        <f t="shared" si="22"/>
        <v>-3652.0876266371838</v>
      </c>
      <c r="R75" s="286">
        <f t="shared" si="22"/>
        <v>-3755.0141069559454</v>
      </c>
      <c r="S75" s="286">
        <f t="shared" si="22"/>
        <v>-3862.2634994480954</v>
      </c>
      <c r="T75" s="286">
        <f t="shared" si="22"/>
        <v>-3974.0173664249155</v>
      </c>
      <c r="U75" s="286">
        <f t="shared" si="22"/>
        <v>-4090.4648958147623</v>
      </c>
      <c r="V75" s="286">
        <f t="shared" si="22"/>
        <v>-4211.8032214389823</v>
      </c>
      <c r="W75" s="286">
        <f t="shared" si="22"/>
        <v>-4338.2377567394196</v>
      </c>
      <c r="X75" s="286">
        <f t="shared" si="22"/>
        <v>-4469.9825425224753</v>
      </c>
      <c r="Y75" s="286">
        <f t="shared" si="22"/>
        <v>-4607.2606093084196</v>
      </c>
      <c r="Z75" s="286">
        <f t="shared" si="22"/>
        <v>-4750.3043548993737</v>
      </c>
      <c r="AA75" s="286">
        <f t="shared" si="22"/>
        <v>-4899.3559378051468</v>
      </c>
      <c r="AB75" s="286">
        <f t="shared" si="22"/>
        <v>-5054.6676871929631</v>
      </c>
      <c r="AC75" s="286">
        <f t="shared" si="22"/>
        <v>-5216.5025300550678</v>
      </c>
      <c r="AD75" s="286">
        <f t="shared" si="22"/>
        <v>-5385.1344363173812</v>
      </c>
      <c r="AE75" s="286">
        <f t="shared" si="22"/>
        <v>-5560.8488826427119</v>
      </c>
      <c r="AF75" s="286">
        <f t="shared" si="22"/>
        <v>-5743.9433357137059</v>
      </c>
      <c r="AG75" s="286">
        <f t="shared" si="22"/>
        <v>-5934.7277558136821</v>
      </c>
      <c r="AH75" s="286">
        <f t="shared" si="22"/>
        <v>-6133.5251215578564</v>
      </c>
      <c r="AI75" s="286">
        <f t="shared" si="22"/>
        <v>-6340.6719766632868</v>
      </c>
      <c r="AJ75" s="286">
        <f t="shared" si="22"/>
        <v>-6556.518999683145</v>
      </c>
      <c r="AK75" s="286">
        <f t="shared" si="22"/>
        <v>-6781.4315976698363</v>
      </c>
      <c r="AL75" s="286">
        <f t="shared" si="22"/>
        <v>-7015.79052477197</v>
      </c>
      <c r="AM75" s="286">
        <f t="shared" si="22"/>
        <v>-7259.9925268123925</v>
      </c>
      <c r="AN75" s="286">
        <f t="shared" si="22"/>
        <v>-7514.4510129385135</v>
      </c>
      <c r="AO75" s="286">
        <f t="shared" si="22"/>
        <v>-7779.5967554819317</v>
      </c>
      <c r="AP75" s="286">
        <f>AP68</f>
        <v>-8055.8786192121734</v>
      </c>
    </row>
    <row r="76" spans="1:45" x14ac:dyDescent="0.2">
      <c r="A76" s="287" t="s">
        <v>312</v>
      </c>
      <c r="B76" s="279">
        <f t="shared" ref="B76:AO76" si="23">-B67</f>
        <v>0</v>
      </c>
      <c r="C76" s="279">
        <f>-C67</f>
        <v>1201.4571428571426</v>
      </c>
      <c r="D76" s="279">
        <f t="shared" si="23"/>
        <v>1201.4571428571426</v>
      </c>
      <c r="E76" s="279">
        <f t="shared" si="23"/>
        <v>1201.4571428571426</v>
      </c>
      <c r="F76" s="279">
        <f>-C67</f>
        <v>1201.4571428571426</v>
      </c>
      <c r="G76" s="279">
        <f t="shared" si="23"/>
        <v>1201.4571428571426</v>
      </c>
      <c r="H76" s="279">
        <f t="shared" si="23"/>
        <v>1201.4571428571426</v>
      </c>
      <c r="I76" s="279">
        <f t="shared" si="23"/>
        <v>1201.4571428571426</v>
      </c>
      <c r="J76" s="279">
        <f t="shared" si="23"/>
        <v>1201.4571428571426</v>
      </c>
      <c r="K76" s="279">
        <f t="shared" si="23"/>
        <v>1201.4571428571426</v>
      </c>
      <c r="L76" s="279">
        <f>-L67</f>
        <v>1201.4571428571426</v>
      </c>
      <c r="M76" s="279">
        <f>-M67</f>
        <v>1201.4571428571426</v>
      </c>
      <c r="N76" s="279">
        <f t="shared" si="23"/>
        <v>1201.4571428571426</v>
      </c>
      <c r="O76" s="279">
        <f t="shared" si="23"/>
        <v>1201.4571428571426</v>
      </c>
      <c r="P76" s="279">
        <f t="shared" si="23"/>
        <v>1201.4571428571426</v>
      </c>
      <c r="Q76" s="279">
        <f t="shared" si="23"/>
        <v>1201.4571428571426</v>
      </c>
      <c r="R76" s="279">
        <f t="shared" si="23"/>
        <v>1201.4571428571426</v>
      </c>
      <c r="S76" s="279">
        <f t="shared" si="23"/>
        <v>1201.4571428571426</v>
      </c>
      <c r="T76" s="279">
        <f t="shared" si="23"/>
        <v>1201.4571428571426</v>
      </c>
      <c r="U76" s="279">
        <f t="shared" si="23"/>
        <v>1201.4571428571426</v>
      </c>
      <c r="V76" s="279">
        <f t="shared" si="23"/>
        <v>1201.4571428571426</v>
      </c>
      <c r="W76" s="279">
        <f t="shared" si="23"/>
        <v>1201.4571428571426</v>
      </c>
      <c r="X76" s="279">
        <f t="shared" si="23"/>
        <v>1201.4571428571426</v>
      </c>
      <c r="Y76" s="279">
        <f t="shared" si="23"/>
        <v>1201.4571428571426</v>
      </c>
      <c r="Z76" s="279">
        <f t="shared" si="23"/>
        <v>1201.4571428571426</v>
      </c>
      <c r="AA76" s="279">
        <f t="shared" si="23"/>
        <v>1201.4571428571426</v>
      </c>
      <c r="AB76" s="279">
        <f t="shared" si="23"/>
        <v>1201.4571428571426</v>
      </c>
      <c r="AC76" s="279">
        <f t="shared" si="23"/>
        <v>1201.4571428571426</v>
      </c>
      <c r="AD76" s="279">
        <f t="shared" si="23"/>
        <v>1201.4571428571426</v>
      </c>
      <c r="AE76" s="279">
        <f t="shared" si="23"/>
        <v>1201.4571428571426</v>
      </c>
      <c r="AF76" s="279">
        <f t="shared" si="23"/>
        <v>1201.4571428571426</v>
      </c>
      <c r="AG76" s="279">
        <f t="shared" si="23"/>
        <v>1201.4571428571426</v>
      </c>
      <c r="AH76" s="279">
        <f t="shared" si="23"/>
        <v>1201.4571428571426</v>
      </c>
      <c r="AI76" s="279">
        <f t="shared" si="23"/>
        <v>1201.4571428571426</v>
      </c>
      <c r="AJ76" s="279">
        <f t="shared" si="23"/>
        <v>1201.4571428571426</v>
      </c>
      <c r="AK76" s="279">
        <f t="shared" si="23"/>
        <v>1201.4571428571426</v>
      </c>
      <c r="AL76" s="279">
        <f t="shared" si="23"/>
        <v>1201.4571428571426</v>
      </c>
      <c r="AM76" s="279">
        <f t="shared" si="23"/>
        <v>1201.4571428571426</v>
      </c>
      <c r="AN76" s="279">
        <f t="shared" si="23"/>
        <v>1201.4571428571426</v>
      </c>
      <c r="AO76" s="279">
        <f t="shared" si="23"/>
        <v>1201.4571428571426</v>
      </c>
      <c r="AP76" s="279">
        <f>-AP67</f>
        <v>1201.4571428571426</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-8410.1899999999987</v>
      </c>
      <c r="C78" s="279">
        <f>IF(SUM($B$71:C71)+SUM($A$78:B78)&gt;0,0,SUM($B$71:C71)-SUM($A$78:B78))</f>
        <v>515.81563591542817</v>
      </c>
      <c r="D78" s="279">
        <f>IF(SUM($B$71:D71)+SUM($A$78:C78)&gt;0,0,SUM($B$71:D71)-SUM($A$78:C78))</f>
        <v>527.38765262387642</v>
      </c>
      <c r="E78" s="279">
        <f>IF(SUM($B$71:E71)+SUM($A$78:D78)&gt;0,0,SUM($B$71:E71)-SUM($A$78:D78))</f>
        <v>539.44569403407968</v>
      </c>
      <c r="F78" s="279">
        <f>IF(SUM($B$71:F71)+SUM($A$78:E78)&gt;0,0,SUM($B$71:F71)-SUM($A$78:E78))</f>
        <v>552.01017318351023</v>
      </c>
      <c r="G78" s="279">
        <f>IF(SUM($B$71:G71)+SUM($A$78:F78)&gt;0,0,SUM($B$71:G71)-SUM($A$78:F78))</f>
        <v>565.10236045721831</v>
      </c>
      <c r="H78" s="279">
        <f>IF(SUM($B$71:H71)+SUM($A$78:G78)&gt;0,0,SUM($B$71:H71)-SUM($A$78:G78))</f>
        <v>578.74441959642081</v>
      </c>
      <c r="I78" s="279">
        <f>IF(SUM($B$71:I71)+SUM($A$78:H78)&gt;0,0,SUM($B$71:I71)-SUM($A$78:H78))</f>
        <v>592.95944521947058</v>
      </c>
      <c r="J78" s="279">
        <f>IF(SUM($B$71:J71)+SUM($A$78:I78)&gt;0,0,SUM($B$71:J71)-SUM($A$78:I78))</f>
        <v>607.77150191868895</v>
      </c>
      <c r="K78" s="279">
        <f>IF(SUM($B$71:K71)+SUM($A$78:J78)&gt;0,0,SUM($B$71:K71)-SUM($A$78:J78))</f>
        <v>623.20566499927372</v>
      </c>
      <c r="L78" s="279">
        <f>IF(SUM($B$71:L71)+SUM($A$78:K78)&gt;0,0,SUM($B$71:L71)-SUM($A$78:K78))</f>
        <v>639.2880629292431</v>
      </c>
      <c r="M78" s="279">
        <f>IF(SUM($B$71:M71)+SUM($A$78:L78)&gt;0,0,SUM($B$71:M71)-SUM($A$78:L78))</f>
        <v>656.04592157227171</v>
      </c>
      <c r="N78" s="279">
        <f>IF(SUM($B$71:N71)+SUM($A$78:M78)&gt;0,0,SUM($B$71:N71)-SUM($A$78:M78))</f>
        <v>673.50761027830686</v>
      </c>
      <c r="O78" s="279">
        <f>IF(SUM($B$71:O71)+SUM($A$78:N78)&gt;0,0,SUM($B$71:O71)-SUM($A$78:N78))</f>
        <v>691.70268990999591</v>
      </c>
      <c r="P78" s="279">
        <f>IF(SUM($B$71:P71)+SUM($A$78:O78)&gt;0,0,SUM($B$71:P71)-SUM($A$78:O78))</f>
        <v>710.66196288621575</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-9.0000000005238685E-3</v>
      </c>
      <c r="C79" s="279">
        <f>IF(((SUM($B$59:C59)+SUM($B$61:C64))+SUM($B$81:C81))&lt;0,((SUM($B$59:C59)+SUM($B$61:C64))+SUM($B$81:C81))*0.18-SUM($A$79:B79),IF(SUM($B$79:B79)&lt;0,0-SUM($B$79:B79),0))</f>
        <v>-247.97178660959935</v>
      </c>
      <c r="D79" s="279">
        <f>IF(((SUM($B$59:D59)+SUM($B$61:D64))+SUM($B$81:D81))&lt;0,((SUM($B$59:D59)+SUM($B$61:D64))+SUM($B$81:D81))*0.18-SUM($A$79:C79),IF(SUM($B$79:C79)&lt;0,0-SUM($B$79:C79),0))</f>
        <v>-258.38660164720392</v>
      </c>
      <c r="E79" s="279">
        <f>IF(((SUM($B$59:E59)+SUM($B$61:E64))+SUM($B$81:E81))&lt;0,((SUM($B$59:E59)+SUM($B$61:E64))+SUM($B$81:E81))*0.18-SUM($A$79:D79),IF(SUM($B$79:D79)&lt;0,0-SUM($B$79:D79),0))</f>
        <v>-269.2388389163857</v>
      </c>
      <c r="F79" s="279">
        <f>IF(((SUM($B$59:F59)+SUM($B$61:F64))+SUM($B$81:F81))&lt;0,((SUM($B$59:F59)+SUM($B$61:F64))+SUM($B$81:F81))*0.18-SUM($A$79:E79),IF(SUM($B$79:E79)&lt;0,0-SUM($B$79:E79),0))</f>
        <v>-280.54687015087381</v>
      </c>
      <c r="G79" s="279">
        <f>IF(((SUM($B$59:G59)+SUM($B$61:G64))+SUM($B$81:G81))&lt;0,((SUM($B$59:G59)+SUM($B$61:G64))+SUM($B$81:G81))*0.18-SUM($A$79:F79),IF(SUM($B$79:F79)&lt;0,0-SUM($B$79:F79),0))</f>
        <v>-292.32983869721079</v>
      </c>
      <c r="H79" s="279">
        <f>IF(((SUM($B$59:H59)+SUM($B$61:H64))+SUM($B$81:H81))&lt;0,((SUM($B$59:H59)+SUM($B$61:H64))+SUM($B$81:H81))*0.18-SUM($A$79:G79),IF(SUM($B$79:G79)&lt;0,0-SUM($B$79:G79),0))</f>
        <v>-304.60769192249336</v>
      </c>
      <c r="I79" s="279">
        <f>IF(((SUM($B$59:I59)+SUM($B$61:I64))+SUM($B$81:I81))&lt;0,((SUM($B$59:I59)+SUM($B$61:I64))+SUM($B$81:I81))*0.18-SUM($A$79:H79),IF(SUM($B$79:H79)&lt;0,0-SUM($B$79:H79),0))</f>
        <v>-317.40121498323788</v>
      </c>
      <c r="J79" s="279">
        <f>IF(((SUM($B$59:J59)+SUM($B$61:J64))+SUM($B$81:J81))&lt;0,((SUM($B$59:J59)+SUM($B$61:J64))+SUM($B$81:J81))*0.18-SUM($A$79:I79),IF(SUM($B$79:I79)&lt;0,0-SUM($B$79:I79),0))</f>
        <v>-330.73206601253401</v>
      </c>
      <c r="K79" s="279">
        <f>IF(((SUM($B$59:K59)+SUM($B$61:K64))+SUM($B$81:K81))&lt;0,((SUM($B$59:K59)+SUM($B$61:K64))+SUM($B$81:K81))*0.18-SUM($A$79:J79),IF(SUM($B$79:J79)&lt;0,0-SUM($B$79:J79),0))</f>
        <v>-344.62281278506134</v>
      </c>
      <c r="L79" s="279">
        <f>IF(((SUM($B$59:L59)+SUM($B$61:L64))+SUM($B$81:L81))&lt;0,((SUM($B$59:L59)+SUM($B$61:L64))+SUM($B$81:L81))*0.18-SUM($A$79:K79),IF(SUM($B$79:K79)&lt;0,0-SUM($B$79:K79),0))</f>
        <v>-359.09697092203305</v>
      </c>
      <c r="M79" s="279">
        <f>IF(((SUM($B$59:M59)+SUM($B$61:M64))+SUM($B$81:M81))&lt;0,((SUM($B$59:M59)+SUM($B$61:M64))+SUM($B$81:M81))*0.18-SUM($A$79:L79),IF(SUM($B$79:L79)&lt;0,0-SUM($B$79:L79),0))</f>
        <v>-374.17904370075848</v>
      </c>
      <c r="N79" s="279">
        <f>IF(((SUM($B$59:N59)+SUM($B$61:N64))+SUM($B$81:N81))&lt;0,((SUM($B$59:N59)+SUM($B$61:N64))+SUM($B$81:N81))*0.18-SUM($A$79:M79),IF(SUM($B$79:M79)&lt;0,0-SUM($B$79:M79),0))</f>
        <v>-389.89456353619107</v>
      </c>
      <c r="O79" s="279">
        <f>IF(((SUM($B$59:O59)+SUM($B$61:O64))+SUM($B$81:O81))&lt;0,((SUM($B$59:O59)+SUM($B$61:O64))+SUM($B$81:O81))*0.18-SUM($A$79:N79),IF(SUM($B$79:N79)&lt;0,0-SUM($B$79:N79),0))</f>
        <v>-406.27013520471064</v>
      </c>
      <c r="P79" s="279">
        <f>IF(((SUM($B$59:P59)+SUM($B$61:P64))+SUM($B$81:P81))&lt;0,((SUM($B$59:P59)+SUM($B$61:P64))+SUM($B$81:P81))*0.18-SUM($A$79:O79),IF(SUM($B$79:O79)&lt;0,0-SUM($B$79:O79),0))</f>
        <v>-423.33348088330786</v>
      </c>
      <c r="Q79" s="279">
        <f>IF(((SUM($B$59:Q59)+SUM($B$61:Q64))+SUM($B$81:Q81))&lt;0,((SUM($B$59:Q59)+SUM($B$61:Q64))+SUM($B$81:Q81))*0.18-SUM($A$79:P79),IF(SUM($B$79:P79)&lt;0,0-SUM($B$79:P79),0))</f>
        <v>-441.11348708040805</v>
      </c>
      <c r="R79" s="279">
        <f>IF(((SUM($B$59:R59)+SUM($B$61:R64))+SUM($B$81:R81))&lt;0,((SUM($B$59:R59)+SUM($B$61:R64))+SUM($B$81:R81))*0.18-SUM($A$79:Q79),IF(SUM($B$79:Q79)&lt;0,0-SUM($B$79:Q79),0))</f>
        <v>-459.6402535377847</v>
      </c>
      <c r="S79" s="279">
        <f>IF(((SUM($B$59:S59)+SUM($B$61:S64))+SUM($B$81:S81))&lt;0,((SUM($B$59:S59)+SUM($B$61:S64))+SUM($B$81:S81))*0.18-SUM($A$79:R79),IF(SUM($B$79:R79)&lt;0,0-SUM($B$79:R79),0))</f>
        <v>-478.94514418637118</v>
      </c>
      <c r="T79" s="279">
        <f>IF(((SUM($B$59:T59)+SUM($B$61:T64))+SUM($B$81:T81))&lt;0,((SUM($B$59:T59)+SUM($B$61:T64))+SUM($B$81:T81))*0.18-SUM($A$79:S79),IF(SUM($B$79:S79)&lt;0,0-SUM($B$79:S79),0))</f>
        <v>-499.06084024219945</v>
      </c>
      <c r="U79" s="279">
        <f>IF(((SUM($B$59:U59)+SUM($B$61:U64))+SUM($B$81:U81))&lt;0,((SUM($B$59:U59)+SUM($B$61:U64))+SUM($B$81:U81))*0.18-SUM($A$79:T79),IF(SUM($B$79:T79)&lt;0,0-SUM($B$79:T79),0))</f>
        <v>-520.02139553237157</v>
      </c>
      <c r="V79" s="279">
        <f>IF(((SUM($B$59:V59)+SUM($B$61:V64))+SUM($B$81:V81))&lt;0,((SUM($B$59:V59)+SUM($B$61:V64))+SUM($B$81:V81))*0.18-SUM($A$79:U79),IF(SUM($B$79:U79)&lt;0,0-SUM($B$79:U79),0))</f>
        <v>-541.8622941447311</v>
      </c>
      <c r="W79" s="279">
        <f>IF(((SUM($B$59:W59)+SUM($B$61:W64))+SUM($B$81:W81))&lt;0,((SUM($B$59:W59)+SUM($B$61:W64))+SUM($B$81:W81))*0.18-SUM($A$79:V79),IF(SUM($B$79:V79)&lt;0,0-SUM($B$79:V79),0))</f>
        <v>-564.62051049881029</v>
      </c>
      <c r="X79" s="279">
        <f>IF(((SUM($B$59:X59)+SUM($B$61:X64))+SUM($B$81:X81))&lt;0,((SUM($B$59:X59)+SUM($B$61:X64))+SUM($B$81:X81))*0.18-SUM($A$79:W79),IF(SUM($B$79:W79)&lt;0,0-SUM($B$79:W79),0))</f>
        <v>-588.33457193976028</v>
      </c>
      <c r="Y79" s="279">
        <f>IF(((SUM($B$59:Y59)+SUM($B$61:Y64))+SUM($B$81:Y81))&lt;0,((SUM($B$59:Y59)+SUM($B$61:Y64))+SUM($B$81:Y81))*0.18-SUM($A$79:X79),IF(SUM($B$79:X79)&lt;0,0-SUM($B$79:X79),0))</f>
        <v>-613.04462396122835</v>
      </c>
      <c r="Z79" s="279">
        <f>IF(((SUM($B$59:Z59)+SUM($B$61:Z64))+SUM($B$81:Z81))&lt;0,((SUM($B$59:Z59)+SUM($B$61:Z64))+SUM($B$81:Z81))*0.18-SUM($A$79:Y79),IF(SUM($B$79:Y79)&lt;0,0-SUM($B$79:Y79),0))</f>
        <v>-638.79249816760239</v>
      </c>
      <c r="AA79" s="279">
        <f>IF(((SUM($B$59:AA59)+SUM($B$61:AA64))+SUM($B$81:AA81))&lt;0,((SUM($B$59:AA59)+SUM($B$61:AA64))+SUM($B$81:AA81))*0.18-SUM($A$79:Z79),IF(SUM($B$79:Z79)&lt;0,0-SUM($B$79:Z79),0))</f>
        <v>-665.62178309064075</v>
      </c>
      <c r="AB79" s="279">
        <f>IF(((SUM($B$59:AB59)+SUM($B$61:AB64))+SUM($B$81:AB81))&lt;0,((SUM($B$59:AB59)+SUM($B$61:AB64))+SUM($B$81:AB81))*0.18-SUM($A$79:AA79),IF(SUM($B$79:AA79)&lt;0,0-SUM($B$79:AA79),0))</f>
        <v>-693.57789798044905</v>
      </c>
      <c r="AC79" s="279">
        <f>IF(((SUM($B$59:AC59)+SUM($B$61:AC64))+SUM($B$81:AC81))&lt;0,((SUM($B$59:AC59)+SUM($B$61:AC64))+SUM($B$81:AC81))*0.18-SUM($A$79:AB79),IF(SUM($B$79:AB79)&lt;0,0-SUM($B$79:AB79),0))</f>
        <v>-722.70816969562657</v>
      </c>
      <c r="AD79" s="279">
        <f>IF(((SUM($B$59:AD59)+SUM($B$61:AD64))+SUM($B$81:AD81))&lt;0,((SUM($B$59:AD59)+SUM($B$61:AD64))+SUM($B$81:AD81))*0.18-SUM($A$79:AC79),IF(SUM($B$79:AC79)&lt;0,0-SUM($B$79:AC79),0))</f>
        <v>-753.0619128228409</v>
      </c>
      <c r="AE79" s="279">
        <f>IF(((SUM($B$59:AE59)+SUM($B$61:AE64))+SUM($B$81:AE81))&lt;0,((SUM($B$59:AE59)+SUM($B$61:AE64))+SUM($B$81:AE81))*0.18-SUM($A$79:AD79),IF(SUM($B$79:AD79)&lt;0,0-SUM($B$79:AD79),0))</f>
        <v>-784.69051316140394</v>
      </c>
      <c r="AF79" s="279">
        <f>IF(((SUM($B$59:AF59)+SUM($B$61:AF64))+SUM($B$81:AF81))&lt;0,((SUM($B$59:AF59)+SUM($B$61:AF64))+SUM($B$81:AF81))*0.18-SUM($A$79:AE79),IF(SUM($B$79:AE79)&lt;0,0-SUM($B$79:AE79),0))</f>
        <v>-817.64751471418094</v>
      </c>
      <c r="AG79" s="279">
        <f>IF(((SUM($B$59:AG59)+SUM($B$61:AG64))+SUM($B$81:AG81))&lt;0,((SUM($B$59:AG59)+SUM($B$61:AG64))+SUM($B$81:AG81))*0.18-SUM($A$79:AF79),IF(SUM($B$79:AF79)&lt;0,0-SUM($B$79:AF79),0))</f>
        <v>-851.9887103321762</v>
      </c>
      <c r="AH79" s="279">
        <f>IF(((SUM($B$59:AH59)+SUM($B$61:AH64))+SUM($B$81:AH81))&lt;0,((SUM($B$59:AH59)+SUM($B$61:AH64))+SUM($B$81:AH81))*0.18-SUM($A$79:AG79),IF(SUM($B$79:AG79)&lt;0,0-SUM($B$79:AG79),0))</f>
        <v>-887.77223616612719</v>
      </c>
      <c r="AI79" s="279">
        <f>IF(((SUM($B$59:AI59)+SUM($B$61:AI64))+SUM($B$81:AI81))&lt;0,((SUM($B$59:AI59)+SUM($B$61:AI64))+SUM($B$81:AI81))*0.18-SUM($A$79:AH79),IF(SUM($B$79:AH79)&lt;0,0-SUM($B$79:AH79),0))</f>
        <v>-925.05867008510722</v>
      </c>
      <c r="AJ79" s="279">
        <f>IF(((SUM($B$59:AJ59)+SUM($B$61:AJ64))+SUM($B$81:AJ81))&lt;0,((SUM($B$59:AJ59)+SUM($B$61:AJ64))+SUM($B$81:AJ81))*0.18-SUM($A$79:AI79),IF(SUM($B$79:AI79)&lt;0,0-SUM($B$79:AI79),0))</f>
        <v>-963.91113422867784</v>
      </c>
      <c r="AK79" s="279">
        <f>IF(((SUM($B$59:AK59)+SUM($B$61:AK64))+SUM($B$81:AK81))&lt;0,((SUM($B$59:AK59)+SUM($B$61:AK64))+SUM($B$81:AK81))*0.18-SUM($A$79:AJ79),IF(SUM($B$79:AJ79)&lt;0,0-SUM($B$79:AJ79),0))</f>
        <v>-1004.3954018662844</v>
      </c>
      <c r="AL79" s="279">
        <f>IF(((SUM($B$59:AL59)+SUM($B$61:AL64))+SUM($B$81:AL81))&lt;0,((SUM($B$59:AL59)+SUM($B$61:AL64))+SUM($B$81:AL81))*0.18-SUM($A$79:AK79),IF(SUM($B$79:AK79)&lt;0,0-SUM($B$79:AK79),0))</f>
        <v>-1046.5800087446696</v>
      </c>
      <c r="AM79" s="279">
        <f>IF(((SUM($B$59:AM59)+SUM($B$61:AM64))+SUM($B$81:AM81))&lt;0,((SUM($B$59:AM59)+SUM($B$61:AM64))+SUM($B$81:AM81))*0.18-SUM($A$79:AL79),IF(SUM($B$79:AL79)&lt;0,0-SUM($B$79:AL79),0))</f>
        <v>-1090.5363691119455</v>
      </c>
      <c r="AN79" s="279">
        <f>IF(((SUM($B$59:AN59)+SUM($B$61:AN64))+SUM($B$81:AN81))&lt;0,((SUM($B$59:AN59)+SUM($B$61:AN64))+SUM($B$81:AN81))*0.18-SUM($A$79:AM79),IF(SUM($B$79:AM79)&lt;0,0-SUM($B$79:AM79),0))</f>
        <v>-1136.3388966146485</v>
      </c>
      <c r="AO79" s="279">
        <f>IF(((SUM($B$59:AO59)+SUM($B$61:AO64))+SUM($B$81:AO81))&lt;0,((SUM($B$59:AO59)+SUM($B$61:AO64))+SUM($B$81:AO81))*0.18-SUM($A$79:AN79),IF(SUM($B$79:AN79)&lt;0,0-SUM($B$79:AN79),0))</f>
        <v>-1184.0651302724582</v>
      </c>
      <c r="AP79" s="279">
        <f>IF(((SUM($B$59:AP59)+SUM($B$61:AP64))+SUM($B$81:AP81))&lt;0,((SUM($B$59:AP59)+SUM($B$61:AP64))+SUM($B$81:AP81))*0.18-SUM($A$79:AO79),IF(SUM($B$79:AO79)&lt;0,0-SUM($B$79:AO79),0))</f>
        <v>-1233.7958657439085</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-42050.999999999993</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-42050.999999999993</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-8410.2489999999962</v>
      </c>
      <c r="C83" s="286">
        <f t="shared" ref="C83:V83" si="27">SUM(C75:C82)</f>
        <v>-1109.7771874141713</v>
      </c>
      <c r="D83" s="286">
        <f t="shared" si="27"/>
        <v>-1166.4800692855674</v>
      </c>
      <c r="E83" s="286">
        <f t="shared" si="27"/>
        <v>-1225.56447219556</v>
      </c>
      <c r="F83" s="286">
        <f t="shared" si="27"/>
        <v>-1287.1304200277741</v>
      </c>
      <c r="G83" s="286">
        <f t="shared" si="27"/>
        <v>-1351.2821376689405</v>
      </c>
      <c r="H83" s="286">
        <f t="shared" si="27"/>
        <v>-1418.1282274510363</v>
      </c>
      <c r="I83" s="286">
        <f t="shared" si="27"/>
        <v>-1487.7818530039794</v>
      </c>
      <c r="J83" s="286">
        <f t="shared" si="27"/>
        <v>-1560.3609308301463</v>
      </c>
      <c r="K83" s="286">
        <f t="shared" si="27"/>
        <v>-1635.9883299250137</v>
      </c>
      <c r="L83" s="286">
        <f t="shared" si="27"/>
        <v>-1714.7920797818638</v>
      </c>
      <c r="M83" s="286">
        <f t="shared" si="27"/>
        <v>-1796.9055871327018</v>
      </c>
      <c r="N83" s="286">
        <f t="shared" si="27"/>
        <v>-1882.4678617922764</v>
      </c>
      <c r="O83" s="286">
        <f t="shared" si="27"/>
        <v>-1971.6237519875513</v>
      </c>
      <c r="P83" s="286">
        <f t="shared" si="27"/>
        <v>-2064.5241895710278</v>
      </c>
      <c r="Q83" s="286">
        <f t="shared" si="27"/>
        <v>-2891.7439708604493</v>
      </c>
      <c r="R83" s="286">
        <f t="shared" si="27"/>
        <v>-3013.1972176365875</v>
      </c>
      <c r="S83" s="286">
        <f t="shared" si="27"/>
        <v>-3139.7515007773241</v>
      </c>
      <c r="T83" s="286">
        <f t="shared" si="27"/>
        <v>-3271.6210638099724</v>
      </c>
      <c r="U83" s="286">
        <f t="shared" si="27"/>
        <v>-3409.0291484899913</v>
      </c>
      <c r="V83" s="286">
        <f t="shared" si="27"/>
        <v>-3552.2083727265708</v>
      </c>
      <c r="W83" s="286">
        <f>SUM(W75:W82)</f>
        <v>-3701.4011243810874</v>
      </c>
      <c r="X83" s="286">
        <f>SUM(X75:X82)</f>
        <v>-3856.8599716050931</v>
      </c>
      <c r="Y83" s="286">
        <f>SUM(Y75:Y82)</f>
        <v>-4018.8480904125054</v>
      </c>
      <c r="Z83" s="286">
        <f>SUM(Z75:Z82)</f>
        <v>-4187.6397102098335</v>
      </c>
      <c r="AA83" s="286">
        <f t="shared" ref="AA83:AP83" si="28">SUM(AA75:AA82)</f>
        <v>-4363.520578038645</v>
      </c>
      <c r="AB83" s="286">
        <f t="shared" si="28"/>
        <v>-4546.7884423162695</v>
      </c>
      <c r="AC83" s="286">
        <f t="shared" si="28"/>
        <v>-4737.7535568935518</v>
      </c>
      <c r="AD83" s="286">
        <f t="shared" si="28"/>
        <v>-4936.7392062830795</v>
      </c>
      <c r="AE83" s="286">
        <f t="shared" si="28"/>
        <v>-5144.0822529469733</v>
      </c>
      <c r="AF83" s="286">
        <f t="shared" si="28"/>
        <v>-5360.1337075707443</v>
      </c>
      <c r="AG83" s="286">
        <f t="shared" si="28"/>
        <v>-5585.2593232887157</v>
      </c>
      <c r="AH83" s="286">
        <f t="shared" si="28"/>
        <v>-5819.8402148668411</v>
      </c>
      <c r="AI83" s="286">
        <f t="shared" si="28"/>
        <v>-6064.2735038912515</v>
      </c>
      <c r="AJ83" s="286">
        <f t="shared" si="28"/>
        <v>-6318.9729910546803</v>
      </c>
      <c r="AK83" s="286">
        <f t="shared" si="28"/>
        <v>-6584.3698566789781</v>
      </c>
      <c r="AL83" s="286">
        <f t="shared" si="28"/>
        <v>-6860.9133906594971</v>
      </c>
      <c r="AM83" s="286">
        <f t="shared" si="28"/>
        <v>-7149.0717530671955</v>
      </c>
      <c r="AN83" s="286">
        <f t="shared" si="28"/>
        <v>-7449.3327666960195</v>
      </c>
      <c r="AO83" s="286">
        <f t="shared" si="28"/>
        <v>-7762.2047428972473</v>
      </c>
      <c r="AP83" s="286">
        <f t="shared" si="28"/>
        <v>-8088.2173420989393</v>
      </c>
    </row>
    <row r="84" spans="1:45" ht="14.25" x14ac:dyDescent="0.2">
      <c r="A84" s="288" t="s">
        <v>305</v>
      </c>
      <c r="B84" s="286">
        <f>SUM($B$83:B83)</f>
        <v>-8410.2489999999962</v>
      </c>
      <c r="C84" s="286">
        <f>SUM($B$83:C83)</f>
        <v>-9520.026187414167</v>
      </c>
      <c r="D84" s="286">
        <f>SUM($B$83:D83)</f>
        <v>-10686.506256699735</v>
      </c>
      <c r="E84" s="286">
        <f>SUM($B$83:E83)</f>
        <v>-11912.070728895294</v>
      </c>
      <c r="F84" s="286">
        <f>SUM($B$83:F83)</f>
        <v>-13199.201148923068</v>
      </c>
      <c r="G84" s="286">
        <f>SUM($B$83:G83)</f>
        <v>-14550.483286592009</v>
      </c>
      <c r="H84" s="286">
        <f>SUM($B$83:H83)</f>
        <v>-15968.611514043045</v>
      </c>
      <c r="I84" s="286">
        <f>SUM($B$83:I83)</f>
        <v>-17456.393367047025</v>
      </c>
      <c r="J84" s="286">
        <f>SUM($B$83:J83)</f>
        <v>-19016.754297877171</v>
      </c>
      <c r="K84" s="286">
        <f>SUM($B$83:K83)</f>
        <v>-20652.742627802185</v>
      </c>
      <c r="L84" s="286">
        <f>SUM($B$83:L83)</f>
        <v>-22367.534707584047</v>
      </c>
      <c r="M84" s="286">
        <f>SUM($B$83:M83)</f>
        <v>-24164.440294716747</v>
      </c>
      <c r="N84" s="286">
        <f>SUM($B$83:N83)</f>
        <v>-26046.908156509024</v>
      </c>
      <c r="O84" s="286">
        <f>SUM($B$83:O83)</f>
        <v>-28018.531908496574</v>
      </c>
      <c r="P84" s="286">
        <f>SUM($B$83:P83)</f>
        <v>-30083.056098067602</v>
      </c>
      <c r="Q84" s="286">
        <f>SUM($B$83:Q83)</f>
        <v>-32974.800068928052</v>
      </c>
      <c r="R84" s="286">
        <f>SUM($B$83:R83)</f>
        <v>-35987.997286564641</v>
      </c>
      <c r="S84" s="286">
        <f>SUM($B$83:S83)</f>
        <v>-39127.748787341967</v>
      </c>
      <c r="T84" s="286">
        <f>SUM($B$83:T83)</f>
        <v>-42399.36985115194</v>
      </c>
      <c r="U84" s="286">
        <f>SUM($B$83:U83)</f>
        <v>-45808.398999641933</v>
      </c>
      <c r="V84" s="286">
        <f>SUM($B$83:V83)</f>
        <v>-49360.607372368504</v>
      </c>
      <c r="W84" s="286">
        <f>SUM($B$83:W83)</f>
        <v>-53062.008496749593</v>
      </c>
      <c r="X84" s="286">
        <f>SUM($B$83:X83)</f>
        <v>-56918.868468354689</v>
      </c>
      <c r="Y84" s="286">
        <f>SUM($B$83:Y83)</f>
        <v>-60937.716558767192</v>
      </c>
      <c r="Z84" s="286">
        <f>SUM($B$83:Z83)</f>
        <v>-65125.356268977026</v>
      </c>
      <c r="AA84" s="286">
        <f>SUM($B$83:AA83)</f>
        <v>-69488.876847015665</v>
      </c>
      <c r="AB84" s="286">
        <f>SUM($B$83:AB83)</f>
        <v>-74035.665289331941</v>
      </c>
      <c r="AC84" s="286">
        <f>SUM($B$83:AC83)</f>
        <v>-78773.418846225497</v>
      </c>
      <c r="AD84" s="286">
        <f>SUM($B$83:AD83)</f>
        <v>-83710.158052508574</v>
      </c>
      <c r="AE84" s="286">
        <f>SUM($B$83:AE83)</f>
        <v>-88854.240305455547</v>
      </c>
      <c r="AF84" s="286">
        <f>SUM($B$83:AF83)</f>
        <v>-94214.374013026289</v>
      </c>
      <c r="AG84" s="286">
        <f>SUM($B$83:AG83)</f>
        <v>-99799.633336315004</v>
      </c>
      <c r="AH84" s="286">
        <f>SUM($B$83:AH83)</f>
        <v>-105619.47355118184</v>
      </c>
      <c r="AI84" s="286">
        <f>SUM($B$83:AI83)</f>
        <v>-111683.74705507309</v>
      </c>
      <c r="AJ84" s="286">
        <f>SUM($B$83:AJ83)</f>
        <v>-118002.72004612777</v>
      </c>
      <c r="AK84" s="286">
        <f>SUM($B$83:AK83)</f>
        <v>-124587.08990280675</v>
      </c>
      <c r="AL84" s="286">
        <f>SUM($B$83:AL83)</f>
        <v>-131448.00329346626</v>
      </c>
      <c r="AM84" s="286">
        <f>SUM($B$83:AM83)</f>
        <v>-138597.07504653346</v>
      </c>
      <c r="AN84" s="286">
        <f>SUM($B$83:AN83)</f>
        <v>-146046.40781322948</v>
      </c>
      <c r="AO84" s="286">
        <f>SUM($B$83:AO83)</f>
        <v>-153808.61255612673</v>
      </c>
      <c r="AP84" s="286">
        <f>SUM($B$83:AP83)</f>
        <v>-161896.82989822567</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-7661.5268968856344</v>
      </c>
      <c r="C86" s="286">
        <f>C83*C85</f>
        <v>-838.98698319767448</v>
      </c>
      <c r="D86" s="286">
        <f t="shared" ref="D86:AO86" si="30">D83*D85</f>
        <v>-731.82915217283676</v>
      </c>
      <c r="E86" s="286">
        <f t="shared" si="30"/>
        <v>-638.08935358277279</v>
      </c>
      <c r="F86" s="286">
        <f t="shared" si="30"/>
        <v>-556.13578812707181</v>
      </c>
      <c r="G86" s="286">
        <f t="shared" si="30"/>
        <v>-484.52621352256659</v>
      </c>
      <c r="H86" s="286">
        <f t="shared" si="30"/>
        <v>-421.98760698152847</v>
      </c>
      <c r="I86" s="286">
        <f t="shared" si="30"/>
        <v>-367.39767643415524</v>
      </c>
      <c r="J86" s="286">
        <f t="shared" si="30"/>
        <v>-319.76812392065835</v>
      </c>
      <c r="K86" s="286">
        <f t="shared" si="30"/>
        <v>-278.22955152702048</v>
      </c>
      <c r="L86" s="286">
        <f t="shared" si="30"/>
        <v>-242.01789339548242</v>
      </c>
      <c r="M86" s="286">
        <f t="shared" si="30"/>
        <v>-210.46225511041663</v>
      </c>
      <c r="N86" s="286">
        <f t="shared" si="30"/>
        <v>-182.97404289123793</v>
      </c>
      <c r="O86" s="286">
        <f t="shared" si="30"/>
        <v>-159.03726854121297</v>
      </c>
      <c r="P86" s="286">
        <f t="shared" si="30"/>
        <v>-138.19992124965069</v>
      </c>
      <c r="Q86" s="286">
        <f t="shared" si="30"/>
        <v>-160.64255823075382</v>
      </c>
      <c r="R86" s="286">
        <f t="shared" si="30"/>
        <v>-138.91248603854393</v>
      </c>
      <c r="S86" s="286">
        <f t="shared" si="30"/>
        <v>-120.12183440013504</v>
      </c>
      <c r="T86" s="286">
        <f t="shared" si="30"/>
        <v>-103.87298875098816</v>
      </c>
      <c r="U86" s="286">
        <f t="shared" si="30"/>
        <v>-89.822119733219651</v>
      </c>
      <c r="V86" s="286">
        <f t="shared" si="30"/>
        <v>-77.671907686319386</v>
      </c>
      <c r="W86" s="286">
        <f t="shared" si="30"/>
        <v>-67.165251293896134</v>
      </c>
      <c r="X86" s="286">
        <f t="shared" si="30"/>
        <v>-58.079827259950008</v>
      </c>
      <c r="Y86" s="286">
        <f t="shared" si="30"/>
        <v>-50.223385896155918</v>
      </c>
      <c r="Z86" s="286">
        <f t="shared" si="30"/>
        <v>-43.429683073688366</v>
      </c>
      <c r="AA86" s="286">
        <f t="shared" si="30"/>
        <v>-37.554962458741294</v>
      </c>
      <c r="AB86" s="286">
        <f t="shared" si="30"/>
        <v>-32.474913595027751</v>
      </c>
      <c r="AC86" s="286">
        <f t="shared" si="30"/>
        <v>-28.082041465575855</v>
      </c>
      <c r="AD86" s="286">
        <f t="shared" si="30"/>
        <v>-24.283391873136949</v>
      </c>
      <c r="AE86" s="286">
        <f t="shared" si="30"/>
        <v>-20.998584507725081</v>
      </c>
      <c r="AF86" s="286">
        <f t="shared" si="30"/>
        <v>-18.158112080539023</v>
      </c>
      <c r="AG86" s="286">
        <f t="shared" si="30"/>
        <v>-15.701869533544945</v>
      </c>
      <c r="AH86" s="286">
        <f t="shared" si="30"/>
        <v>-13.57788220245132</v>
      </c>
      <c r="AI86" s="286">
        <f t="shared" si="30"/>
        <v>-11.741206020708947</v>
      </c>
      <c r="AJ86" s="286">
        <f t="shared" si="30"/>
        <v>-10.152976492596443</v>
      </c>
      <c r="AK86" s="286">
        <f t="shared" si="30"/>
        <v>-8.7795863114402444</v>
      </c>
      <c r="AL86" s="286">
        <f t="shared" si="30"/>
        <v>-7.5919742211790338</v>
      </c>
      <c r="AM86" s="286">
        <f t="shared" si="30"/>
        <v>-6.5650100734178842</v>
      </c>
      <c r="AN86" s="286">
        <f t="shared" si="30"/>
        <v>-5.6769630676360476</v>
      </c>
      <c r="AO86" s="286">
        <f t="shared" si="30"/>
        <v>-4.9090419223873498</v>
      </c>
      <c r="AP86" s="286">
        <f>AP83*AP85</f>
        <v>-4.2449972474088158</v>
      </c>
    </row>
    <row r="87" spans="1:45" ht="14.25" x14ac:dyDescent="0.2">
      <c r="A87" s="285" t="s">
        <v>303</v>
      </c>
      <c r="B87" s="286">
        <f>SUM($B$86:B86)</f>
        <v>-7661.5268968856344</v>
      </c>
      <c r="C87" s="286">
        <f>SUM($B$86:C86)</f>
        <v>-8500.5138800833083</v>
      </c>
      <c r="D87" s="286">
        <f>SUM($B$86:D86)</f>
        <v>-9232.3430322561453</v>
      </c>
      <c r="E87" s="286">
        <f>SUM($B$86:E86)</f>
        <v>-9870.432385838918</v>
      </c>
      <c r="F87" s="286">
        <f>SUM($B$86:F86)</f>
        <v>-10426.56817396599</v>
      </c>
      <c r="G87" s="286">
        <f>SUM($B$86:G86)</f>
        <v>-10911.094387488556</v>
      </c>
      <c r="H87" s="286">
        <f>SUM($B$86:H86)</f>
        <v>-11333.081994470085</v>
      </c>
      <c r="I87" s="286">
        <f>SUM($B$86:I86)</f>
        <v>-11700.47967090424</v>
      </c>
      <c r="J87" s="286">
        <f>SUM($B$86:J86)</f>
        <v>-12020.247794824898</v>
      </c>
      <c r="K87" s="286">
        <f>SUM($B$86:K86)</f>
        <v>-12298.477346351918</v>
      </c>
      <c r="L87" s="286">
        <f>SUM($B$86:L86)</f>
        <v>-12540.495239747401</v>
      </c>
      <c r="M87" s="286">
        <f>SUM($B$86:M86)</f>
        <v>-12750.957494857817</v>
      </c>
      <c r="N87" s="286">
        <f>SUM($B$86:N86)</f>
        <v>-12933.931537749055</v>
      </c>
      <c r="O87" s="286">
        <f>SUM($B$86:O86)</f>
        <v>-13092.968806290268</v>
      </c>
      <c r="P87" s="286">
        <f>SUM($B$86:P86)</f>
        <v>-13231.168727539918</v>
      </c>
      <c r="Q87" s="286">
        <f>SUM($B$86:Q86)</f>
        <v>-13391.811285770673</v>
      </c>
      <c r="R87" s="286">
        <f>SUM($B$86:R86)</f>
        <v>-13530.723771809216</v>
      </c>
      <c r="S87" s="286">
        <f>SUM($B$86:S86)</f>
        <v>-13650.845606209352</v>
      </c>
      <c r="T87" s="286">
        <f>SUM($B$86:T86)</f>
        <v>-13754.718594960341</v>
      </c>
      <c r="U87" s="286">
        <f>SUM($B$86:U86)</f>
        <v>-13844.540714693561</v>
      </c>
      <c r="V87" s="286">
        <f>SUM($B$86:V86)</f>
        <v>-13922.21262237988</v>
      </c>
      <c r="W87" s="286">
        <f>SUM($B$86:W86)</f>
        <v>-13989.377873673777</v>
      </c>
      <c r="X87" s="286">
        <f>SUM($B$86:X86)</f>
        <v>-14047.457700933726</v>
      </c>
      <c r="Y87" s="286">
        <f>SUM($B$86:Y86)</f>
        <v>-14097.681086829882</v>
      </c>
      <c r="Z87" s="286">
        <f>SUM($B$86:Z86)</f>
        <v>-14141.110769903569</v>
      </c>
      <c r="AA87" s="286">
        <f>SUM($B$86:AA86)</f>
        <v>-14178.665732362311</v>
      </c>
      <c r="AB87" s="286">
        <f>SUM($B$86:AB86)</f>
        <v>-14211.140645957339</v>
      </c>
      <c r="AC87" s="286">
        <f>SUM($B$86:AC86)</f>
        <v>-14239.222687422915</v>
      </c>
      <c r="AD87" s="286">
        <f>SUM($B$86:AD86)</f>
        <v>-14263.506079296052</v>
      </c>
      <c r="AE87" s="286">
        <f>SUM($B$86:AE86)</f>
        <v>-14284.504663803777</v>
      </c>
      <c r="AF87" s="286">
        <f>SUM($B$86:AF86)</f>
        <v>-14302.662775884315</v>
      </c>
      <c r="AG87" s="286">
        <f>SUM($B$86:AG86)</f>
        <v>-14318.36464541786</v>
      </c>
      <c r="AH87" s="286">
        <f>SUM($B$86:AH86)</f>
        <v>-14331.942527620311</v>
      </c>
      <c r="AI87" s="286">
        <f>SUM($B$86:AI86)</f>
        <v>-14343.683733641021</v>
      </c>
      <c r="AJ87" s="286">
        <f>SUM($B$86:AJ86)</f>
        <v>-14353.836710133617</v>
      </c>
      <c r="AK87" s="286">
        <f>SUM($B$86:AK86)</f>
        <v>-14362.616296445058</v>
      </c>
      <c r="AL87" s="286">
        <f>SUM($B$86:AL86)</f>
        <v>-14370.208270666237</v>
      </c>
      <c r="AM87" s="286">
        <f>SUM($B$86:AM86)</f>
        <v>-14376.773280739655</v>
      </c>
      <c r="AN87" s="286">
        <f>SUM($B$86:AN86)</f>
        <v>-14382.45024380729</v>
      </c>
      <c r="AO87" s="286">
        <f>SUM($B$86:AO86)</f>
        <v>-14387.359285729677</v>
      </c>
      <c r="AP87" s="286">
        <f>SUM($B$86:AP86)</f>
        <v>-14391.604282977087</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6" t="s">
        <v>552</v>
      </c>
      <c r="B97" s="466"/>
      <c r="C97" s="466"/>
      <c r="D97" s="466"/>
      <c r="E97" s="466"/>
      <c r="F97" s="466"/>
      <c r="G97" s="466"/>
      <c r="H97" s="466"/>
      <c r="I97" s="466"/>
      <c r="J97" s="466"/>
      <c r="K97" s="466"/>
      <c r="L97" s="466"/>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-38307.411295544036</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-38307.411295544036</v>
      </c>
      <c r="AR99" s="308"/>
      <c r="AS99" s="308"/>
    </row>
    <row r="100" spans="1:71" s="312" customFormat="1" x14ac:dyDescent="0.2">
      <c r="A100" s="310">
        <f>AQ99</f>
        <v>-38307.411295544036</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-14391.604282977087</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0.62431279493294456</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-1.2540495239747401E-2</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67" t="s">
        <v>566</v>
      </c>
      <c r="C116" s="468"/>
      <c r="D116" s="467" t="s">
        <v>567</v>
      </c>
      <c r="E116" s="468"/>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4.2050999999999998E-2</v>
      </c>
      <c r="C122" s="322"/>
      <c r="D122" s="456" t="s">
        <v>345</v>
      </c>
      <c r="E122" s="386" t="s">
        <v>607</v>
      </c>
      <c r="F122" s="387">
        <v>35</v>
      </c>
      <c r="G122" s="457" t="s">
        <v>608</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35</v>
      </c>
      <c r="C123" s="322"/>
      <c r="D123" s="456"/>
      <c r="E123" s="386" t="s">
        <v>609</v>
      </c>
      <c r="F123" s="387">
        <v>30</v>
      </c>
      <c r="G123" s="457"/>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t="s">
        <v>539</v>
      </c>
      <c r="C124" s="342" t="s">
        <v>575</v>
      </c>
      <c r="D124" s="456"/>
      <c r="E124" s="386" t="s">
        <v>610</v>
      </c>
      <c r="F124" s="387">
        <v>30</v>
      </c>
      <c r="G124" s="457"/>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56"/>
      <c r="E125" s="386" t="s">
        <v>611</v>
      </c>
      <c r="F125" s="387">
        <v>30</v>
      </c>
      <c r="G125" s="457"/>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42050.999999999993</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0.03</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612</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613</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6" t="s">
        <v>9</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2" t="s">
        <v>8</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1" t="str">
        <f>'1. паспорт местоположение'!A12:C12</f>
        <v>I_140-83</v>
      </c>
      <c r="B12" s="411"/>
      <c r="C12" s="411"/>
      <c r="D12" s="411"/>
      <c r="E12" s="411"/>
      <c r="F12" s="411"/>
      <c r="G12" s="411"/>
      <c r="H12" s="411"/>
      <c r="I12" s="411"/>
      <c r="J12" s="411"/>
      <c r="K12" s="411"/>
      <c r="L12" s="411"/>
    </row>
    <row r="13" spans="1:44" x14ac:dyDescent="0.25">
      <c r="A13" s="412" t="s">
        <v>7</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1" t="str">
        <f>'1. паспорт местоположение'!A15</f>
        <v>Приобретение электросетевого комплекса п.Малое Луговое Гурьевского р-на  Калининградской обл</v>
      </c>
      <c r="B15" s="411"/>
      <c r="C15" s="411"/>
      <c r="D15" s="411"/>
      <c r="E15" s="411"/>
      <c r="F15" s="411"/>
      <c r="G15" s="411"/>
      <c r="H15" s="411"/>
      <c r="I15" s="411"/>
      <c r="J15" s="411"/>
      <c r="K15" s="411"/>
      <c r="L15" s="411"/>
    </row>
    <row r="16" spans="1:44" x14ac:dyDescent="0.25">
      <c r="A16" s="412" t="s">
        <v>6</v>
      </c>
      <c r="B16" s="412"/>
      <c r="C16" s="412"/>
      <c r="D16" s="412"/>
      <c r="E16" s="412"/>
      <c r="F16" s="412"/>
      <c r="G16" s="412"/>
      <c r="H16" s="412"/>
      <c r="I16" s="412"/>
      <c r="J16" s="412"/>
      <c r="K16" s="412"/>
      <c r="L16" s="412"/>
    </row>
    <row r="17" spans="1:12" ht="15.75" customHeight="1" x14ac:dyDescent="0.25">
      <c r="L17" s="97"/>
    </row>
    <row r="18" spans="1:12" x14ac:dyDescent="0.25">
      <c r="K18" s="96"/>
    </row>
    <row r="19" spans="1:12" ht="15.75" customHeight="1" x14ac:dyDescent="0.25">
      <c r="A19" s="472" t="s">
        <v>502</v>
      </c>
      <c r="B19" s="472"/>
      <c r="C19" s="472"/>
      <c r="D19" s="472"/>
      <c r="E19" s="472"/>
      <c r="F19" s="472"/>
      <c r="G19" s="472"/>
      <c r="H19" s="472"/>
      <c r="I19" s="472"/>
      <c r="J19" s="472"/>
      <c r="K19" s="472"/>
      <c r="L19" s="472"/>
    </row>
    <row r="20" spans="1:12" x14ac:dyDescent="0.25">
      <c r="A20" s="69"/>
      <c r="B20" s="69"/>
      <c r="C20" s="95"/>
      <c r="D20" s="95"/>
      <c r="E20" s="95"/>
      <c r="F20" s="95"/>
      <c r="G20" s="95"/>
      <c r="H20" s="95"/>
      <c r="I20" s="95"/>
      <c r="J20" s="95"/>
      <c r="K20" s="95"/>
      <c r="L20" s="95"/>
    </row>
    <row r="21" spans="1:12" ht="28.5" customHeight="1" x14ac:dyDescent="0.25">
      <c r="A21" s="473" t="s">
        <v>222</v>
      </c>
      <c r="B21" s="473" t="s">
        <v>221</v>
      </c>
      <c r="C21" s="479" t="s">
        <v>434</v>
      </c>
      <c r="D21" s="479"/>
      <c r="E21" s="479"/>
      <c r="F21" s="479"/>
      <c r="G21" s="479"/>
      <c r="H21" s="479"/>
      <c r="I21" s="474" t="s">
        <v>220</v>
      </c>
      <c r="J21" s="476" t="s">
        <v>436</v>
      </c>
      <c r="K21" s="473" t="s">
        <v>219</v>
      </c>
      <c r="L21" s="475" t="s">
        <v>435</v>
      </c>
    </row>
    <row r="22" spans="1:12" ht="58.5" customHeight="1" x14ac:dyDescent="0.25">
      <c r="A22" s="473"/>
      <c r="B22" s="473"/>
      <c r="C22" s="480" t="s">
        <v>2</v>
      </c>
      <c r="D22" s="480"/>
      <c r="E22" s="481" t="s">
        <v>592</v>
      </c>
      <c r="F22" s="482"/>
      <c r="G22" s="481" t="s">
        <v>598</v>
      </c>
      <c r="H22" s="482"/>
      <c r="I22" s="474"/>
      <c r="J22" s="477"/>
      <c r="K22" s="473"/>
      <c r="L22" s="475"/>
    </row>
    <row r="23" spans="1:12" ht="31.5" x14ac:dyDescent="0.25">
      <c r="A23" s="473"/>
      <c r="B23" s="473"/>
      <c r="C23" s="94" t="s">
        <v>218</v>
      </c>
      <c r="D23" s="94" t="s">
        <v>217</v>
      </c>
      <c r="E23" s="94" t="s">
        <v>218</v>
      </c>
      <c r="F23" s="94" t="s">
        <v>217</v>
      </c>
      <c r="G23" s="94" t="s">
        <v>218</v>
      </c>
      <c r="H23" s="94" t="s">
        <v>217</v>
      </c>
      <c r="I23" s="474"/>
      <c r="J23" s="478"/>
      <c r="K23" s="473"/>
      <c r="L23" s="475"/>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43190</v>
      </c>
      <c r="F53" s="362">
        <v>43190</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2018-04-27T11:36:45Z</dcterms:modified>
</cp:coreProperties>
</file>