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15" r:id="rId10"/>
    <sheet name="6.2. Паспорт фин осв ввод" sheetId="55"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15" l="1"/>
  <c r="M24" i="15"/>
  <c r="B79" i="53"/>
  <c r="B75" i="53"/>
  <c r="B29" i="53"/>
  <c r="AG64" i="55"/>
  <c r="AG63" i="55"/>
  <c r="AG62" i="55"/>
  <c r="AG61" i="55"/>
  <c r="AG60" i="55"/>
  <c r="AG59" i="55"/>
  <c r="AG58" i="55"/>
  <c r="AG57" i="55"/>
  <c r="AG56" i="55"/>
  <c r="AG55" i="55"/>
  <c r="AG54" i="55"/>
  <c r="AG53" i="55"/>
  <c r="AG52" i="55"/>
  <c r="AG51" i="55"/>
  <c r="AG50" i="55"/>
  <c r="AG49" i="55"/>
  <c r="AG48" i="55"/>
  <c r="AG47" i="55"/>
  <c r="AG46" i="55"/>
  <c r="AG45" i="55"/>
  <c r="AG44" i="55"/>
  <c r="AG43" i="55"/>
  <c r="AG42" i="55"/>
  <c r="AG41" i="55"/>
  <c r="AG40" i="55"/>
  <c r="AG39" i="55"/>
  <c r="AG38" i="55"/>
  <c r="AG37" i="55"/>
  <c r="AG36" i="55"/>
  <c r="AG35" i="55"/>
  <c r="AG34" i="55"/>
  <c r="AG33" i="55"/>
  <c r="AG32" i="55"/>
  <c r="AG31" i="55"/>
  <c r="AG30" i="55"/>
  <c r="AG29" i="55"/>
  <c r="AG28" i="55"/>
  <c r="AG27" i="55"/>
  <c r="AG26" i="55"/>
  <c r="AG25" i="55"/>
  <c r="AG24" i="55"/>
  <c r="D52" i="55"/>
  <c r="L24" i="55"/>
  <c r="K24" i="55"/>
  <c r="D24" i="55"/>
  <c r="C51" i="7"/>
  <c r="P64" i="55"/>
  <c r="L64" i="55"/>
  <c r="J64" i="55"/>
  <c r="I64" i="55"/>
  <c r="H64" i="55"/>
  <c r="G64" i="55"/>
  <c r="C64" i="55"/>
  <c r="D64" i="55"/>
  <c r="E64" i="55"/>
  <c r="F64" i="55"/>
  <c r="P63" i="55"/>
  <c r="AF63" i="55"/>
  <c r="L63" i="55"/>
  <c r="J63" i="55"/>
  <c r="I63" i="55"/>
  <c r="H63" i="55"/>
  <c r="G63" i="55"/>
  <c r="C63" i="55"/>
  <c r="P62" i="55"/>
  <c r="L62" i="55"/>
  <c r="AF62" i="55"/>
  <c r="J62" i="55"/>
  <c r="I62" i="55"/>
  <c r="H62" i="55"/>
  <c r="G62" i="55"/>
  <c r="C62" i="55"/>
  <c r="P61" i="55"/>
  <c r="L61" i="55"/>
  <c r="J61" i="55"/>
  <c r="K61" i="55"/>
  <c r="I61" i="55"/>
  <c r="H61" i="55"/>
  <c r="G61" i="55"/>
  <c r="C61" i="55"/>
  <c r="D61" i="55"/>
  <c r="P60" i="55"/>
  <c r="L60" i="55"/>
  <c r="J60" i="55"/>
  <c r="I60" i="55"/>
  <c r="H60" i="55"/>
  <c r="G60" i="55"/>
  <c r="C60" i="55"/>
  <c r="D60" i="55"/>
  <c r="E60" i="55"/>
  <c r="F60" i="55"/>
  <c r="P59" i="55"/>
  <c r="AF59" i="55"/>
  <c r="L59" i="55"/>
  <c r="J59" i="55"/>
  <c r="I59" i="55"/>
  <c r="H59" i="55"/>
  <c r="G59" i="55"/>
  <c r="C59" i="55"/>
  <c r="P58" i="55"/>
  <c r="L58" i="55"/>
  <c r="AF58" i="55"/>
  <c r="J58" i="55"/>
  <c r="I58" i="55"/>
  <c r="H58" i="55"/>
  <c r="G58" i="55"/>
  <c r="C58" i="55"/>
  <c r="P57" i="55"/>
  <c r="L57" i="55"/>
  <c r="J57" i="55"/>
  <c r="K57" i="55"/>
  <c r="I57" i="55"/>
  <c r="H57" i="55"/>
  <c r="G57" i="55"/>
  <c r="C57" i="55"/>
  <c r="D57" i="55"/>
  <c r="E57" i="55"/>
  <c r="F57" i="55"/>
  <c r="P56" i="55"/>
  <c r="L56" i="55"/>
  <c r="J56" i="55"/>
  <c r="I56" i="55"/>
  <c r="H56" i="55"/>
  <c r="G56" i="55"/>
  <c r="C56" i="55"/>
  <c r="P55" i="55"/>
  <c r="AF55" i="55"/>
  <c r="L55" i="55"/>
  <c r="J55" i="55"/>
  <c r="I55" i="55"/>
  <c r="H55" i="55"/>
  <c r="G55" i="55"/>
  <c r="C55" i="55"/>
  <c r="P54" i="55"/>
  <c r="L54" i="55"/>
  <c r="AF54" i="55"/>
  <c r="J54" i="55"/>
  <c r="I54" i="55"/>
  <c r="H54" i="55"/>
  <c r="G54" i="55"/>
  <c r="C54" i="55"/>
  <c r="P53" i="55"/>
  <c r="L53" i="55"/>
  <c r="J53" i="55"/>
  <c r="K53" i="55"/>
  <c r="I53" i="55"/>
  <c r="H53" i="55"/>
  <c r="G53" i="55"/>
  <c r="C53" i="55"/>
  <c r="D53" i="55"/>
  <c r="E53" i="55"/>
  <c r="F53" i="55"/>
  <c r="P52" i="55"/>
  <c r="L52" i="55"/>
  <c r="J52" i="55"/>
  <c r="I52" i="55"/>
  <c r="H52" i="55"/>
  <c r="G52" i="55"/>
  <c r="C52" i="55"/>
  <c r="P51" i="55"/>
  <c r="AF51" i="55"/>
  <c r="L51" i="55"/>
  <c r="J51" i="55"/>
  <c r="I51" i="55"/>
  <c r="H51" i="55"/>
  <c r="G51" i="55"/>
  <c r="C51" i="55"/>
  <c r="P50" i="55"/>
  <c r="L50" i="55"/>
  <c r="AF50" i="55"/>
  <c r="J50" i="55"/>
  <c r="I50" i="55"/>
  <c r="H50" i="55"/>
  <c r="G50" i="55"/>
  <c r="C50" i="55"/>
  <c r="P49" i="55"/>
  <c r="L49" i="55"/>
  <c r="J49" i="55"/>
  <c r="K49" i="55"/>
  <c r="I49" i="55"/>
  <c r="H49" i="55"/>
  <c r="G49" i="55"/>
  <c r="C49" i="55"/>
  <c r="P48" i="55"/>
  <c r="L48" i="55"/>
  <c r="J48" i="55"/>
  <c r="I48" i="55"/>
  <c r="H48" i="55"/>
  <c r="G48" i="55"/>
  <c r="C48" i="55"/>
  <c r="D48" i="55"/>
  <c r="E48" i="55"/>
  <c r="F48" i="55"/>
  <c r="P47" i="55"/>
  <c r="L47" i="55"/>
  <c r="J47" i="55"/>
  <c r="I47" i="55"/>
  <c r="H47" i="55"/>
  <c r="G47" i="55"/>
  <c r="C47" i="55"/>
  <c r="P46" i="55"/>
  <c r="L46" i="55"/>
  <c r="J46" i="55"/>
  <c r="I46" i="55"/>
  <c r="H46" i="55"/>
  <c r="G46" i="55"/>
  <c r="C46" i="55"/>
  <c r="P45" i="55"/>
  <c r="L45" i="55"/>
  <c r="J45" i="55"/>
  <c r="K45" i="55"/>
  <c r="I45" i="55"/>
  <c r="H45" i="55"/>
  <c r="G45" i="55"/>
  <c r="C45" i="55"/>
  <c r="D45" i="55"/>
  <c r="P44" i="55"/>
  <c r="L44" i="55"/>
  <c r="J44" i="55"/>
  <c r="K44" i="55"/>
  <c r="I44" i="55"/>
  <c r="H44" i="55"/>
  <c r="G44" i="55"/>
  <c r="C44" i="55"/>
  <c r="P43" i="55"/>
  <c r="L43" i="55"/>
  <c r="J43" i="55"/>
  <c r="I43" i="55"/>
  <c r="H43" i="55"/>
  <c r="G43" i="55"/>
  <c r="C43" i="55"/>
  <c r="P42" i="55"/>
  <c r="L42" i="55"/>
  <c r="J42" i="55"/>
  <c r="I42" i="55"/>
  <c r="H42" i="55"/>
  <c r="G42" i="55"/>
  <c r="C42" i="55"/>
  <c r="P41" i="55"/>
  <c r="L41" i="55"/>
  <c r="J41" i="55"/>
  <c r="K41" i="55"/>
  <c r="I41" i="55"/>
  <c r="H41" i="55"/>
  <c r="G41" i="55"/>
  <c r="C41" i="55"/>
  <c r="P40" i="55"/>
  <c r="L40" i="55"/>
  <c r="J40" i="55"/>
  <c r="I40" i="55"/>
  <c r="H40" i="55"/>
  <c r="G40" i="55"/>
  <c r="C40" i="55"/>
  <c r="D40" i="55"/>
  <c r="E40" i="55"/>
  <c r="F40" i="55"/>
  <c r="P39" i="55"/>
  <c r="L39" i="55"/>
  <c r="J39" i="55"/>
  <c r="I39" i="55"/>
  <c r="H39" i="55"/>
  <c r="G39" i="55"/>
  <c r="C39" i="55"/>
  <c r="P38" i="55"/>
  <c r="L38" i="55"/>
  <c r="J38" i="55"/>
  <c r="I38" i="55"/>
  <c r="H38" i="55"/>
  <c r="G38" i="55"/>
  <c r="C38" i="55"/>
  <c r="P37" i="55"/>
  <c r="L37" i="55"/>
  <c r="J37" i="55"/>
  <c r="K37" i="55"/>
  <c r="I37" i="55"/>
  <c r="H37" i="55"/>
  <c r="G37" i="55"/>
  <c r="C37" i="55"/>
  <c r="D37" i="55"/>
  <c r="E37" i="55"/>
  <c r="F37" i="55"/>
  <c r="P36" i="55"/>
  <c r="L36" i="55"/>
  <c r="J36" i="55"/>
  <c r="K36" i="55"/>
  <c r="I36" i="55"/>
  <c r="H36" i="55"/>
  <c r="G36" i="55"/>
  <c r="C36" i="55"/>
  <c r="P35" i="55"/>
  <c r="L35" i="55"/>
  <c r="J35" i="55"/>
  <c r="I35" i="55"/>
  <c r="H35" i="55"/>
  <c r="G35" i="55"/>
  <c r="C35" i="55"/>
  <c r="P34" i="55"/>
  <c r="L34" i="55"/>
  <c r="J34" i="55"/>
  <c r="I34" i="55"/>
  <c r="H34" i="55"/>
  <c r="G34" i="55"/>
  <c r="C34" i="55"/>
  <c r="P33" i="55"/>
  <c r="L33" i="55"/>
  <c r="J33" i="55"/>
  <c r="K33" i="55"/>
  <c r="I33" i="55"/>
  <c r="H33" i="55"/>
  <c r="G33" i="55"/>
  <c r="C33" i="55"/>
  <c r="E33" i="55"/>
  <c r="F33" i="55"/>
  <c r="P32" i="55"/>
  <c r="L32" i="55"/>
  <c r="J32" i="55"/>
  <c r="I32" i="55"/>
  <c r="H32" i="55"/>
  <c r="G32" i="55"/>
  <c r="C32" i="55"/>
  <c r="E32" i="55"/>
  <c r="F32" i="55"/>
  <c r="P31" i="55"/>
  <c r="L31" i="55"/>
  <c r="J31" i="55"/>
  <c r="I31" i="55"/>
  <c r="H31" i="55"/>
  <c r="G31" i="55"/>
  <c r="C31" i="55"/>
  <c r="P30" i="55"/>
  <c r="L30" i="55"/>
  <c r="J30" i="55"/>
  <c r="I30" i="55"/>
  <c r="H30" i="55"/>
  <c r="G30" i="55"/>
  <c r="C30" i="55"/>
  <c r="P29" i="55"/>
  <c r="L29" i="55"/>
  <c r="J29" i="55"/>
  <c r="I29" i="55"/>
  <c r="H29" i="55"/>
  <c r="G29" i="55"/>
  <c r="C29" i="55"/>
  <c r="E29" i="55"/>
  <c r="F29" i="55"/>
  <c r="P28" i="55"/>
  <c r="L28" i="55"/>
  <c r="J28" i="55"/>
  <c r="I28" i="55"/>
  <c r="E28" i="55"/>
  <c r="F28" i="55"/>
  <c r="H28" i="55"/>
  <c r="G28" i="55"/>
  <c r="C28" i="55"/>
  <c r="P27" i="55"/>
  <c r="L27" i="55"/>
  <c r="J27" i="55"/>
  <c r="I27" i="55"/>
  <c r="H27" i="55"/>
  <c r="G27" i="55"/>
  <c r="C27" i="55"/>
  <c r="P26" i="55"/>
  <c r="L26" i="55"/>
  <c r="J26" i="55"/>
  <c r="I26" i="55"/>
  <c r="H26" i="55"/>
  <c r="G26" i="55"/>
  <c r="C26" i="55"/>
  <c r="P25" i="55"/>
  <c r="L25" i="55"/>
  <c r="J25" i="55"/>
  <c r="I25" i="55"/>
  <c r="H25" i="55"/>
  <c r="G25" i="55"/>
  <c r="C25" i="55"/>
  <c r="E25" i="55"/>
  <c r="F25" i="55"/>
  <c r="P24" i="55"/>
  <c r="J24" i="55"/>
  <c r="H24" i="55"/>
  <c r="G24" i="55"/>
  <c r="C24" i="55"/>
  <c r="K64" i="55"/>
  <c r="K63" i="55"/>
  <c r="D63" i="55"/>
  <c r="E63" i="55"/>
  <c r="F63" i="55"/>
  <c r="K62" i="55"/>
  <c r="D62" i="55"/>
  <c r="K60" i="55"/>
  <c r="K59" i="55"/>
  <c r="D59" i="55"/>
  <c r="E59" i="55"/>
  <c r="F59" i="55"/>
  <c r="K58" i="55"/>
  <c r="D58" i="55"/>
  <c r="K56" i="55"/>
  <c r="K55" i="55"/>
  <c r="D55" i="55"/>
  <c r="E55" i="55"/>
  <c r="F55" i="55"/>
  <c r="K54" i="55"/>
  <c r="D54" i="55"/>
  <c r="K52" i="55"/>
  <c r="K51" i="55"/>
  <c r="D51" i="55"/>
  <c r="E51" i="55"/>
  <c r="F51" i="55"/>
  <c r="K50" i="55"/>
  <c r="D50" i="55"/>
  <c r="AF48" i="55"/>
  <c r="K48" i="55"/>
  <c r="K47" i="55"/>
  <c r="D47" i="55"/>
  <c r="K46" i="55"/>
  <c r="D46" i="55"/>
  <c r="AF44" i="55"/>
  <c r="D44" i="55"/>
  <c r="E44" i="55"/>
  <c r="F44" i="55"/>
  <c r="K43" i="55"/>
  <c r="D43" i="55"/>
  <c r="K42" i="55"/>
  <c r="D42" i="55"/>
  <c r="AF40" i="55"/>
  <c r="K40" i="55"/>
  <c r="K39" i="55"/>
  <c r="D39" i="55"/>
  <c r="K38" i="55"/>
  <c r="D38" i="55"/>
  <c r="AF36" i="55"/>
  <c r="D36" i="55"/>
  <c r="E36" i="55"/>
  <c r="F36" i="55"/>
  <c r="K35" i="55"/>
  <c r="D35" i="55"/>
  <c r="K34" i="55"/>
  <c r="AF32" i="55"/>
  <c r="K32" i="55"/>
  <c r="K31" i="55"/>
  <c r="K30" i="55"/>
  <c r="AF28" i="55"/>
  <c r="AC24" i="55"/>
  <c r="AB24" i="55"/>
  <c r="Y24" i="55"/>
  <c r="X24" i="55"/>
  <c r="U24" i="55"/>
  <c r="T24" i="55"/>
  <c r="S24" i="55"/>
  <c r="R24" i="55"/>
  <c r="Q24" i="55"/>
  <c r="O24" i="55"/>
  <c r="N24" i="55"/>
  <c r="M24" i="55"/>
  <c r="AF24" i="55"/>
  <c r="E61" i="55"/>
  <c r="F61" i="55"/>
  <c r="E56" i="55"/>
  <c r="F56" i="55"/>
  <c r="E41" i="55"/>
  <c r="F41" i="55"/>
  <c r="E49" i="55"/>
  <c r="F49" i="55"/>
  <c r="E52" i="55"/>
  <c r="F52" i="55"/>
  <c r="E45" i="55"/>
  <c r="F45" i="55"/>
  <c r="E24" i="55"/>
  <c r="F24" i="55"/>
  <c r="E26" i="55"/>
  <c r="F26" i="55"/>
  <c r="E34" i="55"/>
  <c r="F34" i="55"/>
  <c r="E39" i="55"/>
  <c r="F39" i="55"/>
  <c r="E42" i="55"/>
  <c r="F42" i="55"/>
  <c r="E47" i="55"/>
  <c r="F47" i="55"/>
  <c r="AF53" i="55"/>
  <c r="AF57" i="55"/>
  <c r="AF61" i="55"/>
  <c r="E31" i="55"/>
  <c r="F31" i="55"/>
  <c r="E27" i="55"/>
  <c r="F27" i="55"/>
  <c r="E30" i="55"/>
  <c r="F30" i="55"/>
  <c r="E35" i="55"/>
  <c r="F35" i="55"/>
  <c r="E38" i="55"/>
  <c r="F38" i="55"/>
  <c r="E43" i="55"/>
  <c r="F43" i="55"/>
  <c r="E46" i="55"/>
  <c r="F46" i="55"/>
  <c r="AF26" i="55"/>
  <c r="AF27" i="55"/>
  <c r="AF34" i="55"/>
  <c r="AF35" i="55"/>
  <c r="AF42" i="55"/>
  <c r="AF43" i="55"/>
  <c r="AF25" i="55"/>
  <c r="AF33" i="55"/>
  <c r="AF41" i="55"/>
  <c r="AF49" i="55"/>
  <c r="AF30" i="55"/>
  <c r="AF31" i="55"/>
  <c r="AF38" i="55"/>
  <c r="AF39" i="55"/>
  <c r="AF46" i="55"/>
  <c r="AF47" i="55"/>
  <c r="E50" i="55"/>
  <c r="F50" i="55"/>
  <c r="E54" i="55"/>
  <c r="F54" i="55"/>
  <c r="E58" i="55"/>
  <c r="F58" i="55"/>
  <c r="E62" i="55"/>
  <c r="F62" i="55"/>
  <c r="C50" i="7"/>
  <c r="AF29" i="55"/>
  <c r="AF37" i="55"/>
  <c r="AF45" i="55"/>
  <c r="AF52" i="55"/>
  <c r="AF56" i="55"/>
  <c r="AF60" i="55"/>
  <c r="AF64" i="55"/>
  <c r="N30" i="15"/>
  <c r="AC30" i="15"/>
  <c r="N24" i="15"/>
  <c r="I24" i="55"/>
  <c r="AC25" i="15"/>
  <c r="AC26" i="15"/>
  <c r="AC27" i="1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J24" i="15"/>
  <c r="D24" i="15"/>
  <c r="L26" i="5"/>
  <c r="G26" i="5"/>
  <c r="D26" i="5"/>
  <c r="L50" i="15"/>
  <c r="L57" i="15"/>
  <c r="C50" i="15"/>
  <c r="C57" i="15"/>
  <c r="C23" i="6"/>
  <c r="E52" i="15"/>
  <c r="E27" i="15"/>
  <c r="E26" i="15"/>
  <c r="E25" i="15"/>
  <c r="Y24" i="15"/>
  <c r="X24" i="15"/>
  <c r="W24" i="15"/>
  <c r="V24" i="15"/>
  <c r="U24" i="15"/>
  <c r="T24" i="15"/>
  <c r="S24" i="15"/>
  <c r="R24" i="15"/>
  <c r="Q24" i="15"/>
  <c r="P24" i="15"/>
  <c r="L24" i="15"/>
  <c r="K24" i="15"/>
  <c r="I24" i="15"/>
  <c r="H24" i="15"/>
  <c r="AB24" i="15"/>
  <c r="G24" i="15"/>
  <c r="C24" i="15"/>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AB25" i="15"/>
  <c r="F25" i="15"/>
  <c r="AB26" i="15"/>
  <c r="F26" i="15"/>
  <c r="AB27" i="15"/>
  <c r="F27" i="15"/>
  <c r="AB28" i="15"/>
  <c r="AB29" i="15"/>
  <c r="F29" i="15"/>
  <c r="AB30" i="15"/>
  <c r="AB31" i="15"/>
  <c r="AB32" i="15"/>
  <c r="AB33" i="15"/>
  <c r="AB34" i="15"/>
  <c r="AB35" i="15"/>
  <c r="F35" i="15"/>
  <c r="AB36" i="15"/>
  <c r="AB37" i="15"/>
  <c r="AB38" i="15"/>
  <c r="AB39" i="15"/>
  <c r="AB40" i="15"/>
  <c r="AB41" i="15"/>
  <c r="AB42" i="15"/>
  <c r="AB43" i="15"/>
  <c r="F43" i="15"/>
  <c r="AB44" i="15"/>
  <c r="AB45" i="15"/>
  <c r="AB46" i="15"/>
  <c r="AB47" i="15"/>
  <c r="AB48" i="15"/>
  <c r="AB49" i="15"/>
  <c r="AB50" i="15"/>
  <c r="AB51" i="15"/>
  <c r="F51" i="15"/>
  <c r="AB52" i="15"/>
  <c r="F52" i="15"/>
  <c r="AB53" i="15"/>
  <c r="AB54" i="15"/>
  <c r="AB55" i="15"/>
  <c r="AB56" i="15"/>
  <c r="AB57" i="15"/>
  <c r="AB58" i="15"/>
  <c r="F58" i="15"/>
  <c r="AB59" i="15"/>
  <c r="F59" i="15"/>
  <c r="AB60" i="15"/>
  <c r="F60" i="15"/>
  <c r="AB61" i="15"/>
  <c r="AB62" i="15"/>
  <c r="F62" i="15"/>
  <c r="AB63" i="15"/>
  <c r="F63" i="15"/>
  <c r="AB64" i="15"/>
  <c r="F64" i="15"/>
  <c r="C48" i="7"/>
  <c r="F46" i="15"/>
  <c r="E46" i="15"/>
  <c r="F38" i="15"/>
  <c r="E38" i="15"/>
  <c r="E56" i="15"/>
  <c r="F56" i="15"/>
  <c r="F48" i="15"/>
  <c r="E48" i="15"/>
  <c r="F44" i="15"/>
  <c r="E44" i="15"/>
  <c r="F40" i="15"/>
  <c r="E40" i="15"/>
  <c r="F36" i="15"/>
  <c r="E36" i="15"/>
  <c r="F55" i="15"/>
  <c r="E55" i="15"/>
  <c r="F47" i="15"/>
  <c r="E47" i="15"/>
  <c r="E39" i="15"/>
  <c r="F39" i="15"/>
  <c r="F31" i="15"/>
  <c r="E31" i="15"/>
  <c r="E54" i="15"/>
  <c r="F54" i="15"/>
  <c r="C49" i="7"/>
  <c r="F30" i="15"/>
  <c r="E30" i="15"/>
  <c r="F53" i="15"/>
  <c r="E53" i="15"/>
  <c r="F49" i="15"/>
  <c r="E49" i="15"/>
  <c r="F45" i="15"/>
  <c r="E45" i="15"/>
  <c r="E41" i="15"/>
  <c r="F41" i="15"/>
  <c r="E37" i="15"/>
  <c r="F37" i="15"/>
  <c r="F28" i="15"/>
  <c r="F24" i="15"/>
  <c r="E28" i="15"/>
  <c r="E24" i="15"/>
  <c r="F57" i="15"/>
  <c r="E57" i="15"/>
  <c r="F50" i="15"/>
  <c r="E50" i="15"/>
  <c r="F42" i="15"/>
  <c r="E42" i="15"/>
  <c r="F61" i="15"/>
  <c r="E61" i="15"/>
  <c r="F32" i="15"/>
  <c r="E32" i="15"/>
  <c r="E34" i="15"/>
  <c r="F34" i="15"/>
  <c r="F33" i="15"/>
  <c r="E33" i="15"/>
  <c r="B30" i="53"/>
  <c r="B22" i="53"/>
  <c r="A15" i="53"/>
  <c r="B21" i="53"/>
  <c r="A12" i="53"/>
  <c r="A9" i="53"/>
  <c r="B60" i="53"/>
  <c r="B83" i="53"/>
  <c r="B82" i="53"/>
  <c r="B81" i="53"/>
  <c r="B80" i="53"/>
  <c r="B58" i="53"/>
  <c r="B41" i="53"/>
  <c r="B32" i="53"/>
  <c r="B72" i="53"/>
  <c r="B34" i="53"/>
  <c r="B47" i="53"/>
  <c r="B55" i="53"/>
  <c r="B68" i="53"/>
  <c r="B38" i="53"/>
  <c r="B43" i="53"/>
  <c r="B51" i="53"/>
  <c r="B64" i="53"/>
  <c r="J23" i="12"/>
  <c r="H23" i="12"/>
  <c r="S23" i="12"/>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B50" i="52"/>
  <c r="B59" i="52"/>
  <c r="B79" i="52"/>
  <c r="B49" i="52"/>
  <c r="G120" i="52"/>
  <c r="D58" i="52"/>
  <c r="D52" i="52"/>
  <c r="C74" i="52"/>
  <c r="B25" i="52"/>
  <c r="C67" i="52"/>
  <c r="D67" i="52"/>
  <c r="D76" i="52"/>
  <c r="C47" i="52"/>
  <c r="B29" i="52"/>
  <c r="B80" i="52"/>
  <c r="B46" i="52"/>
  <c r="E137" i="52"/>
  <c r="F136" i="52"/>
  <c r="D109" i="52"/>
  <c r="C108" i="52"/>
  <c r="C50" i="52"/>
  <c r="C59" i="52"/>
  <c r="C140" i="52"/>
  <c r="C141" i="52"/>
  <c r="B73" i="52"/>
  <c r="B85" i="52"/>
  <c r="B99"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66" i="52"/>
  <c r="M68"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79" i="52"/>
  <c r="N79" i="52"/>
  <c r="M80"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M75"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P72" i="52"/>
  <c r="P86" i="52"/>
  <c r="P87" i="52"/>
  <c r="P90" i="52"/>
  <c r="P84" i="52"/>
  <c r="P89" i="52"/>
  <c r="P88" i="52"/>
  <c r="Y80" i="52"/>
  <c r="Y66" i="52"/>
  <c r="Y68" i="52"/>
  <c r="Y79" i="52"/>
  <c r="Z79" i="52"/>
  <c r="Z80" i="52"/>
  <c r="Z66" i="52"/>
  <c r="Z68"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R72" i="52"/>
  <c r="U55" i="52"/>
  <c r="V53" i="52"/>
  <c r="R86" i="52"/>
  <c r="R87" i="52"/>
  <c r="R90" i="52"/>
  <c r="R84" i="52"/>
  <c r="R89" i="52"/>
  <c r="R88" i="52"/>
  <c r="AC140" i="52"/>
  <c r="AC141" i="52"/>
  <c r="AB73" i="52"/>
  <c r="AB85" i="52"/>
  <c r="AB99" i="52"/>
  <c r="AB80"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80" i="52"/>
  <c r="AC79" i="52"/>
  <c r="AC66" i="52"/>
  <c r="AC68" i="52"/>
  <c r="AC75" i="52"/>
  <c r="S72" i="52"/>
  <c r="AF74" i="52"/>
  <c r="AG58" i="52"/>
  <c r="AF52" i="52"/>
  <c r="AF47" i="52"/>
  <c r="AF109" i="52"/>
  <c r="AE108" i="52"/>
  <c r="W55" i="52"/>
  <c r="T71" i="52"/>
  <c r="T78" i="52"/>
  <c r="T83" i="52"/>
  <c r="AE140" i="52"/>
  <c r="AE141" i="52"/>
  <c r="AD73" i="52"/>
  <c r="AD85" i="52"/>
  <c r="AD99" i="52"/>
  <c r="AD66" i="52"/>
  <c r="AD68" i="52"/>
  <c r="S86" i="52"/>
  <c r="S87" i="52"/>
  <c r="S90" i="52"/>
  <c r="S88" i="52"/>
  <c r="S84" i="52"/>
  <c r="S89" i="52"/>
  <c r="U77" i="52"/>
  <c r="U70" i="52"/>
  <c r="AG137" i="52"/>
  <c r="AE49" i="52"/>
  <c r="AE61" i="52"/>
  <c r="AE60" i="52"/>
  <c r="AH136" i="52"/>
  <c r="AF48" i="52"/>
  <c r="AF76" i="52"/>
  <c r="AG67" i="52"/>
  <c r="AR67" i="52"/>
  <c r="V82" i="52"/>
  <c r="V56" i="52"/>
  <c r="V69" i="52"/>
  <c r="AD79"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J50" i="52"/>
  <c r="AJ59" i="52"/>
  <c r="AK109" i="52"/>
  <c r="AG75" i="52"/>
  <c r="AM136" i="52"/>
  <c r="AK48" i="52"/>
  <c r="X72" i="52"/>
  <c r="AN136" i="52"/>
  <c r="AL48" i="52"/>
  <c r="AJ80" i="52"/>
  <c r="AJ66" i="52"/>
  <c r="AJ68"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M66" i="52"/>
  <c r="AM68"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79"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P79" i="52"/>
  <c r="AD55" i="52"/>
  <c r="AE53" i="52"/>
  <c r="AQ140" i="52"/>
  <c r="AB71" i="52"/>
  <c r="AB78" i="52"/>
  <c r="AB83" i="52"/>
  <c r="AN75"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J72" i="52"/>
  <c r="AL53"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A15" i="5"/>
  <c r="A12" i="5"/>
  <c r="A9" i="5"/>
  <c r="A5" i="5"/>
  <c r="A5" i="53"/>
  <c r="A14" i="15"/>
  <c r="A11" i="15"/>
  <c r="A8" i="15"/>
  <c r="A4" i="15"/>
  <c r="A15" i="16"/>
  <c r="A14" i="55"/>
  <c r="A12" i="16"/>
  <c r="A11" i="55"/>
  <c r="A9" i="16"/>
  <c r="A8" i="55"/>
  <c r="A15" i="10"/>
  <c r="A12" i="10"/>
  <c r="A9" i="10"/>
  <c r="A5" i="10"/>
  <c r="A5" i="52"/>
  <c r="A4" i="17"/>
  <c r="A14" i="17"/>
  <c r="A11" i="17"/>
  <c r="A6" i="13"/>
  <c r="A5" i="14"/>
  <c r="A4" i="12"/>
  <c r="A5" i="16"/>
  <c r="A4" i="55"/>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<sst xmlns="http://schemas.openxmlformats.org/spreadsheetml/2006/main" count="1512" uniqueCount="738">
  <si>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</si>
  <si>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</si>
  <si>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</si>
  <si>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</si>
  <si>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</si>
  <si>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</si>
  <si>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</si>
  <si>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</si>
  <si>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</si>
  <si>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</si>
  <si>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</si>
  <si>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</si>
  <si>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</si>
  <si>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</si>
  <si>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</si>
  <si>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</si>
  <si>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</si>
  <si>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</si>
  <si>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</si>
  <si>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</si>
  <si>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</si>
  <si>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</si>
  <si>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</si>
  <si>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</si>
  <si>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</si>
  <si>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</si>
  <si>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</si>
  <si>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</si>
  <si>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</si>
  <si>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</si>
  <si>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</si>
  <si>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</si>
  <si>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</si>
  <si>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</si>
  <si>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</si>
  <si>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</si>
  <si>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</si>
  <si>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</si>
  <si>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</si>
  <si>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</si>
  <si>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</si>
  <si>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</si>
  <si>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</si>
  <si>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</si>
  <si>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</si>
  <si>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</si>
  <si>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</si>
  <si>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</si>
  <si>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</si>
  <si>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</si>
  <si>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</si>
  <si>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</si>
  <si>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</si>
  <si>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</si>
  <si>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</si>
  <si>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</si>
  <si>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</si>
  <si>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</si>
  <si>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</si>
  <si>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</si>
  <si>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</si>
  <si>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</si>
  <si>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</si>
  <si>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</si>
  <si>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</si>
  <si>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</si>
  <si>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</si>
  <si>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</si>
  <si>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</si>
  <si>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</si>
  <si>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</si>
  <si>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</si>
  <si>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</si>
  <si>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</si>
  <si>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</si>
  <si>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</si>
  <si>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</si>
  <si>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</si>
  <si>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</si>
  <si>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</si>
  <si>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</si>
  <si>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</si>
  <si>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</si>
  <si>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</si>
  <si>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</si>
  <si>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</si>
  <si>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</si>
  <si>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</si>
  <si>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</si>
  <si>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</si>
  <si>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</si>
  <si>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</si>
  <si>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</si>
  <si>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</si>
  <si>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</si>
  <si>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</si>
  <si>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</si>
  <si>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</si>
  <si>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</si>
  <si>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</si>
  <si>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</si>
  <si>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</si>
  <si>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</si>
  <si>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</si>
  <si>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</si>
  <si>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</si>
  <si>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</si>
  <si>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</si>
  <si>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</si>
  <si>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</si>
  <si>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</si>
  <si>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</si>
  <si>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</si>
  <si>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</si>
  <si>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</si>
  <si>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</si>
  <si>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</si>
  <si>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</si>
  <si>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</si>
  <si>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</si>
  <si>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</si>
  <si>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</si>
  <si>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</si>
  <si>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</si>
  <si>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</si>
  <si>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</si>
  <si>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</si>
  <si>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</si>
  <si>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</si>
  <si>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</si>
  <si>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</si>
  <si>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</si>
  <si>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</si>
  <si>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</si>
  <si>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</si>
  <si>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</si>
  <si>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</si>
  <si>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</si>
  <si>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</si>
  <si>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</si>
  <si>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</si>
  <si>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</si>
  <si>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</si>
  <si>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</si>
  <si>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</si>
  <si>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</si>
  <si>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</si>
  <si>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</si>
  <si>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</si>
  <si>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</si>
  <si>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</si>
  <si>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</si>
  <si>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</si>
  <si>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</si>
  <si>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</si>
  <si>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</si>
  <si>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</si>
  <si>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</si>
  <si>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</si>
  <si>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</si>
  <si>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</si>
  <si>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</si>
  <si>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</si>
  <si>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</si>
  <si>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</si>
  <si>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</si>
  <si>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</si>
  <si>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</si>
  <si>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</si>
  <si>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</si>
  <si>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</si>
  <si>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</si>
  <si>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</si>
  <si>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</si>
  <si>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</si>
  <si>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</si>
  <si>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</si>
  <si>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</si>
  <si>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</si>
  <si>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</si>
  <si>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</si>
  <si>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</si>
  <si>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</si>
  <si>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</si>
  <si>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</si>
  <si>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</si>
  <si>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</si>
  <si>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</si>
  <si>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</si>
  <si>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</si>
  <si>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</si>
  <si>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</si>
  <si>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</si>
  <si>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</si>
  <si>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</si>
  <si>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</si>
  <si>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</si>
  <si>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</si>
  <si>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</si>
  <si>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</si>
  <si>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</si>
  <si>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</si>
  <si>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</si>
  <si>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</si>
  <si>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</si>
  <si>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</si>
  <si>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</si>
  <si>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</si>
  <si>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</si>
  <si>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</si>
  <si>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</si>
  <si>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</si>
  <si>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</si>
  <si>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</si>
  <si>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</si>
  <si>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</si>
  <si>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</si>
  <si>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</si>
  <si>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</si>
  <si>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</si>
  <si>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</si>
  <si>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</si>
  <si>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</si>
  <si>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</si>
  <si>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</si>
  <si>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</si>
  <si>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</si>
  <si>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</si>
  <si>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</si>
  <si>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</si>
  <si>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</si>
  <si>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</si>
  <si>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</si>
  <si>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</si>
  <si>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</si>
  <si>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</si>
  <si>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</si>
  <si>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</si>
  <si>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</si>
  <si>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</si>
  <si>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</si>
  <si>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</si>
  <si>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</si>
  <si>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</si>
  <si>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</si>
  <si>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</si>
  <si>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</si>
  <si>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</si>
  <si>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</si>
  <si>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</si>
  <si>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</si>
  <si>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</si>
  <si>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</si>
  <si>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</si>
  <si>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</si>
  <si>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</si>
  <si>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</si>
  <si>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</si>
  <si>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</si>
  <si>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</si>
  <si>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</si>
  <si>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</si>
  <si>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</si>
  <si>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</si>
  <si>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</si>
  <si>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</si>
  <si>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</si>
  <si>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</si>
  <si>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</si>
  <si>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</si>
  <si>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</si>
  <si>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</si>
  <si>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</si>
  <si>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</si>
  <si>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</si>
  <si>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</si>
  <si>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</si>
  <si>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</si>
  <si>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</si>
  <si>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</si>
  <si>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</si>
  <si>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</si>
  <si>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</si>
  <si>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</si>
  <si>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</si>
  <si>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</si>
  <si>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</si>
  <si>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</si>
  <si>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</si>
  <si>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</si>
  <si>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</si>
  <si>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</si>
  <si>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</si>
  <si>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</si>
  <si>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</si>
  <si>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</si>
  <si>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</si>
  <si>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</si>
  <si>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</si>
  <si>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</si>
  <si>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</si>
  <si>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</si>
  <si>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</si>
  <si>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</si>
  <si>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</si>
  <si>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</si>
  <si>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</si>
  <si>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</si>
  <si>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</si>
  <si>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</si>
  <si>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</si>
  <si>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</si>
  <si>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</si>
  <si>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</si>
  <si>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</si>
  <si>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</si>
  <si>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</si>
  <si>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</si>
  <si>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</si>
  <si>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</si>
  <si>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</si>
  <si>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</si>
  <si>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</si>
  <si>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</si>
  <si>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</si>
  <si>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</si>
  <si>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</si>
  <si>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</si>
  <si>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</si>
  <si>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</si>
  <si>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</si>
  <si>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</si>
  <si>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</si>
  <si>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</si>
  <si>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</si>
  <si>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</si>
  <si>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</si>
  <si>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</si>
  <si>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</si>
  <si>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</si>
  <si>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</si>
  <si>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</si>
  <si>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</si>
  <si>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</si>
  <si>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</si>
  <si>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</si>
  <si>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</si>
  <si>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</si>
  <si>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</si>
  <si>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</si>
  <si>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</si>
  <si>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</si>
  <si>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</si>
  <si>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</si>
  <si>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</si>
  <si>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</si>
  <si>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</si>
  <si>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</si>
  <si>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</si>
  <si>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</si>
  <si>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</si>
  <si>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</si>
  <si>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</si>
  <si>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</si>
  <si>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</si>
  <si>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</si>
  <si>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</si>
  <si>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</si>
  <si>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</si>
  <si>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</si>
  <si>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</si>
  <si>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</si>
  <si>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</si>
  <si>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</si>
  <si>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</si>
  <si>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</si>
  <si>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</si>
  <si>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</si>
  <si>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</si>
  <si>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</si>
  <si>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</si>
  <si>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</si>
  <si>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</si>
  <si>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</si>
  <si>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</si>
  <si>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</si>
  <si>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</si>
  <si>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</si>
  <si>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</si>
  <si>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</si>
  <si>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</si>
  <si>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</si>
  <si>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</si>
  <si>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</si>
  <si>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</si>
  <si>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</si>
  <si>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</si>
  <si>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</si>
  <si>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</si>
  <si>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</si>
  <si>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</si>
  <si>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</si>
  <si>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</si>
  <si>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</si>
  <si>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</si>
  <si>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</si>
  <si>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</si>
  <si>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</si>
  <si>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</si>
  <si>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</si>
  <si>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</si>
  <si>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</si>
  <si>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</si>
  <si>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</si>
  <si>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</si>
  <si>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</si>
  <si>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</si>
  <si>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</si>
  <si>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</si>
  <si>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</si>
  <si>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</si>
  <si>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</si>
  <si>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</si>
  <si>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</si>
  <si>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</si>
  <si>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</si>
  <si>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</si>
  <si>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</si>
  <si>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</si>
  <si>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</si>
  <si>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</si>
  <si>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</si>
  <si>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</si>
  <si>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</si>
  <si>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</si>
  <si>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</si>
  <si>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</si>
  <si>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</si>
  <si>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</si>
  <si>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</si>
  <si>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</si>
  <si>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</si>
  <si>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</si>
  <si>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</si>
  <si>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</si>
  <si>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</si>
  <si>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</si>
  <si>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</si>
  <si>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</si>
  <si>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</si>
  <si>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</si>
  <si>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</si>
  <si>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</si>
  <si>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</si>
  <si>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</si>
  <si>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</si>
  <si>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</si>
  <si>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</si>
  <si>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</si>
  <si>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</si>
  <si>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</si>
  <si>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</si>
  <si>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</si>
  <si>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</si>
  <si>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</si>
  <si>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</si>
  <si>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</si>
  <si>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</si>
  <si>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</si>
  <si>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</si>
  <si>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</si>
  <si>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</si>
  <si>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</si>
  <si>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</si>
  <si>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</si>
  <si>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</si>
  <si>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</si>
  <si>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</si>
  <si>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</si>
  <si>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</si>
  <si>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</si>
  <si>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</si>
  <si>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</si>
  <si>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</si>
  <si>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</si>
  <si>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</si>
  <si>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</si>
  <si>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</si>
  <si>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</si>
  <si>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</si>
  <si>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</si>
  <si>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</si>
  <si>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</si>
  <si>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</si>
  <si>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</si>
  <si>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</si>
  <si>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</si>
  <si>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</si>
  <si>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</si>
  <si>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</si>
  <si>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</si>
  <si>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</si>
  <si>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</si>
  <si>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</si>
  <si>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</si>
  <si>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</si>
  <si>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</si>
  <si>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</si>
  <si>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</si>
  <si>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</si>
  <si>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</si>
  <si>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</si>
  <si>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</si>
  <si>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</si>
  <si>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</si>
  <si>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</si>
  <si>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</si>
  <si>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</si>
  <si>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</si>
  <si>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</si>
  <si>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</si>
  <si>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</si>
  <si>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</si>
  <si>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</si>
  <si>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</si>
  <si>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</si>
  <si>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</si>
  <si>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</si>
  <si>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</si>
  <si>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</si>
  <si>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</si>
  <si>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</si>
  <si>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</si>
  <si>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</si>
  <si>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</si>
  <si>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</si>
  <si>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</si>
  <si>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</si>
  <si>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</si>
  <si>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</si>
  <si>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</si>
  <si>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</si>
  <si>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</si>
  <si>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</si>
  <si>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</si>
  <si>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</si>
  <si>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</si>
  <si>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</si>
  <si>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</si>
  <si>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</si>
  <si>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</si>
  <si>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</si>
  <si>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</si>
  <si>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</si>
  <si>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</si>
  <si>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</si>
  <si>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</si>
  <si>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</si>
  <si>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</si>
  <si>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</si>
  <si>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</si>
  <si>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</si>
  <si>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</si>
  <si>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</si>
  <si>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</si>
  <si>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</si>
  <si>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</si>
  <si>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</si>
  <si>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</si>
  <si>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</si>
  <si>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</si>
  <si>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</si>
  <si>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</si>
  <si>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</si>
  <si>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</si>
  <si>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</si>
  <si>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</si>
  <si>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</si>
  <si>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</si>
  <si>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</si>
  <si>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</si>
  <si>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</si>
  <si>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</si>
  <si>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</si>
  <si>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</si>
  <si>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</si>
  <si>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</si>
  <si>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</si>
  <si>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</si>
  <si>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</si>
  <si>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</si>
  <si>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</si>
  <si>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</si>
  <si>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</si>
  <si>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</si>
  <si>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</si>
  <si>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</si>
  <si>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</si>
  <si>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</si>
  <si>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</si>
  <si>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</si>
  <si>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</si>
  <si>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</si>
  <si>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</si>
  <si>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</si>
  <si>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</si>
  <si>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</si>
  <si>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</si>
  <si>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</si>
  <si>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</si>
  <si>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</si>
  <si>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</si>
  <si>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</si>
  <si>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</si>
  <si>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</si>
  <si>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</si>
  <si>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</si>
  <si>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</si>
  <si>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</si>
  <si>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</si>
  <si>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</si>
  <si>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</si>
  <si>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</si>
  <si>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</si>
  <si>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</si>
  <si>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</si>
  <si>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</si>
  <si>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</si>
  <si>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</si>
  <si>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</si>
  <si>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</si>
  <si>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</si>
  <si>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</si>
  <si>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</si>
  <si>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</si>
  <si>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</si>
  <si>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</si>
  <si>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</si>
  <si>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</si>
  <si>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</si>
  <si>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</si>
  <si>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</si>
  <si>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</si>
  <si>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</si>
  <si>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</si>
  <si>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</si>
  <si>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</si>
  <si>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</si>
  <si>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</si>
  <si>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</si>
  <si>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</si>
  <si>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</si>
  <si>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</si>
  <si>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</si>
  <si>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</si>
  <si>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</si>
  <si>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</si>
  <si>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</si>
  <si>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</si>
  <si>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</si>
  <si>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</si>
  <si>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</si>
  <si>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</si>
  <si>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</si>
  <si>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</si>
  <si>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</si>
  <si>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</si>
  <si>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</si>
  <si>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</si>
  <si>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</si>
  <si>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</si>
  <si>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</si>
  <si>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</si>
  <si>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</si>
  <si>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</si>
  <si>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ТМГ</t>
  </si>
  <si>
    <t>Т-1</t>
  </si>
  <si>
    <t>Строительство КТП 15/0,4 кВ взамен ТП 188-20 (инв.№ 5150785) в г. Багратионовске, ул. Железнодорожная</t>
  </si>
  <si>
    <t>ТП-188-20</t>
  </si>
  <si>
    <t>Т-1, Т-2</t>
  </si>
  <si>
    <t>МТП-188-20</t>
  </si>
  <si>
    <t>КЛ</t>
  </si>
  <si>
    <t>КЛ 0,4 кВ от ТП-188-20</t>
  </si>
  <si>
    <t>в траншее</t>
  </si>
  <si>
    <t>Строительство БКТП 15/0.4 кВ (новой) с трансформаторами 2х630 кВА взамен МТП 188-20 с трансформатором 250 кВА, КЛ 0,4 кВ от БКТП (новой) протяженностью 0,018 км</t>
  </si>
  <si>
    <t>Балтийская Электромонтажная Компания  договор  № 329  от  19/05/16-   в ценах 2016 года с НДС, млн. руб.</t>
  </si>
  <si>
    <t>6816/09/15 от 11.11.2015</t>
  </si>
  <si>
    <t>238420, Калининградская обл, Багратионовский р-н, Багратионовск г, Железнодорожная ул, дом № 10</t>
  </si>
  <si>
    <t>В КС...</t>
  </si>
  <si>
    <t>Склад литер "В"</t>
  </si>
  <si>
    <t>7.1.Нижние контакты стойки ПН в РУ 0,4 кВ ТП 15/0,4 кВ новая (п. 10.1), количество точек присоединения определить на стадии разработки проектной докум</t>
  </si>
  <si>
    <t>0.4 кВ</t>
  </si>
  <si>
    <t>В целях усиления существующей сети:
10.3 На ПС 110/15 кВ О-31 "Багратионовск" произвести проектирование и выполнить работы по замене трансформатора мощностью 10 МВА на трансформатор мощностью 16 МВА с наладкой РЗиА.
10.4 Выполнить изменения параметров настройки устройств РЗА на ПС О-31 в ячейке ВЛ 15-189,  в связи с подключением дополнительной мощности, в случае необходимости выполнить их замену.</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</si>
  <si>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с трансформатором потребной мощности (тип ТП, оборудования  определить на стадии проектирования).
, Выполнить проектирование, монтаж ЛЭП-15 кВ (ориентировочно 1,1 км) от опоры № 11 (уточнить при проектировании) ВЛ 15-189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</si>
  <si>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КЛ 0,4 кВ 2,918 млн.руб./км
ТП 15/0,4 кВ 3,843 млн.руб./МВА</t>
  </si>
  <si>
    <t>договоры технологического присоединения</t>
  </si>
  <si>
    <t>Факт 2015 года</t>
  </si>
  <si>
    <t>по состоянию на 01.01.2017</t>
  </si>
  <si>
    <t>корр</t>
  </si>
  <si>
    <t>Н_16-0049</t>
  </si>
  <si>
    <t>Увеличение объема услуг по договорам технологического присоединения</t>
  </si>
  <si>
    <r>
      <t>другое</t>
    </r>
    <r>
      <rPr>
        <vertAlign val="superscript"/>
        <sz val="12"/>
        <rFont val="Times New Roman"/>
        <family val="1"/>
        <charset val="204"/>
      </rPr>
      <t>3)</t>
    </r>
    <r>
      <rPr>
        <sz val="12"/>
        <rFont val="Times New Roman"/>
        <family val="1"/>
        <charset val="204"/>
      </rPr>
      <t>, шт.</t>
    </r>
  </si>
  <si>
    <t>новое строительство</t>
  </si>
  <si>
    <t>ПСД - Балтийская Электромонтажная Компания  договор  № 329  от  19/05/16</t>
  </si>
  <si>
    <t>ГП</t>
  </si>
  <si>
    <t>ПИР. СМР по объекту: «Строительство ТП 15/0,4кВ, ЛЭП 15кВ от ВЛ 15-189 (инв. № 5115267) в г. Багратионовске, ул. Железнодорожная, 10»</t>
  </si>
  <si>
    <t>УР</t>
  </si>
  <si>
    <t>ОЗП</t>
  </si>
  <si>
    <t>"БЭК" ООО</t>
  </si>
  <si>
    <t>619954</t>
  </si>
  <si>
    <t>b2b-mrsk.ru</t>
  </si>
  <si>
    <t>02.03.2016</t>
  </si>
  <si>
    <t>18.03.2016</t>
  </si>
  <si>
    <t>"НОРЭНС Групп" ООО</t>
  </si>
  <si>
    <t>"Янтарьэнергосервис" ОАО</t>
  </si>
  <si>
    <t>АО "Янтарьэнерго"/ДКС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</si>
  <si>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</si>
  <si>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</si>
  <si>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</si>
  <si>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</si>
  <si>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</si>
  <si>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</si>
  <si>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</si>
  <si>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</si>
  <si>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</si>
  <si>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</si>
  <si>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</si>
  <si>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</si>
  <si>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</si>
  <si>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Год раскрытия информации: 2018 год</t>
  </si>
  <si>
    <t>утв</t>
  </si>
  <si>
    <t>0,03 км (0,03 км), 1,26 МВА (1,01 МВА)</t>
  </si>
  <si>
    <t>З</t>
  </si>
  <si>
    <t>Принят к бухгалтерскому учету</t>
  </si>
  <si>
    <t>ПСД, утвержденная приказом № 385/1 от 04.12.2017</t>
  </si>
  <si>
    <t>Сметная стоимость проекта в ценах 3 кв. 2016 года с НДС, млн. руб.</t>
  </si>
  <si>
    <t>Принят к бухгалтерскому учету, оформлен акт приемки законченного строительством объекта № 483/2383 от29.12.2017</t>
  </si>
  <si>
    <t>КТП 15/0,4 кВ с трансформаторами мощностью 2х630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</si>
</sst>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name val="Times New Roman"/>
      <family val="1"/>
      <charset val="204"/>
    </font>
    <font>
      <b/>
      <u/>
      <sz val="14"/>
      <name val="Times New Roman"/>
      <family val="1"/>
      <charset val="204"/>
    </font>
    <font>
      <b/>
      <u/>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9" xfId="1" applyFont="1" applyFill="1" applyBorder="1" applyAlignment="1">
      <alignment horizontal="center"/>
    </xf>
    <xf numFmtId="0" fontId="7" fillId="0" borderId="49" xfId="1" applyFont="1" applyFill="1" applyBorder="1" applyAlignment="1">
      <alignment horizontal="left" vertical="center" wrapText="1"/>
    </xf>
    <xf numFmtId="0" fontId="7" fillId="0" borderId="49" xfId="1" applyFont="1" applyFill="1" applyBorder="1" applyAlignment="1">
      <alignment vertical="center" wrapText="1"/>
    </xf>
    <xf numFmtId="0" fontId="0" fillId="0" borderId="0" xfId="0" applyAlignment="1">
      <alignment horizontal="left"/>
    </xf>
    <xf numFmtId="0" fontId="39" fillId="0" borderId="49" xfId="1" applyFont="1" applyFill="1" applyBorder="1" applyAlignment="1">
      <alignment horizontal="left" vertical="center" wrapText="1"/>
    </xf>
    <xf numFmtId="0" fontId="39" fillId="0" borderId="49"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176" fontId="79" fillId="0" borderId="49" xfId="67" applyNumberFormat="1" applyFont="1" applyFill="1" applyBorder="1" applyAlignment="1">
      <alignment vertical="center"/>
    </xf>
    <xf numFmtId="0" fontId="82" fillId="25" borderId="49" xfId="62" applyFont="1" applyFill="1" applyBorder="1" applyAlignment="1">
      <alignment horizontal="center" vertical="center" wrapText="1"/>
    </xf>
    <xf numFmtId="176" fontId="62" fillId="25" borderId="49" xfId="62" applyNumberFormat="1" applyFont="1" applyFill="1" applyBorder="1" applyAlignment="1">
      <alignment horizontal="center" vertical="center" wrapText="1"/>
    </xf>
    <xf numFmtId="9" fontId="62" fillId="25" borderId="49" xfId="62" applyNumberFormat="1" applyFont="1" applyFill="1" applyBorder="1" applyAlignment="1">
      <alignment horizontal="center" vertical="center" wrapText="1"/>
    </xf>
    <xf numFmtId="4" fontId="62" fillId="25"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6"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6"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6" borderId="49" xfId="68" applyFont="1" applyFill="1" applyBorder="1" applyAlignment="1">
      <alignment horizontal="center" vertical="center"/>
    </xf>
    <xf numFmtId="0" fontId="44" fillId="27"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2" fillId="0" borderId="49" xfId="62" applyFont="1" applyBorder="1" applyAlignment="1">
      <alignment wrapText="1"/>
    </xf>
    <xf numFmtId="4" fontId="62" fillId="27" borderId="49" xfId="62" applyNumberFormat="1" applyFont="1" applyFill="1" applyBorder="1" applyAlignment="1">
      <alignment horizontal="center"/>
    </xf>
    <xf numFmtId="3" fontId="62" fillId="27" borderId="49"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49" xfId="62" applyNumberFormat="1" applyFont="1" applyFill="1" applyBorder="1" applyAlignment="1">
      <alignment horizontal="center"/>
    </xf>
    <xf numFmtId="4" fontId="62" fillId="26" borderId="49" xfId="62" applyNumberFormat="1" applyFont="1" applyFill="1" applyBorder="1" applyAlignment="1">
      <alignment horizontal="center"/>
    </xf>
    <xf numFmtId="10" fontId="62" fillId="26"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49" xfId="62" applyFont="1" applyBorder="1" applyAlignment="1">
      <alignment horizontal="left" vertical="center" wrapText="1"/>
    </xf>
    <xf numFmtId="0" fontId="62" fillId="26" borderId="49" xfId="62" applyFont="1" applyFill="1" applyBorder="1" applyAlignment="1">
      <alignment horizontal="center"/>
    </xf>
    <xf numFmtId="0" fontId="62" fillId="0" borderId="49" xfId="62" applyFont="1" applyBorder="1"/>
    <xf numFmtId="10" fontId="62" fillId="26" borderId="49" xfId="62" applyNumberFormat="1" applyFont="1" applyFill="1" applyBorder="1"/>
    <xf numFmtId="10" fontId="62" fillId="0" borderId="49" xfId="62" applyNumberFormat="1" applyFont="1" applyBorder="1"/>
    <xf numFmtId="0" fontId="62" fillId="0" borderId="51" xfId="62" applyFont="1" applyFill="1" applyBorder="1"/>
    <xf numFmtId="10" fontId="62"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176" fontId="40" fillId="0" borderId="30" xfId="2" applyNumberFormat="1" applyFont="1" applyFill="1" applyBorder="1" applyAlignment="1">
      <alignment horizontal="justify" vertical="top" wrapText="1"/>
    </xf>
    <xf numFmtId="0" fontId="40" fillId="29" borderId="30" xfId="2" applyFont="1" applyFill="1" applyBorder="1" applyAlignment="1">
      <alignment horizontal="justify" vertical="top" wrapText="1"/>
    </xf>
    <xf numFmtId="176" fontId="40" fillId="29" borderId="30" xfId="2" applyNumberFormat="1" applyFont="1" applyFill="1" applyBorder="1" applyAlignment="1">
      <alignment horizontal="justify" vertical="top" wrapText="1"/>
    </xf>
    <xf numFmtId="0" fontId="11" fillId="29"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38" xfId="62" applyNumberFormat="1"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49" xfId="2" applyNumberFormat="1" applyFont="1" applyFill="1" applyBorder="1" applyAlignment="1">
      <alignment horizontal="center" vertical="center" wrapText="1"/>
    </xf>
    <xf numFmtId="0" fontId="11" fillId="0" borderId="49" xfId="2" applyFont="1" applyFill="1" applyBorder="1" applyAlignment="1">
      <alignment vertical="center" wrapText="1"/>
    </xf>
    <xf numFmtId="0" fontId="40" fillId="29" borderId="30" xfId="2" applyFont="1" applyFill="1" applyBorder="1" applyAlignment="1">
      <alignment horizontal="justify" vertical="top" wrapText="1"/>
    </xf>
    <xf numFmtId="176" fontId="40" fillId="29" borderId="30" xfId="2" applyNumberFormat="1" applyFont="1" applyFill="1" applyBorder="1" applyAlignment="1">
      <alignment horizontal="justify" vertical="top" wrapText="1"/>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49" fontId="11" fillId="0" borderId="53" xfId="0" applyNumberFormat="1" applyFont="1" applyBorder="1" applyAlignment="1">
      <alignment horizontal="center" vertical="center" wrapText="1"/>
    </xf>
    <xf numFmtId="0" fontId="11" fillId="0" borderId="53" xfId="0" applyFont="1" applyBorder="1" applyAlignment="1">
      <alignment horizontal="center" vertical="center" wrapText="1"/>
    </xf>
    <xf numFmtId="169" fontId="11" fillId="0" borderId="53" xfId="0" applyNumberFormat="1" applyFont="1" applyBorder="1" applyAlignment="1">
      <alignment horizontal="center" vertical="center"/>
    </xf>
    <xf numFmtId="0" fontId="11" fillId="0" borderId="53" xfId="0" applyFont="1" applyBorder="1" applyAlignment="1">
      <alignment horizontal="center" vertical="center"/>
    </xf>
    <xf numFmtId="1" fontId="11" fillId="0" borderId="53" xfId="0" applyNumberFormat="1" applyFont="1" applyBorder="1" applyAlignment="1">
      <alignment horizontal="center" vertical="center"/>
    </xf>
    <xf numFmtId="169" fontId="7"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42" fillId="0" borderId="10" xfId="2" applyFont="1" applyFill="1" applyBorder="1" applyAlignment="1">
      <alignment horizontal="center" vertical="center" wrapText="1"/>
    </xf>
    <xf numFmtId="0" fontId="7" fillId="0" borderId="53" xfId="1" applyFont="1" applyBorder="1" applyAlignment="1">
      <alignment vertical="center" wrapText="1"/>
    </xf>
    <xf numFmtId="2" fontId="11" fillId="28" borderId="49" xfId="0" applyNumberFormat="1" applyFont="1" applyFill="1" applyBorder="1" applyAlignment="1">
      <alignment horizontal="left"/>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3" xfId="2" applyFont="1" applyFill="1" applyBorder="1" applyAlignment="1">
      <alignment horizontal="center" vertical="center" textRotation="90" wrapText="1"/>
    </xf>
    <xf numFmtId="0" fontId="42" fillId="0" borderId="53" xfId="2" applyFont="1" applyFill="1" applyBorder="1" applyAlignment="1">
      <alignment horizontal="center" vertical="center" wrapText="1"/>
    </xf>
    <xf numFmtId="2" fontId="39" fillId="0" borderId="53" xfId="2" applyNumberFormat="1" applyFont="1" applyFill="1" applyBorder="1" applyAlignment="1">
      <alignment horizontal="center" vertical="center" wrapText="1"/>
    </xf>
    <xf numFmtId="2" fontId="39" fillId="0" borderId="53" xfId="2" applyNumberFormat="1" applyFont="1" applyBorder="1" applyAlignment="1">
      <alignment horizontal="center" vertical="center"/>
    </xf>
    <xf numFmtId="0" fontId="11" fillId="0" borderId="53" xfId="45" applyFont="1" applyFill="1" applyBorder="1" applyAlignment="1">
      <alignment horizontal="left" vertical="center" wrapText="1"/>
    </xf>
    <xf numFmtId="0" fontId="40" fillId="30" borderId="30" xfId="2" applyFont="1" applyFill="1" applyBorder="1" applyAlignment="1">
      <alignment horizontal="justify" vertical="top" wrapText="1"/>
    </xf>
    <xf numFmtId="176" fontId="40" fillId="30" borderId="30"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78"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3"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2" fillId="0" borderId="53" xfId="2" applyFont="1" applyFill="1" applyBorder="1" applyAlignment="1">
      <alignment horizontal="center" vertical="center" textRotation="90" wrapText="1"/>
    </xf>
    <xf numFmtId="49" fontId="42" fillId="0" borderId="53" xfId="2" applyNumberFormat="1" applyFont="1" applyFill="1" applyBorder="1" applyAlignment="1">
      <alignment horizontal="center" vertical="center" wrapText="1"/>
    </xf>
    <xf numFmtId="0" fontId="42" fillId="0" borderId="53" xfId="2" applyFont="1" applyFill="1" applyBorder="1" applyAlignment="1">
      <alignment horizontal="left" vertical="center" wrapText="1"/>
    </xf>
    <xf numFmtId="177" fontId="42" fillId="0" borderId="53" xfId="2" applyNumberFormat="1" applyFont="1" applyFill="1" applyBorder="1" applyAlignment="1">
      <alignment horizontal="center" vertical="center" wrapText="1"/>
    </xf>
    <xf numFmtId="49" fontId="11" fillId="0" borderId="53" xfId="2" applyNumberFormat="1" applyFont="1" applyFill="1" applyBorder="1" applyAlignment="1">
      <alignment horizontal="center" vertical="center" wrapText="1"/>
    </xf>
    <xf numFmtId="0" fontId="11" fillId="0" borderId="53" xfId="2" applyFont="1" applyFill="1" applyBorder="1" applyAlignment="1">
      <alignment horizontal="left" vertical="center" wrapText="1"/>
    </xf>
    <xf numFmtId="177" fontId="11" fillId="0" borderId="53"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177" fontId="11" fillId="0" borderId="53" xfId="45" applyNumberFormat="1" applyFont="1" applyFill="1" applyBorder="1" applyAlignment="1">
      <alignment horizontal="center" vertical="center" wrapText="1"/>
    </xf>
    <xf numFmtId="0" fontId="42" fillId="0" borderId="53" xfId="45" applyFont="1" applyFill="1" applyBorder="1" applyAlignment="1">
      <alignment horizontal="left" vertical="center" wrapText="1"/>
    </xf>
    <xf numFmtId="177" fontId="42" fillId="0" borderId="53"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14" fontId="40" fillId="0" borderId="31" xfId="2" applyNumberFormat="1"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3" xfId="2" applyFont="1" applyFill="1" applyBorder="1" applyAlignment="1">
      <alignment horizontal="center" vertical="center" wrapText="1"/>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5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2" applyFont="1" applyBorder="1" applyAlignment="1">
      <alignment horizontal="center" vertical="center"/>
    </xf>
    <xf numFmtId="0" fontId="42" fillId="0" borderId="0" xfId="2" applyFont="1" applyFill="1" applyAlignment="1">
      <alignment horizontal="center"/>
    </xf>
    <xf numFmtId="0" fontId="42" fillId="0" borderId="53"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7" fillId="0" borderId="49"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3352944"/>
        <c:axId val="763353336"/>
      </c:lineChart>
      <c:catAx>
        <c:axId val="763352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353336"/>
        <c:crosses val="autoZero"/>
        <c:auto val="1"/>
        <c:lblAlgn val="ctr"/>
        <c:lblOffset val="100"/>
        <c:noMultiLvlLbl val="0"/>
      </c:catAx>
      <c:valAx>
        <c:axId val="763353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352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6"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402" t="s">
        <v>729</v>
      </c>
      <c r="B5" s="402"/>
      <c r="C5" s="402"/>
      <c r="D5" s="168"/>
      <c r="E5" s="168"/>
      <c r="F5" s="168"/>
      <c r="G5" s="168"/>
      <c r="H5" s="168"/>
      <c r="I5" s="168"/>
      <c r="J5" s="168"/>
    </row>
    <row r="6" spans="1:22" s="12" customFormat="1" ht="18.75" x14ac:dyDescent="0.3">
      <c r="A6" s="17"/>
      <c r="F6" s="16"/>
      <c r="G6" s="16"/>
      <c r="H6" s="15"/>
    </row>
    <row r="7" spans="1:22" s="12" customFormat="1" ht="18.75" x14ac:dyDescent="0.2">
      <c r="A7" s="406" t="s">
        <v>9</v>
      </c>
      <c r="B7" s="406"/>
      <c r="C7" s="40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07" t="s">
        <v>583</v>
      </c>
      <c r="B9" s="407"/>
      <c r="C9" s="407"/>
      <c r="D9" s="8"/>
      <c r="E9" s="8"/>
      <c r="F9" s="8"/>
      <c r="G9" s="8"/>
      <c r="H9" s="8"/>
      <c r="I9" s="13"/>
      <c r="J9" s="13"/>
      <c r="K9" s="13"/>
      <c r="L9" s="13"/>
      <c r="M9" s="13"/>
      <c r="N9" s="13"/>
      <c r="O9" s="13"/>
      <c r="P9" s="13"/>
      <c r="Q9" s="13"/>
      <c r="R9" s="13"/>
      <c r="S9" s="13"/>
      <c r="T9" s="13"/>
      <c r="U9" s="13"/>
      <c r="V9" s="13"/>
    </row>
    <row r="10" spans="1:22" s="12" customFormat="1" ht="18.75" x14ac:dyDescent="0.2">
      <c r="A10" s="403" t="s">
        <v>8</v>
      </c>
      <c r="B10" s="403"/>
      <c r="C10" s="40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405" t="s">
        <v>699</v>
      </c>
      <c r="B12" s="405"/>
      <c r="C12" s="405"/>
      <c r="D12" s="8"/>
      <c r="E12" s="8"/>
      <c r="F12" s="8"/>
      <c r="G12" s="8"/>
      <c r="H12" s="8"/>
      <c r="I12" s="13"/>
      <c r="J12" s="13"/>
      <c r="K12" s="13"/>
      <c r="L12" s="13"/>
      <c r="M12" s="13"/>
      <c r="N12" s="13"/>
      <c r="O12" s="13"/>
      <c r="P12" s="13"/>
      <c r="Q12" s="13"/>
      <c r="R12" s="13"/>
      <c r="S12" s="13"/>
      <c r="T12" s="13"/>
      <c r="U12" s="13"/>
      <c r="V12" s="13"/>
    </row>
    <row r="13" spans="1:22" s="12" customFormat="1" ht="18.75" x14ac:dyDescent="0.2">
      <c r="A13" s="403" t="s">
        <v>7</v>
      </c>
      <c r="B13" s="403"/>
      <c r="C13" s="40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408" t="s">
        <v>677</v>
      </c>
      <c r="B15" s="407"/>
      <c r="C15" s="407"/>
      <c r="D15" s="8"/>
      <c r="E15" s="8"/>
      <c r="F15" s="8"/>
      <c r="G15" s="8"/>
      <c r="H15" s="8"/>
      <c r="I15" s="8"/>
      <c r="J15" s="8"/>
      <c r="K15" s="8"/>
      <c r="L15" s="8"/>
      <c r="M15" s="8"/>
      <c r="N15" s="8"/>
      <c r="O15" s="8"/>
      <c r="P15" s="8"/>
      <c r="Q15" s="8"/>
      <c r="R15" s="8"/>
      <c r="S15" s="8"/>
      <c r="T15" s="8"/>
      <c r="U15" s="8"/>
      <c r="V15" s="8"/>
    </row>
    <row r="16" spans="1:22" s="3" customFormat="1" ht="15" customHeight="1" x14ac:dyDescent="0.2">
      <c r="A16" s="403" t="s">
        <v>6</v>
      </c>
      <c r="B16" s="403"/>
      <c r="C16" s="40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4" t="s">
        <v>518</v>
      </c>
      <c r="B18" s="405"/>
      <c r="C18" s="40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8" t="s">
        <v>66</v>
      </c>
      <c r="C20" s="37"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1" t="s">
        <v>353</v>
      </c>
      <c r="C22" s="37" t="s">
        <v>598</v>
      </c>
      <c r="D22" s="29" t="s">
        <v>594</v>
      </c>
      <c r="E22" s="29"/>
      <c r="F22" s="29"/>
      <c r="G22" s="29"/>
      <c r="H22" s="29"/>
      <c r="I22" s="28"/>
      <c r="J22" s="28"/>
      <c r="K22" s="28"/>
      <c r="L22" s="28"/>
      <c r="M22" s="28"/>
      <c r="N22" s="28"/>
      <c r="O22" s="28"/>
      <c r="P22" s="28"/>
      <c r="Q22" s="28"/>
      <c r="R22" s="28"/>
      <c r="S22" s="28"/>
      <c r="T22" s="27"/>
      <c r="U22" s="27"/>
      <c r="V22" s="27"/>
    </row>
    <row r="23" spans="1:22" s="3" customFormat="1" ht="78.75" x14ac:dyDescent="0.2">
      <c r="A23" s="24" t="s">
        <v>63</v>
      </c>
      <c r="B23" s="36" t="s">
        <v>635</v>
      </c>
      <c r="C23" s="37" t="s">
        <v>716</v>
      </c>
      <c r="D23" s="29" t="s">
        <v>584</v>
      </c>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99"/>
      <c r="B24" s="400"/>
      <c r="C24" s="40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65" t="s">
        <v>467</v>
      </c>
      <c r="C25" s="35" t="s">
        <v>537</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65" t="s">
        <v>74</v>
      </c>
      <c r="C26" s="35" t="s">
        <v>536</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65" t="s">
        <v>73</v>
      </c>
      <c r="C27" s="278" t="s">
        <v>657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65" t="s">
        <v>468</v>
      </c>
      <c r="C28" s="35" t="s">
        <v>538</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65" t="s">
        <v>469</v>
      </c>
      <c r="C29" s="35" t="s">
        <v>538</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65" t="s">
        <v>470</v>
      </c>
      <c r="C30" s="35" t="s">
        <v>538</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40" t="s">
        <v>471</v>
      </c>
      <c r="C31" s="35" t="s">
        <v>539</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40" t="s">
        <v>472</v>
      </c>
      <c r="C32" s="35" t="s">
        <v>539</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40" t="s">
        <v>473</v>
      </c>
      <c r="C33" s="40" t="s">
        <v>661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487</v>
      </c>
      <c r="B34" s="40" t="s">
        <v>474</v>
      </c>
      <c r="C34" s="25" t="s">
        <v>661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477</v>
      </c>
      <c r="B35" s="40" t="s">
        <v>71</v>
      </c>
      <c r="C35" s="25" t="s">
        <v>658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488</v>
      </c>
      <c r="B36" s="40" t="s">
        <v>475</v>
      </c>
      <c r="C36" s="25" t="s">
        <v>538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478</v>
      </c>
      <c r="B37" s="40" t="s">
        <v>476</v>
      </c>
      <c r="C37" s="25" t="s">
        <v>539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489</v>
      </c>
      <c r="B38" s="40" t="s">
        <v>234</v>
      </c>
      <c r="C38" s="25" t="s">
        <v>658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99"/>
      <c r="B39" s="400"/>
      <c r="C39" s="401"/>
      <c r="D39" s="23"/>
      <c r="E39" s="23"/>
      <c r="F39" s="23"/>
      <c r="G39" s="23"/>
      <c r="H39" s="23"/>
      <c r="I39" s="23"/>
      <c r="J39" s="23"/>
      <c r="K39" s="23"/>
      <c r="L39" s="23"/>
      <c r="M39" s="23"/>
      <c r="N39" s="23"/>
      <c r="O39" s="23"/>
      <c r="P39" s="23"/>
      <c r="Q39" s="23"/>
      <c r="R39" s="23"/>
      <c r="S39" s="23"/>
      <c r="T39" s="23"/>
      <c r="U39" s="23"/>
      <c r="V39" s="23"/>
    </row>
    <row r="40" spans="1:22" ht="63" x14ac:dyDescent="0.25">
      <c r="A40" s="24" t="s">
        <v>479</v>
      </c>
      <c r="B40" s="40" t="s">
        <v>531</v>
      </c>
      <c r="C40" s="2" t="s">
        <v>673</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490</v>
      </c>
      <c r="B41" s="40" t="s">
        <v>513</v>
      </c>
      <c r="C41" s="2" t="s">
        <v>673</v>
      </c>
      <c r="D41" s="23" t="s">
        <v>666</v>
      </c>
      <c r="E41" s="23"/>
      <c r="F41" s="23"/>
      <c r="G41" s="23"/>
      <c r="H41" s="23"/>
      <c r="I41" s="23"/>
      <c r="J41" s="23"/>
      <c r="K41" s="23"/>
      <c r="L41" s="23"/>
      <c r="M41" s="23"/>
      <c r="N41" s="23"/>
      <c r="O41" s="23"/>
      <c r="P41" s="23"/>
      <c r="Q41" s="23"/>
      <c r="R41" s="23"/>
      <c r="S41" s="23"/>
      <c r="T41" s="23"/>
      <c r="U41" s="23"/>
      <c r="V41" s="23"/>
    </row>
    <row r="42" spans="1:22" ht="83.25" customHeight="1" x14ac:dyDescent="0.25">
      <c r="A42" s="24" t="s">
        <v>480</v>
      </c>
      <c r="B42" s="40" t="s">
        <v>528</v>
      </c>
      <c r="C42" s="2" t="s">
        <v>673</v>
      </c>
      <c r="D42" s="23" t="s">
        <v>666</v>
      </c>
      <c r="E42" s="23"/>
      <c r="F42" s="23"/>
      <c r="G42" s="23"/>
      <c r="H42" s="23"/>
      <c r="I42" s="23"/>
      <c r="J42" s="23"/>
      <c r="K42" s="23"/>
      <c r="L42" s="23"/>
      <c r="M42" s="23"/>
      <c r="N42" s="23"/>
      <c r="O42" s="23"/>
      <c r="P42" s="23"/>
      <c r="Q42" s="23"/>
      <c r="R42" s="23"/>
      <c r="S42" s="23"/>
      <c r="T42" s="23"/>
      <c r="U42" s="23"/>
      <c r="V42" s="23"/>
    </row>
    <row r="43" spans="1:22" ht="186" customHeight="1" x14ac:dyDescent="0.25">
      <c r="A43" s="24" t="s">
        <v>493</v>
      </c>
      <c r="B43" s="40" t="s">
        <v>494</v>
      </c>
      <c r="C43" s="2" t="s">
        <v>673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481</v>
      </c>
      <c r="B44" s="40" t="s">
        <v>519</v>
      </c>
      <c r="C44" s="2" t="s">
        <v>673</v>
      </c>
      <c r="D44" s="23"/>
      <c r="E44" s="23"/>
      <c r="F44" s="23"/>
      <c r="G44" s="23"/>
      <c r="H44" s="23"/>
      <c r="I44" s="23"/>
      <c r="J44" s="23"/>
      <c r="K44" s="23"/>
      <c r="L44" s="23"/>
      <c r="M44" s="23"/>
      <c r="N44" s="23"/>
      <c r="O44" s="23"/>
      <c r="P44" s="23"/>
      <c r="Q44" s="23"/>
      <c r="R44" s="23"/>
      <c r="S44" s="23"/>
      <c r="T44" s="23"/>
      <c r="U44" s="23"/>
      <c r="V44" s="23"/>
    </row>
    <row r="45" spans="1:22" ht="89.25" customHeight="1" x14ac:dyDescent="0.25">
      <c r="A45" s="24" t="s">
        <v>514</v>
      </c>
      <c r="B45" s="40" t="s">
        <v>520</v>
      </c>
      <c r="C45" s="2" t="s">
        <v>673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482</v>
      </c>
      <c r="B46" s="40" t="s">
        <v>521</v>
      </c>
      <c r="C46" s="2" t="s">
        <v>673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99"/>
      <c r="B47" s="400"/>
      <c r="C47" s="40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515</v>
      </c>
      <c r="B48" s="40" t="s">
        <v>529</v>
      </c>
      <c r="C48" s="354">
        <f>'6.2. Паспорт фин осв ввод факт'!AB24</f>
        <v>6.209574982767994</v>
      </c>
      <c r="D48" s="23"/>
      <c r="E48" s="23" t="s">
        <v>730</v>
      </c>
      <c r="F48" s="23"/>
      <c r="G48" s="23"/>
      <c r="H48" s="23"/>
      <c r="I48" s="23"/>
      <c r="J48" s="23"/>
      <c r="K48" s="23"/>
      <c r="L48" s="23"/>
      <c r="M48" s="23"/>
      <c r="N48" s="23"/>
      <c r="O48" s="23"/>
      <c r="P48" s="23"/>
      <c r="Q48" s="23"/>
      <c r="R48" s="23"/>
      <c r="S48" s="23"/>
      <c r="T48" s="23"/>
      <c r="U48" s="23"/>
      <c r="V48" s="23"/>
    </row>
    <row r="49" spans="1:22" ht="71.25" customHeight="1" x14ac:dyDescent="0.25">
      <c r="A49" s="24" t="s">
        <v>483</v>
      </c>
      <c r="B49" s="40" t="s">
        <v>530</v>
      </c>
      <c r="C49" s="354">
        <f>'6.2. Паспорт фин осв ввод факт'!AB30</f>
        <v>5.26235168031186</v>
      </c>
      <c r="D49" s="23"/>
      <c r="E49" s="23" t="s">
        <v>730</v>
      </c>
      <c r="F49" s="23"/>
      <c r="G49" s="23"/>
      <c r="H49" s="23"/>
      <c r="I49" s="23"/>
      <c r="J49" s="23"/>
      <c r="K49" s="23"/>
      <c r="L49" s="23"/>
      <c r="M49" s="23"/>
      <c r="N49" s="23"/>
      <c r="O49" s="23"/>
      <c r="P49" s="23"/>
      <c r="Q49" s="23"/>
      <c r="R49" s="23"/>
      <c r="S49" s="23"/>
      <c r="T49" s="23"/>
      <c r="U49" s="23"/>
      <c r="V49" s="23"/>
    </row>
    <row r="50" spans="1:22" ht="75.75" hidden="1" customHeight="1" x14ac:dyDescent="0.25">
      <c r="A50" s="24" t="s">
        <v>515</v>
      </c>
      <c r="B50" s="40" t="s">
        <v>529</v>
      </c>
      <c r="C50" s="354">
        <f>'6.2. Паспорт фин осв ввод'!AG24</f>
        <v>0</v>
      </c>
      <c r="D50" s="23"/>
      <c r="E50" s="23" t="s">
        <v>698</v>
      </c>
      <c r="F50" s="23"/>
      <c r="G50" s="23"/>
      <c r="H50" s="23"/>
      <c r="I50" s="23"/>
      <c r="J50" s="23"/>
      <c r="K50" s="23"/>
      <c r="L50" s="23"/>
      <c r="M50" s="23"/>
      <c r="N50" s="23"/>
      <c r="O50" s="23"/>
      <c r="P50" s="23"/>
      <c r="Q50" s="23"/>
      <c r="R50" s="23"/>
      <c r="S50" s="23"/>
      <c r="T50" s="23"/>
      <c r="U50" s="23"/>
      <c r="V50" s="23"/>
    </row>
    <row r="51" spans="1:22" ht="71.25" hidden="1" customHeight="1" x14ac:dyDescent="0.25">
      <c r="A51" s="24" t="s">
        <v>483</v>
      </c>
      <c r="B51" s="40" t="s">
        <v>530</v>
      </c>
      <c r="C51" s="354">
        <f>'6.2. Паспорт фин осв ввод'!AG30</f>
        <v>0</v>
      </c>
      <c r="D51" s="23"/>
      <c r="E51" s="23" t="s">
        <v>698</v>
      </c>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row r="339" spans="1:22"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row>
    <row r="340" spans="1:22"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A14" sqref="A14:AV14"/>
      <selection pane="topRight" activeCell="A14" sqref="A14:AV14"/>
      <selection pane="bottomLeft" activeCell="A14" sqref="A14:AV14"/>
      <selection pane="bottomRight" activeCell="Q28" sqref="Q28"/>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8.5703125" style="67" customWidth="1"/>
    <col min="12" max="13" width="6.7109375" style="66" customWidth="1"/>
    <col min="14" max="14" width="7.28515625" style="66" customWidth="1"/>
    <col min="15" max="27" width="6.710937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39" t="s">
        <v>68</v>
      </c>
    </row>
    <row r="2" spans="1:29" ht="18.75" x14ac:dyDescent="0.3">
      <c r="A2" s="67"/>
      <c r="B2" s="67"/>
      <c r="C2" s="67"/>
      <c r="D2" s="67"/>
      <c r="E2" s="67"/>
      <c r="F2" s="67"/>
      <c r="L2" s="67"/>
      <c r="M2" s="67"/>
      <c r="AC2" s="15" t="s">
        <v>10</v>
      </c>
    </row>
    <row r="3" spans="1:29" ht="18.75" x14ac:dyDescent="0.3">
      <c r="A3" s="67"/>
      <c r="B3" s="67"/>
      <c r="C3" s="67"/>
      <c r="D3" s="67"/>
      <c r="E3" s="67"/>
      <c r="F3" s="67"/>
      <c r="L3" s="67"/>
      <c r="M3" s="67"/>
      <c r="AC3" s="15" t="s">
        <v>67</v>
      </c>
    </row>
    <row r="4" spans="1:29" ht="18.75" customHeight="1" x14ac:dyDescent="0.25">
      <c r="A4" s="402" t="str">
        <f>'1. паспорт местоположение'!A5:C5</f>
        <v>Год раскрытия информации: 2018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row>
    <row r="5" spans="1:29" ht="18.75" x14ac:dyDescent="0.3">
      <c r="A5" s="67"/>
      <c r="B5" s="67"/>
      <c r="C5" s="67"/>
      <c r="D5" s="67"/>
      <c r="E5" s="67"/>
      <c r="F5" s="67"/>
      <c r="L5" s="67"/>
      <c r="M5" s="67"/>
      <c r="AC5" s="15"/>
    </row>
    <row r="6" spans="1:29"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29" ht="18.75" customHeight="1"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x14ac:dyDescent="0.25">
      <c r="A11" s="409" t="str">
        <f>'1. паспорт местоположение'!A12:C12</f>
        <v>Н_16-0049</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row>
    <row r="12" spans="1:29"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09" t="str">
        <f>'1. паспорт местоположение'!A15</f>
        <v>Строительство КТП 15/0,4 кВ взамен ТП 188-20 (инв.№ 5150785) в г. Багратионовске, ул. Железнодорожная</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ht="15.75" customHeight="1"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83" t="s">
        <v>503</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79" t="s">
        <v>189</v>
      </c>
      <c r="B20" s="479" t="s">
        <v>188</v>
      </c>
      <c r="C20" s="474" t="s">
        <v>187</v>
      </c>
      <c r="D20" s="474"/>
      <c r="E20" s="482" t="s">
        <v>186</v>
      </c>
      <c r="F20" s="482"/>
      <c r="G20" s="485" t="s">
        <v>696</v>
      </c>
      <c r="H20" s="475" t="s">
        <v>668</v>
      </c>
      <c r="I20" s="476"/>
      <c r="J20" s="476"/>
      <c r="K20" s="476"/>
      <c r="L20" s="475" t="s">
        <v>669</v>
      </c>
      <c r="M20" s="476"/>
      <c r="N20" s="476"/>
      <c r="O20" s="476"/>
      <c r="P20" s="475" t="s">
        <v>670</v>
      </c>
      <c r="Q20" s="476"/>
      <c r="R20" s="476"/>
      <c r="S20" s="476"/>
      <c r="T20" s="475" t="s">
        <v>671</v>
      </c>
      <c r="U20" s="476"/>
      <c r="V20" s="476"/>
      <c r="W20" s="476"/>
      <c r="X20" s="475" t="s">
        <v>672</v>
      </c>
      <c r="Y20" s="476"/>
      <c r="Z20" s="476"/>
      <c r="AA20" s="476"/>
      <c r="AB20" s="484" t="s">
        <v>185</v>
      </c>
      <c r="AC20" s="484"/>
      <c r="AD20" s="86"/>
      <c r="AE20" s="86"/>
      <c r="AF20" s="86"/>
    </row>
    <row r="21" spans="1:32" ht="99.75" customHeight="1" x14ac:dyDescent="0.25">
      <c r="A21" s="480"/>
      <c r="B21" s="480"/>
      <c r="C21" s="474"/>
      <c r="D21" s="474"/>
      <c r="E21" s="482"/>
      <c r="F21" s="482"/>
      <c r="G21" s="486"/>
      <c r="H21" s="477" t="s">
        <v>2</v>
      </c>
      <c r="I21" s="477"/>
      <c r="J21" s="477" t="s">
        <v>667</v>
      </c>
      <c r="K21" s="477"/>
      <c r="L21" s="477" t="s">
        <v>2</v>
      </c>
      <c r="M21" s="477"/>
      <c r="N21" s="477" t="s">
        <v>667</v>
      </c>
      <c r="O21" s="477"/>
      <c r="P21" s="477" t="s">
        <v>2</v>
      </c>
      <c r="Q21" s="477"/>
      <c r="R21" s="477" t="s">
        <v>667</v>
      </c>
      <c r="S21" s="477"/>
      <c r="T21" s="477" t="s">
        <v>2</v>
      </c>
      <c r="U21" s="477"/>
      <c r="V21" s="477" t="s">
        <v>667</v>
      </c>
      <c r="W21" s="477"/>
      <c r="X21" s="477" t="s">
        <v>2</v>
      </c>
      <c r="Y21" s="477"/>
      <c r="Z21" s="477" t="s">
        <v>667</v>
      </c>
      <c r="AA21" s="477"/>
      <c r="AB21" s="484"/>
      <c r="AC21" s="484"/>
    </row>
    <row r="22" spans="1:32" ht="89.25" customHeight="1" x14ac:dyDescent="0.25">
      <c r="A22" s="481"/>
      <c r="B22" s="481"/>
      <c r="C22" s="352" t="s">
        <v>2</v>
      </c>
      <c r="D22" s="352" t="s">
        <v>183</v>
      </c>
      <c r="E22" s="359" t="s">
        <v>674</v>
      </c>
      <c r="F22" s="85" t="s">
        <v>697</v>
      </c>
      <c r="G22" s="487"/>
      <c r="H22" s="360" t="s">
        <v>484</v>
      </c>
      <c r="I22" s="360" t="s">
        <v>485</v>
      </c>
      <c r="J22" s="360" t="s">
        <v>484</v>
      </c>
      <c r="K22" s="360" t="s">
        <v>485</v>
      </c>
      <c r="L22" s="360" t="s">
        <v>484</v>
      </c>
      <c r="M22" s="360" t="s">
        <v>485</v>
      </c>
      <c r="N22" s="360" t="s">
        <v>484</v>
      </c>
      <c r="O22" s="360" t="s">
        <v>485</v>
      </c>
      <c r="P22" s="360" t="s">
        <v>484</v>
      </c>
      <c r="Q22" s="360" t="s">
        <v>485</v>
      </c>
      <c r="R22" s="360" t="s">
        <v>484</v>
      </c>
      <c r="S22" s="360" t="s">
        <v>485</v>
      </c>
      <c r="T22" s="360" t="s">
        <v>484</v>
      </c>
      <c r="U22" s="360" t="s">
        <v>485</v>
      </c>
      <c r="V22" s="360" t="s">
        <v>484</v>
      </c>
      <c r="W22" s="360" t="s">
        <v>485</v>
      </c>
      <c r="X22" s="360" t="s">
        <v>484</v>
      </c>
      <c r="Y22" s="360" t="s">
        <v>485</v>
      </c>
      <c r="Z22" s="360" t="s">
        <v>484</v>
      </c>
      <c r="AA22" s="360" t="s">
        <v>485</v>
      </c>
      <c r="AB22" s="352" t="s">
        <v>184</v>
      </c>
      <c r="AC22" s="352" t="s">
        <v>11</v>
      </c>
    </row>
    <row r="23" spans="1:32" ht="19.5" customHeight="1" x14ac:dyDescent="0.25">
      <c r="A23" s="78">
        <v>1</v>
      </c>
      <c r="B23" s="78">
        <v>2</v>
      </c>
      <c r="C23" s="361">
        <f t="shared" ref="C23:AC23" si="0">B23+1</f>
        <v>3</v>
      </c>
      <c r="D23" s="361">
        <f t="shared" si="0"/>
        <v>4</v>
      </c>
      <c r="E23" s="361">
        <f t="shared" si="0"/>
        <v>5</v>
      </c>
      <c r="F23" s="361">
        <f t="shared" si="0"/>
        <v>6</v>
      </c>
      <c r="G23" s="361">
        <f t="shared" si="0"/>
        <v>7</v>
      </c>
      <c r="H23" s="361">
        <f t="shared" si="0"/>
        <v>8</v>
      </c>
      <c r="I23" s="361">
        <f t="shared" si="0"/>
        <v>9</v>
      </c>
      <c r="J23" s="361">
        <f t="shared" si="0"/>
        <v>10</v>
      </c>
      <c r="K23" s="361">
        <f t="shared" si="0"/>
        <v>11</v>
      </c>
      <c r="L23" s="361">
        <f t="shared" si="0"/>
        <v>12</v>
      </c>
      <c r="M23" s="361">
        <f t="shared" si="0"/>
        <v>13</v>
      </c>
      <c r="N23" s="361">
        <f t="shared" si="0"/>
        <v>14</v>
      </c>
      <c r="O23" s="361">
        <f t="shared" si="0"/>
        <v>15</v>
      </c>
      <c r="P23" s="361">
        <f t="shared" si="0"/>
        <v>16</v>
      </c>
      <c r="Q23" s="361">
        <f t="shared" si="0"/>
        <v>17</v>
      </c>
      <c r="R23" s="361">
        <f t="shared" si="0"/>
        <v>18</v>
      </c>
      <c r="S23" s="361">
        <f t="shared" si="0"/>
        <v>19</v>
      </c>
      <c r="T23" s="361">
        <f t="shared" si="0"/>
        <v>20</v>
      </c>
      <c r="U23" s="361">
        <f t="shared" si="0"/>
        <v>21</v>
      </c>
      <c r="V23" s="361">
        <f t="shared" si="0"/>
        <v>22</v>
      </c>
      <c r="W23" s="361">
        <f t="shared" si="0"/>
        <v>23</v>
      </c>
      <c r="X23" s="361">
        <f t="shared" si="0"/>
        <v>24</v>
      </c>
      <c r="Y23" s="361">
        <f t="shared" si="0"/>
        <v>25</v>
      </c>
      <c r="Z23" s="361">
        <f t="shared" si="0"/>
        <v>26</v>
      </c>
      <c r="AA23" s="361">
        <f t="shared" si="0"/>
        <v>27</v>
      </c>
      <c r="AB23" s="361">
        <f>AA23+1</f>
        <v>28</v>
      </c>
      <c r="AC23" s="361">
        <f t="shared" si="0"/>
        <v>29</v>
      </c>
    </row>
    <row r="24" spans="1:32" ht="47.25" customHeight="1" x14ac:dyDescent="0.25">
      <c r="A24" s="83">
        <v>1</v>
      </c>
      <c r="B24" s="82" t="s">
        <v>182</v>
      </c>
      <c r="C24" s="362">
        <f>SUM(C25:C29)</f>
        <v>6.209574982767994</v>
      </c>
      <c r="D24" s="362">
        <f>SUM(D25:D29)</f>
        <v>0</v>
      </c>
      <c r="E24" s="362">
        <f t="shared" ref="E24:G24" si="1">SUM(E25:E29)</f>
        <v>6.209574982767994</v>
      </c>
      <c r="F24" s="362">
        <f t="shared" si="1"/>
        <v>6.209574982767994</v>
      </c>
      <c r="G24" s="362">
        <f t="shared" si="1"/>
        <v>0</v>
      </c>
      <c r="H24" s="362">
        <f t="shared" ref="H24:L24" si="2">SUM(H25:H29)</f>
        <v>0</v>
      </c>
      <c r="I24" s="362">
        <f t="shared" si="2"/>
        <v>0</v>
      </c>
      <c r="J24" s="362">
        <f t="shared" si="2"/>
        <v>0</v>
      </c>
      <c r="K24" s="362">
        <f t="shared" si="2"/>
        <v>0</v>
      </c>
      <c r="L24" s="362">
        <f t="shared" si="2"/>
        <v>0.64951920000000385</v>
      </c>
      <c r="M24" s="362">
        <f t="shared" ref="M24" si="3">SUM(M25:M29)</f>
        <v>0</v>
      </c>
      <c r="N24" s="362">
        <f t="shared" ref="N24:O24" si="4">SUM(N25:N29)</f>
        <v>5.4908422249999997</v>
      </c>
      <c r="O24" s="362">
        <f t="shared" si="4"/>
        <v>0</v>
      </c>
      <c r="P24" s="362">
        <f t="shared" ref="P24:AA24" si="5">SUM(P25:P29)</f>
        <v>5.5600557827679902</v>
      </c>
      <c r="Q24" s="362">
        <f t="shared" si="5"/>
        <v>5.5600557827679902</v>
      </c>
      <c r="R24" s="362">
        <f t="shared" si="5"/>
        <v>0</v>
      </c>
      <c r="S24" s="362">
        <f t="shared" si="5"/>
        <v>0</v>
      </c>
      <c r="T24" s="362">
        <f t="shared" si="5"/>
        <v>0</v>
      </c>
      <c r="U24" s="362">
        <f t="shared" si="5"/>
        <v>0</v>
      </c>
      <c r="V24" s="362">
        <f t="shared" si="5"/>
        <v>0</v>
      </c>
      <c r="W24" s="362">
        <f t="shared" si="5"/>
        <v>0</v>
      </c>
      <c r="X24" s="362">
        <f t="shared" si="5"/>
        <v>0</v>
      </c>
      <c r="Y24" s="362">
        <f t="shared" si="5"/>
        <v>0</v>
      </c>
      <c r="Z24" s="362">
        <f t="shared" si="5"/>
        <v>0</v>
      </c>
      <c r="AA24" s="362">
        <f t="shared" si="5"/>
        <v>0</v>
      </c>
      <c r="AB24" s="362">
        <f t="shared" ref="AB24:AB64" si="6">H24+L24+P24+T24+X24</f>
        <v>6.209574982767994</v>
      </c>
      <c r="AC24" s="362">
        <f>J24+N24+R24+V24+Z24</f>
        <v>5.4908422249999997</v>
      </c>
    </row>
    <row r="25" spans="1:32" ht="24" customHeight="1" x14ac:dyDescent="0.25">
      <c r="A25" s="80" t="s">
        <v>181</v>
      </c>
      <c r="B25" s="51" t="s">
        <v>180</v>
      </c>
      <c r="C25" s="335">
        <v>0</v>
      </c>
      <c r="D25" s="335">
        <v>0</v>
      </c>
      <c r="E25" s="363">
        <f>G25+H25+L25+P25+T25+X25</f>
        <v>0</v>
      </c>
      <c r="F25" s="362">
        <f t="shared" ref="F25:F64" si="7">AB25-H25</f>
        <v>0</v>
      </c>
      <c r="G25" s="336">
        <v>0</v>
      </c>
      <c r="H25" s="336">
        <v>0</v>
      </c>
      <c r="I25" s="336">
        <v>0</v>
      </c>
      <c r="J25" s="336">
        <v>0</v>
      </c>
      <c r="K25" s="336">
        <v>0</v>
      </c>
      <c r="L25" s="336">
        <v>0</v>
      </c>
      <c r="M25" s="336">
        <v>0</v>
      </c>
      <c r="N25" s="336">
        <v>0</v>
      </c>
      <c r="O25" s="336">
        <v>0</v>
      </c>
      <c r="P25" s="336">
        <v>0</v>
      </c>
      <c r="Q25" s="336">
        <v>0</v>
      </c>
      <c r="R25" s="336">
        <v>0</v>
      </c>
      <c r="S25" s="336">
        <v>0</v>
      </c>
      <c r="T25" s="336">
        <v>0</v>
      </c>
      <c r="U25" s="336">
        <v>0</v>
      </c>
      <c r="V25" s="336">
        <v>0</v>
      </c>
      <c r="W25" s="336">
        <v>0</v>
      </c>
      <c r="X25" s="336">
        <v>0</v>
      </c>
      <c r="Y25" s="336">
        <v>0</v>
      </c>
      <c r="Z25" s="336">
        <v>0</v>
      </c>
      <c r="AA25" s="336">
        <v>0</v>
      </c>
      <c r="AB25" s="339">
        <f t="shared" si="6"/>
        <v>0</v>
      </c>
      <c r="AC25" s="362">
        <f t="shared" ref="AC25:AC64" si="8">J25+N25+R25+V25+Z25</f>
        <v>0</v>
      </c>
    </row>
    <row r="26" spans="1:32" x14ac:dyDescent="0.25">
      <c r="A26" s="80" t="s">
        <v>179</v>
      </c>
      <c r="B26" s="51" t="s">
        <v>178</v>
      </c>
      <c r="C26" s="335">
        <v>0</v>
      </c>
      <c r="D26" s="335">
        <v>0</v>
      </c>
      <c r="E26" s="363">
        <f>G26+H26+L26+P26+T26+X26</f>
        <v>0</v>
      </c>
      <c r="F26" s="362">
        <f t="shared" si="7"/>
        <v>0</v>
      </c>
      <c r="G26" s="336">
        <v>0</v>
      </c>
      <c r="H26" s="336">
        <v>0</v>
      </c>
      <c r="I26" s="336">
        <v>0</v>
      </c>
      <c r="J26" s="336">
        <v>0</v>
      </c>
      <c r="K26" s="336">
        <v>0</v>
      </c>
      <c r="L26" s="336">
        <v>0</v>
      </c>
      <c r="M26" s="336">
        <v>0</v>
      </c>
      <c r="N26" s="336">
        <v>0</v>
      </c>
      <c r="O26" s="336">
        <v>0</v>
      </c>
      <c r="P26" s="336">
        <v>0</v>
      </c>
      <c r="Q26" s="336">
        <v>0</v>
      </c>
      <c r="R26" s="336">
        <v>0</v>
      </c>
      <c r="S26" s="336">
        <v>0</v>
      </c>
      <c r="T26" s="336">
        <v>0</v>
      </c>
      <c r="U26" s="336">
        <v>0</v>
      </c>
      <c r="V26" s="336">
        <v>0</v>
      </c>
      <c r="W26" s="336">
        <v>0</v>
      </c>
      <c r="X26" s="336">
        <v>0</v>
      </c>
      <c r="Y26" s="336">
        <v>0</v>
      </c>
      <c r="Z26" s="336">
        <v>0</v>
      </c>
      <c r="AA26" s="336">
        <v>0</v>
      </c>
      <c r="AB26" s="339">
        <f t="shared" si="6"/>
        <v>0</v>
      </c>
      <c r="AC26" s="362">
        <f t="shared" si="8"/>
        <v>0</v>
      </c>
    </row>
    <row r="27" spans="1:32" ht="31.5" x14ac:dyDescent="0.25">
      <c r="A27" s="80" t="s">
        <v>177</v>
      </c>
      <c r="B27" s="51" t="s">
        <v>440</v>
      </c>
      <c r="C27" s="335">
        <v>0</v>
      </c>
      <c r="D27" s="335">
        <v>0</v>
      </c>
      <c r="E27" s="363">
        <f>G27+H27+L27+P27+T27+X27</f>
        <v>0</v>
      </c>
      <c r="F27" s="362">
        <f t="shared" si="7"/>
        <v>0</v>
      </c>
      <c r="G27" s="336">
        <v>0</v>
      </c>
      <c r="H27" s="336">
        <v>0</v>
      </c>
      <c r="I27" s="336">
        <v>0</v>
      </c>
      <c r="J27" s="336">
        <v>0</v>
      </c>
      <c r="K27" s="336">
        <v>0</v>
      </c>
      <c r="L27" s="337">
        <v>0</v>
      </c>
      <c r="M27" s="336">
        <v>0</v>
      </c>
      <c r="N27" s="337">
        <v>0</v>
      </c>
      <c r="O27" s="336">
        <v>0</v>
      </c>
      <c r="P27" s="336">
        <v>0</v>
      </c>
      <c r="Q27" s="336">
        <v>0</v>
      </c>
      <c r="R27" s="336">
        <v>0</v>
      </c>
      <c r="S27" s="336">
        <v>0</v>
      </c>
      <c r="T27" s="336">
        <v>0</v>
      </c>
      <c r="U27" s="336">
        <v>0</v>
      </c>
      <c r="V27" s="336">
        <v>0</v>
      </c>
      <c r="W27" s="336">
        <v>0</v>
      </c>
      <c r="X27" s="336">
        <v>0</v>
      </c>
      <c r="Y27" s="336">
        <v>0</v>
      </c>
      <c r="Z27" s="336">
        <v>0</v>
      </c>
      <c r="AA27" s="336">
        <v>0</v>
      </c>
      <c r="AB27" s="339">
        <f t="shared" si="6"/>
        <v>0</v>
      </c>
      <c r="AC27" s="362">
        <f t="shared" si="8"/>
        <v>0</v>
      </c>
    </row>
    <row r="28" spans="1:32" x14ac:dyDescent="0.25">
      <c r="A28" s="80" t="s">
        <v>176</v>
      </c>
      <c r="B28" s="51" t="s">
        <v>175</v>
      </c>
      <c r="C28" s="335">
        <v>6.209574982767994</v>
      </c>
      <c r="D28" s="335">
        <v>0</v>
      </c>
      <c r="E28" s="363">
        <f>G28+AB28</f>
        <v>6.209574982767994</v>
      </c>
      <c r="F28" s="362">
        <f t="shared" si="7"/>
        <v>6.209574982767994</v>
      </c>
      <c r="G28" s="336">
        <v>0</v>
      </c>
      <c r="H28" s="336">
        <v>0</v>
      </c>
      <c r="I28" s="336">
        <v>0</v>
      </c>
      <c r="J28" s="336">
        <v>0</v>
      </c>
      <c r="K28" s="336">
        <v>0</v>
      </c>
      <c r="L28" s="336">
        <v>0.64951920000000385</v>
      </c>
      <c r="M28" s="336">
        <v>0</v>
      </c>
      <c r="N28" s="336">
        <v>5.4908422249999997</v>
      </c>
      <c r="O28" s="336">
        <v>0</v>
      </c>
      <c r="P28" s="336">
        <v>5.5600557827679902</v>
      </c>
      <c r="Q28" s="336">
        <v>5.5600557827679902</v>
      </c>
      <c r="R28" s="336">
        <v>0</v>
      </c>
      <c r="S28" s="336">
        <v>0</v>
      </c>
      <c r="T28" s="336">
        <v>0</v>
      </c>
      <c r="U28" s="336">
        <v>0</v>
      </c>
      <c r="V28" s="336">
        <v>0</v>
      </c>
      <c r="W28" s="336">
        <v>0</v>
      </c>
      <c r="X28" s="336">
        <v>0</v>
      </c>
      <c r="Y28" s="336">
        <v>0</v>
      </c>
      <c r="Z28" s="336">
        <v>0</v>
      </c>
      <c r="AA28" s="336">
        <v>0</v>
      </c>
      <c r="AB28" s="339">
        <f t="shared" si="6"/>
        <v>6.209574982767994</v>
      </c>
      <c r="AC28" s="362">
        <f t="shared" si="8"/>
        <v>5.4908422249999997</v>
      </c>
    </row>
    <row r="29" spans="1:32" x14ac:dyDescent="0.25">
      <c r="A29" s="80" t="s">
        <v>174</v>
      </c>
      <c r="B29" s="84" t="s">
        <v>173</v>
      </c>
      <c r="C29" s="335">
        <v>0</v>
      </c>
      <c r="D29" s="335">
        <v>0</v>
      </c>
      <c r="E29" s="363">
        <v>0</v>
      </c>
      <c r="F29" s="362">
        <f t="shared" si="7"/>
        <v>0</v>
      </c>
      <c r="G29" s="336">
        <v>0</v>
      </c>
      <c r="H29" s="336">
        <v>0</v>
      </c>
      <c r="I29" s="336">
        <v>0</v>
      </c>
      <c r="J29" s="336">
        <v>0</v>
      </c>
      <c r="K29" s="336">
        <v>0</v>
      </c>
      <c r="L29" s="336">
        <v>0</v>
      </c>
      <c r="M29" s="336">
        <v>0</v>
      </c>
      <c r="N29" s="336">
        <v>0</v>
      </c>
      <c r="O29" s="336">
        <v>0</v>
      </c>
      <c r="P29" s="336">
        <v>0</v>
      </c>
      <c r="Q29" s="336">
        <v>0</v>
      </c>
      <c r="R29" s="336">
        <v>0</v>
      </c>
      <c r="S29" s="336">
        <v>0</v>
      </c>
      <c r="T29" s="336">
        <v>0</v>
      </c>
      <c r="U29" s="336">
        <v>0</v>
      </c>
      <c r="V29" s="336">
        <v>0</v>
      </c>
      <c r="W29" s="336">
        <v>0</v>
      </c>
      <c r="X29" s="336">
        <v>0</v>
      </c>
      <c r="Y29" s="336">
        <v>0</v>
      </c>
      <c r="Z29" s="336">
        <v>0</v>
      </c>
      <c r="AA29" s="336">
        <v>0</v>
      </c>
      <c r="AB29" s="339">
        <f t="shared" si="6"/>
        <v>0</v>
      </c>
      <c r="AC29" s="362">
        <f t="shared" si="8"/>
        <v>0</v>
      </c>
    </row>
    <row r="30" spans="1:32" ht="47.25" x14ac:dyDescent="0.25">
      <c r="A30" s="83" t="s">
        <v>63</v>
      </c>
      <c r="B30" s="82" t="s">
        <v>172</v>
      </c>
      <c r="C30" s="335">
        <v>5.2623516803118555</v>
      </c>
      <c r="D30" s="335">
        <v>0</v>
      </c>
      <c r="E30" s="362">
        <f>G30+AB30</f>
        <v>5.26235168031186</v>
      </c>
      <c r="F30" s="362">
        <f t="shared" si="7"/>
        <v>4.81631168031186</v>
      </c>
      <c r="G30" s="335">
        <v>0</v>
      </c>
      <c r="H30" s="335">
        <v>0.44603999999999999</v>
      </c>
      <c r="I30" s="335">
        <v>0</v>
      </c>
      <c r="J30" s="335">
        <v>0.44603999999999999</v>
      </c>
      <c r="K30" s="335">
        <v>0</v>
      </c>
      <c r="L30" s="338">
        <v>4.81631168031186</v>
      </c>
      <c r="M30" s="335">
        <v>0</v>
      </c>
      <c r="N30" s="338">
        <f>SUM(N31:N34)</f>
        <v>4.97988125</v>
      </c>
      <c r="O30" s="335">
        <v>0</v>
      </c>
      <c r="P30" s="335">
        <v>0</v>
      </c>
      <c r="Q30" s="335">
        <v>0</v>
      </c>
      <c r="R30" s="335">
        <v>0</v>
      </c>
      <c r="S30" s="335">
        <v>0</v>
      </c>
      <c r="T30" s="335">
        <v>0</v>
      </c>
      <c r="U30" s="335">
        <v>0</v>
      </c>
      <c r="V30" s="335">
        <v>0</v>
      </c>
      <c r="W30" s="335">
        <v>0</v>
      </c>
      <c r="X30" s="335">
        <v>0</v>
      </c>
      <c r="Y30" s="335">
        <v>0</v>
      </c>
      <c r="Z30" s="335">
        <v>0</v>
      </c>
      <c r="AA30" s="335">
        <v>0</v>
      </c>
      <c r="AB30" s="339">
        <f t="shared" si="6"/>
        <v>5.26235168031186</v>
      </c>
      <c r="AC30" s="362">
        <f t="shared" si="8"/>
        <v>5.42592125</v>
      </c>
    </row>
    <row r="31" spans="1:32" x14ac:dyDescent="0.25">
      <c r="A31" s="83" t="s">
        <v>171</v>
      </c>
      <c r="B31" s="51" t="s">
        <v>170</v>
      </c>
      <c r="C31" s="335">
        <v>0.44603999999999999</v>
      </c>
      <c r="D31" s="335">
        <v>0</v>
      </c>
      <c r="E31" s="362">
        <f>G31+AB31</f>
        <v>0.44603999999999999</v>
      </c>
      <c r="F31" s="362">
        <f t="shared" si="7"/>
        <v>0</v>
      </c>
      <c r="G31" s="336">
        <v>0</v>
      </c>
      <c r="H31" s="336">
        <v>0.44603999999999999</v>
      </c>
      <c r="I31" s="336">
        <v>0</v>
      </c>
      <c r="J31" s="336">
        <v>0.44603999999999999</v>
      </c>
      <c r="K31" s="336">
        <v>0</v>
      </c>
      <c r="L31" s="336">
        <v>0</v>
      </c>
      <c r="M31" s="336">
        <v>0</v>
      </c>
      <c r="N31" s="336">
        <v>0</v>
      </c>
      <c r="O31" s="336">
        <v>0</v>
      </c>
      <c r="P31" s="336">
        <v>0</v>
      </c>
      <c r="Q31" s="336">
        <v>0</v>
      </c>
      <c r="R31" s="336">
        <v>0</v>
      </c>
      <c r="S31" s="336">
        <v>0</v>
      </c>
      <c r="T31" s="336">
        <v>0</v>
      </c>
      <c r="U31" s="336">
        <v>0</v>
      </c>
      <c r="V31" s="336">
        <v>0</v>
      </c>
      <c r="W31" s="336">
        <v>0</v>
      </c>
      <c r="X31" s="336">
        <v>0</v>
      </c>
      <c r="Y31" s="336">
        <v>0</v>
      </c>
      <c r="Z31" s="336">
        <v>0</v>
      </c>
      <c r="AA31" s="336">
        <v>0</v>
      </c>
      <c r="AB31" s="339">
        <f t="shared" si="6"/>
        <v>0.44603999999999999</v>
      </c>
      <c r="AC31" s="362">
        <f t="shared" si="8"/>
        <v>0.44603999999999999</v>
      </c>
    </row>
    <row r="32" spans="1:32" ht="31.5" x14ac:dyDescent="0.25">
      <c r="A32" s="83" t="s">
        <v>169</v>
      </c>
      <c r="B32" s="51" t="s">
        <v>168</v>
      </c>
      <c r="C32" s="335">
        <v>0.53528438418491375</v>
      </c>
      <c r="D32" s="335">
        <v>0</v>
      </c>
      <c r="E32" s="362">
        <f>G32+AB32</f>
        <v>0.53528438418491375</v>
      </c>
      <c r="F32" s="362">
        <f t="shared" si="7"/>
        <v>0.53528438418491375</v>
      </c>
      <c r="G32" s="336">
        <v>0</v>
      </c>
      <c r="H32" s="336">
        <v>0</v>
      </c>
      <c r="I32" s="336">
        <v>0</v>
      </c>
      <c r="J32" s="336">
        <v>0</v>
      </c>
      <c r="K32" s="336">
        <v>0</v>
      </c>
      <c r="L32" s="336">
        <v>0.53528438418491375</v>
      </c>
      <c r="M32" s="336">
        <v>0</v>
      </c>
      <c r="N32" s="336">
        <v>0.52724044999999997</v>
      </c>
      <c r="O32" s="336">
        <v>0</v>
      </c>
      <c r="P32" s="336">
        <v>0</v>
      </c>
      <c r="Q32" s="336">
        <v>0</v>
      </c>
      <c r="R32" s="336">
        <v>0</v>
      </c>
      <c r="S32" s="336">
        <v>0</v>
      </c>
      <c r="T32" s="336">
        <v>0</v>
      </c>
      <c r="U32" s="336">
        <v>0</v>
      </c>
      <c r="V32" s="336">
        <v>0</v>
      </c>
      <c r="W32" s="336">
        <v>0</v>
      </c>
      <c r="X32" s="336">
        <v>0</v>
      </c>
      <c r="Y32" s="336">
        <v>0</v>
      </c>
      <c r="Z32" s="336">
        <v>0</v>
      </c>
      <c r="AA32" s="336">
        <v>0</v>
      </c>
      <c r="AB32" s="339">
        <f t="shared" si="6"/>
        <v>0.53528438418491375</v>
      </c>
      <c r="AC32" s="362">
        <f t="shared" si="8"/>
        <v>0.52724044999999997</v>
      </c>
    </row>
    <row r="33" spans="1:29" x14ac:dyDescent="0.25">
      <c r="A33" s="83" t="s">
        <v>167</v>
      </c>
      <c r="B33" s="51" t="s">
        <v>166</v>
      </c>
      <c r="C33" s="335">
        <v>4.1653992639050417</v>
      </c>
      <c r="D33" s="335">
        <v>0</v>
      </c>
      <c r="E33" s="362">
        <f>G33+AB33</f>
        <v>4.1653992639050417</v>
      </c>
      <c r="F33" s="362">
        <f t="shared" si="7"/>
        <v>4.1653992639050417</v>
      </c>
      <c r="G33" s="336">
        <v>0</v>
      </c>
      <c r="H33" s="336">
        <v>0</v>
      </c>
      <c r="I33" s="336">
        <v>0</v>
      </c>
      <c r="J33" s="336">
        <v>0</v>
      </c>
      <c r="K33" s="336">
        <v>0</v>
      </c>
      <c r="L33" s="336">
        <v>4.1653992639050417</v>
      </c>
      <c r="M33" s="336">
        <v>0</v>
      </c>
      <c r="N33" s="336">
        <v>4.2924520300000006</v>
      </c>
      <c r="O33" s="336">
        <v>0</v>
      </c>
      <c r="P33" s="336">
        <v>0</v>
      </c>
      <c r="Q33" s="336">
        <v>0</v>
      </c>
      <c r="R33" s="336">
        <v>0</v>
      </c>
      <c r="S33" s="336">
        <v>0</v>
      </c>
      <c r="T33" s="336">
        <v>0</v>
      </c>
      <c r="U33" s="336">
        <v>0</v>
      </c>
      <c r="V33" s="336">
        <v>0</v>
      </c>
      <c r="W33" s="336">
        <v>0</v>
      </c>
      <c r="X33" s="336">
        <v>0</v>
      </c>
      <c r="Y33" s="336">
        <v>0</v>
      </c>
      <c r="Z33" s="336">
        <v>0</v>
      </c>
      <c r="AA33" s="336">
        <v>0</v>
      </c>
      <c r="AB33" s="339">
        <f t="shared" si="6"/>
        <v>4.1653992639050417</v>
      </c>
      <c r="AC33" s="362">
        <f t="shared" si="8"/>
        <v>4.2924520300000006</v>
      </c>
    </row>
    <row r="34" spans="1:29" x14ac:dyDescent="0.25">
      <c r="A34" s="83" t="s">
        <v>165</v>
      </c>
      <c r="B34" s="51" t="s">
        <v>164</v>
      </c>
      <c r="C34" s="335">
        <v>0.11562803222189988</v>
      </c>
      <c r="D34" s="335">
        <v>0</v>
      </c>
      <c r="E34" s="362">
        <f>G34+AB34</f>
        <v>0.11562803222189988</v>
      </c>
      <c r="F34" s="362">
        <f t="shared" si="7"/>
        <v>0.11562803222189988</v>
      </c>
      <c r="G34" s="336">
        <v>0</v>
      </c>
      <c r="H34" s="336">
        <v>0</v>
      </c>
      <c r="I34" s="336">
        <v>0</v>
      </c>
      <c r="J34" s="336">
        <v>0</v>
      </c>
      <c r="K34" s="336">
        <v>0</v>
      </c>
      <c r="L34" s="336">
        <v>0.11562803222189988</v>
      </c>
      <c r="M34" s="336">
        <v>0</v>
      </c>
      <c r="N34" s="336">
        <v>0.16018876999999998</v>
      </c>
      <c r="O34" s="336">
        <v>0</v>
      </c>
      <c r="P34" s="336">
        <v>0</v>
      </c>
      <c r="Q34" s="336">
        <v>0</v>
      </c>
      <c r="R34" s="336">
        <v>0</v>
      </c>
      <c r="S34" s="336">
        <v>0</v>
      </c>
      <c r="T34" s="336">
        <v>0</v>
      </c>
      <c r="U34" s="336">
        <v>0</v>
      </c>
      <c r="V34" s="336">
        <v>0</v>
      </c>
      <c r="W34" s="336">
        <v>0</v>
      </c>
      <c r="X34" s="336">
        <v>0</v>
      </c>
      <c r="Y34" s="336">
        <v>0</v>
      </c>
      <c r="Z34" s="336">
        <v>0</v>
      </c>
      <c r="AA34" s="336">
        <v>0</v>
      </c>
      <c r="AB34" s="339">
        <f t="shared" si="6"/>
        <v>0.11562803222189988</v>
      </c>
      <c r="AC34" s="362">
        <f t="shared" si="8"/>
        <v>0.16018876999999998</v>
      </c>
    </row>
    <row r="35" spans="1:29" ht="31.5" x14ac:dyDescent="0.25">
      <c r="A35" s="83" t="s">
        <v>62</v>
      </c>
      <c r="B35" s="82" t="s">
        <v>163</v>
      </c>
      <c r="C35" s="335">
        <v>0</v>
      </c>
      <c r="D35" s="335">
        <v>0</v>
      </c>
      <c r="E35" s="362">
        <v>0</v>
      </c>
      <c r="F35" s="362">
        <f t="shared" si="7"/>
        <v>0</v>
      </c>
      <c r="G35" s="335">
        <v>0</v>
      </c>
      <c r="H35" s="335">
        <v>0</v>
      </c>
      <c r="I35" s="335">
        <v>0</v>
      </c>
      <c r="J35" s="335">
        <v>0</v>
      </c>
      <c r="K35" s="335">
        <v>0</v>
      </c>
      <c r="L35" s="338">
        <v>0</v>
      </c>
      <c r="M35" s="335">
        <v>0</v>
      </c>
      <c r="N35" s="338">
        <v>0</v>
      </c>
      <c r="O35" s="335">
        <v>0</v>
      </c>
      <c r="P35" s="335">
        <v>0</v>
      </c>
      <c r="Q35" s="335">
        <v>0</v>
      </c>
      <c r="R35" s="335">
        <v>0</v>
      </c>
      <c r="S35" s="335">
        <v>0</v>
      </c>
      <c r="T35" s="335">
        <v>0</v>
      </c>
      <c r="U35" s="335">
        <v>0</v>
      </c>
      <c r="V35" s="335">
        <v>0</v>
      </c>
      <c r="W35" s="335">
        <v>0</v>
      </c>
      <c r="X35" s="335">
        <v>0</v>
      </c>
      <c r="Y35" s="335">
        <v>0</v>
      </c>
      <c r="Z35" s="335">
        <v>0</v>
      </c>
      <c r="AA35" s="335">
        <v>0</v>
      </c>
      <c r="AB35" s="339">
        <f t="shared" si="6"/>
        <v>0</v>
      </c>
      <c r="AC35" s="362">
        <f t="shared" si="8"/>
        <v>0</v>
      </c>
    </row>
    <row r="36" spans="1:29" ht="31.5" x14ac:dyDescent="0.25">
      <c r="A36" s="80" t="s">
        <v>162</v>
      </c>
      <c r="B36" s="79" t="s">
        <v>161</v>
      </c>
      <c r="C36" s="335">
        <v>0</v>
      </c>
      <c r="D36" s="335">
        <v>0</v>
      </c>
      <c r="E36" s="362">
        <f t="shared" ref="E36:E42" si="9">G36+AB36</f>
        <v>0</v>
      </c>
      <c r="F36" s="362">
        <f t="shared" si="7"/>
        <v>0</v>
      </c>
      <c r="G36" s="336">
        <v>0</v>
      </c>
      <c r="H36" s="336">
        <v>0</v>
      </c>
      <c r="I36" s="336">
        <v>0</v>
      </c>
      <c r="J36" s="336">
        <v>0</v>
      </c>
      <c r="K36" s="336">
        <v>0</v>
      </c>
      <c r="L36" s="336">
        <v>0</v>
      </c>
      <c r="M36" s="336">
        <v>0</v>
      </c>
      <c r="N36" s="336">
        <v>0</v>
      </c>
      <c r="O36" s="336">
        <v>0</v>
      </c>
      <c r="P36" s="336">
        <v>0</v>
      </c>
      <c r="Q36" s="336">
        <v>0</v>
      </c>
      <c r="R36" s="336">
        <v>0</v>
      </c>
      <c r="S36" s="336">
        <v>0</v>
      </c>
      <c r="T36" s="336">
        <v>0</v>
      </c>
      <c r="U36" s="336">
        <v>0</v>
      </c>
      <c r="V36" s="336">
        <v>0</v>
      </c>
      <c r="W36" s="336">
        <v>0</v>
      </c>
      <c r="X36" s="336">
        <v>0</v>
      </c>
      <c r="Y36" s="336">
        <v>0</v>
      </c>
      <c r="Z36" s="336">
        <v>0</v>
      </c>
      <c r="AA36" s="336">
        <v>0</v>
      </c>
      <c r="AB36" s="339">
        <f t="shared" si="6"/>
        <v>0</v>
      </c>
      <c r="AC36" s="362">
        <f t="shared" si="8"/>
        <v>0</v>
      </c>
    </row>
    <row r="37" spans="1:29" x14ac:dyDescent="0.25">
      <c r="A37" s="80" t="s">
        <v>160</v>
      </c>
      <c r="B37" s="79" t="s">
        <v>150</v>
      </c>
      <c r="C37" s="335">
        <v>1.26</v>
      </c>
      <c r="D37" s="335">
        <v>0</v>
      </c>
      <c r="E37" s="362">
        <f t="shared" si="9"/>
        <v>1.26</v>
      </c>
      <c r="F37" s="362">
        <f t="shared" si="7"/>
        <v>1.26</v>
      </c>
      <c r="G37" s="336">
        <v>0</v>
      </c>
      <c r="H37" s="336">
        <v>0</v>
      </c>
      <c r="I37" s="336">
        <v>0</v>
      </c>
      <c r="J37" s="336">
        <v>0</v>
      </c>
      <c r="K37" s="336">
        <v>0</v>
      </c>
      <c r="L37" s="337">
        <v>1.26</v>
      </c>
      <c r="M37" s="336">
        <v>0</v>
      </c>
      <c r="N37" s="337">
        <v>1.26</v>
      </c>
      <c r="O37" s="336">
        <v>0</v>
      </c>
      <c r="P37" s="336">
        <v>0</v>
      </c>
      <c r="Q37" s="336">
        <v>0</v>
      </c>
      <c r="R37" s="336">
        <v>0</v>
      </c>
      <c r="S37" s="336">
        <v>0</v>
      </c>
      <c r="T37" s="336">
        <v>0</v>
      </c>
      <c r="U37" s="336">
        <v>0</v>
      </c>
      <c r="V37" s="336">
        <v>0</v>
      </c>
      <c r="W37" s="336">
        <v>0</v>
      </c>
      <c r="X37" s="336">
        <v>0</v>
      </c>
      <c r="Y37" s="336">
        <v>0</v>
      </c>
      <c r="Z37" s="336">
        <v>0</v>
      </c>
      <c r="AA37" s="336">
        <v>0</v>
      </c>
      <c r="AB37" s="339">
        <f t="shared" si="6"/>
        <v>1.26</v>
      </c>
      <c r="AC37" s="362">
        <f t="shared" si="8"/>
        <v>1.26</v>
      </c>
    </row>
    <row r="38" spans="1:29" x14ac:dyDescent="0.25">
      <c r="A38" s="80" t="s">
        <v>159</v>
      </c>
      <c r="B38" s="79" t="s">
        <v>148</v>
      </c>
      <c r="C38" s="335">
        <v>0</v>
      </c>
      <c r="D38" s="335">
        <v>0</v>
      </c>
      <c r="E38" s="362">
        <f t="shared" si="9"/>
        <v>0</v>
      </c>
      <c r="F38" s="362">
        <f t="shared" si="7"/>
        <v>0</v>
      </c>
      <c r="G38" s="336">
        <v>0</v>
      </c>
      <c r="H38" s="336">
        <v>0</v>
      </c>
      <c r="I38" s="336">
        <v>0</v>
      </c>
      <c r="J38" s="336">
        <v>0</v>
      </c>
      <c r="K38" s="336">
        <v>0</v>
      </c>
      <c r="L38" s="336">
        <v>0</v>
      </c>
      <c r="M38" s="336">
        <v>0</v>
      </c>
      <c r="N38" s="336">
        <v>0</v>
      </c>
      <c r="O38" s="336">
        <v>0</v>
      </c>
      <c r="P38" s="336">
        <v>0</v>
      </c>
      <c r="Q38" s="336">
        <v>0</v>
      </c>
      <c r="R38" s="336">
        <v>0</v>
      </c>
      <c r="S38" s="336">
        <v>0</v>
      </c>
      <c r="T38" s="336">
        <v>0</v>
      </c>
      <c r="U38" s="336">
        <v>0</v>
      </c>
      <c r="V38" s="336">
        <v>0</v>
      </c>
      <c r="W38" s="336">
        <v>0</v>
      </c>
      <c r="X38" s="336">
        <v>0</v>
      </c>
      <c r="Y38" s="336">
        <v>0</v>
      </c>
      <c r="Z38" s="336">
        <v>0</v>
      </c>
      <c r="AA38" s="336">
        <v>0</v>
      </c>
      <c r="AB38" s="339">
        <f t="shared" si="6"/>
        <v>0</v>
      </c>
      <c r="AC38" s="362">
        <f t="shared" si="8"/>
        <v>0</v>
      </c>
    </row>
    <row r="39" spans="1:29" ht="31.5" x14ac:dyDescent="0.25">
      <c r="A39" s="80" t="s">
        <v>158</v>
      </c>
      <c r="B39" s="51" t="s">
        <v>146</v>
      </c>
      <c r="C39" s="335">
        <v>0</v>
      </c>
      <c r="D39" s="335">
        <v>0</v>
      </c>
      <c r="E39" s="362">
        <f t="shared" si="9"/>
        <v>0</v>
      </c>
      <c r="F39" s="362">
        <f t="shared" si="7"/>
        <v>0</v>
      </c>
      <c r="G39" s="336">
        <v>0</v>
      </c>
      <c r="H39" s="336">
        <v>0</v>
      </c>
      <c r="I39" s="336">
        <v>0</v>
      </c>
      <c r="J39" s="336">
        <v>0</v>
      </c>
      <c r="K39" s="336">
        <v>0</v>
      </c>
      <c r="L39" s="336">
        <v>0</v>
      </c>
      <c r="M39" s="336">
        <v>0</v>
      </c>
      <c r="N39" s="336">
        <v>0</v>
      </c>
      <c r="O39" s="336">
        <v>0</v>
      </c>
      <c r="P39" s="336">
        <v>0</v>
      </c>
      <c r="Q39" s="336">
        <v>0</v>
      </c>
      <c r="R39" s="336">
        <v>0</v>
      </c>
      <c r="S39" s="336">
        <v>0</v>
      </c>
      <c r="T39" s="336">
        <v>0</v>
      </c>
      <c r="U39" s="336">
        <v>0</v>
      </c>
      <c r="V39" s="336">
        <v>0</v>
      </c>
      <c r="W39" s="336">
        <v>0</v>
      </c>
      <c r="X39" s="336">
        <v>0</v>
      </c>
      <c r="Y39" s="336">
        <v>0</v>
      </c>
      <c r="Z39" s="336">
        <v>0</v>
      </c>
      <c r="AA39" s="336">
        <v>0</v>
      </c>
      <c r="AB39" s="339">
        <f t="shared" si="6"/>
        <v>0</v>
      </c>
      <c r="AC39" s="362">
        <f t="shared" si="8"/>
        <v>0</v>
      </c>
    </row>
    <row r="40" spans="1:29" ht="31.5" x14ac:dyDescent="0.25">
      <c r="A40" s="80" t="s">
        <v>157</v>
      </c>
      <c r="B40" s="51" t="s">
        <v>144</v>
      </c>
      <c r="C40" s="335">
        <v>0</v>
      </c>
      <c r="D40" s="335">
        <v>0</v>
      </c>
      <c r="E40" s="362">
        <f t="shared" si="9"/>
        <v>0</v>
      </c>
      <c r="F40" s="362">
        <f t="shared" si="7"/>
        <v>0</v>
      </c>
      <c r="G40" s="336">
        <v>0</v>
      </c>
      <c r="H40" s="336">
        <v>0</v>
      </c>
      <c r="I40" s="336">
        <v>0</v>
      </c>
      <c r="J40" s="336">
        <v>0</v>
      </c>
      <c r="K40" s="336">
        <v>0</v>
      </c>
      <c r="L40" s="336">
        <v>0</v>
      </c>
      <c r="M40" s="336">
        <v>0</v>
      </c>
      <c r="N40" s="336">
        <v>0</v>
      </c>
      <c r="O40" s="336">
        <v>0</v>
      </c>
      <c r="P40" s="336">
        <v>0</v>
      </c>
      <c r="Q40" s="336">
        <v>0</v>
      </c>
      <c r="R40" s="336">
        <v>0</v>
      </c>
      <c r="S40" s="336">
        <v>0</v>
      </c>
      <c r="T40" s="336">
        <v>0</v>
      </c>
      <c r="U40" s="336">
        <v>0</v>
      </c>
      <c r="V40" s="336">
        <v>0</v>
      </c>
      <c r="W40" s="336">
        <v>0</v>
      </c>
      <c r="X40" s="336">
        <v>0</v>
      </c>
      <c r="Y40" s="336">
        <v>0</v>
      </c>
      <c r="Z40" s="336">
        <v>0</v>
      </c>
      <c r="AA40" s="336">
        <v>0</v>
      </c>
      <c r="AB40" s="339">
        <f t="shared" si="6"/>
        <v>0</v>
      </c>
      <c r="AC40" s="362">
        <f t="shared" si="8"/>
        <v>0</v>
      </c>
    </row>
    <row r="41" spans="1:29" x14ac:dyDescent="0.25">
      <c r="A41" s="80" t="s">
        <v>156</v>
      </c>
      <c r="B41" s="51" t="s">
        <v>142</v>
      </c>
      <c r="C41" s="335">
        <v>1.7999999999999999E-2</v>
      </c>
      <c r="D41" s="335">
        <v>0</v>
      </c>
      <c r="E41" s="362">
        <f t="shared" si="9"/>
        <v>1.7999999999999999E-2</v>
      </c>
      <c r="F41" s="362">
        <f t="shared" si="7"/>
        <v>1.7999999999999999E-2</v>
      </c>
      <c r="G41" s="336">
        <v>0</v>
      </c>
      <c r="H41" s="336">
        <v>0</v>
      </c>
      <c r="I41" s="336">
        <v>0</v>
      </c>
      <c r="J41" s="336">
        <v>0</v>
      </c>
      <c r="K41" s="336">
        <v>0</v>
      </c>
      <c r="L41" s="336">
        <v>1.7999999999999999E-2</v>
      </c>
      <c r="M41" s="336">
        <v>0</v>
      </c>
      <c r="N41" s="336">
        <v>0.03</v>
      </c>
      <c r="O41" s="336">
        <v>0</v>
      </c>
      <c r="P41" s="336">
        <v>0</v>
      </c>
      <c r="Q41" s="336">
        <v>0</v>
      </c>
      <c r="R41" s="336">
        <v>0</v>
      </c>
      <c r="S41" s="336">
        <v>0</v>
      </c>
      <c r="T41" s="336">
        <v>0</v>
      </c>
      <c r="U41" s="336">
        <v>0</v>
      </c>
      <c r="V41" s="336">
        <v>0</v>
      </c>
      <c r="W41" s="336">
        <v>0</v>
      </c>
      <c r="X41" s="336">
        <v>0</v>
      </c>
      <c r="Y41" s="336">
        <v>0</v>
      </c>
      <c r="Z41" s="336">
        <v>0</v>
      </c>
      <c r="AA41" s="336">
        <v>0</v>
      </c>
      <c r="AB41" s="339">
        <f t="shared" si="6"/>
        <v>1.7999999999999999E-2</v>
      </c>
      <c r="AC41" s="362">
        <f t="shared" si="8"/>
        <v>0.03</v>
      </c>
    </row>
    <row r="42" spans="1:29" ht="18.75" x14ac:dyDescent="0.25">
      <c r="A42" s="80" t="s">
        <v>155</v>
      </c>
      <c r="B42" s="364" t="s">
        <v>701</v>
      </c>
      <c r="C42" s="335">
        <v>4</v>
      </c>
      <c r="D42" s="335">
        <v>0</v>
      </c>
      <c r="E42" s="362">
        <f t="shared" si="9"/>
        <v>4</v>
      </c>
      <c r="F42" s="362">
        <f t="shared" si="7"/>
        <v>4</v>
      </c>
      <c r="G42" s="336">
        <v>0</v>
      </c>
      <c r="H42" s="336">
        <v>0</v>
      </c>
      <c r="I42" s="336">
        <v>0</v>
      </c>
      <c r="J42" s="336">
        <v>0</v>
      </c>
      <c r="K42" s="336">
        <v>0</v>
      </c>
      <c r="L42" s="336">
        <v>4</v>
      </c>
      <c r="M42" s="336">
        <v>0</v>
      </c>
      <c r="N42" s="336">
        <v>4</v>
      </c>
      <c r="O42" s="336">
        <v>0</v>
      </c>
      <c r="P42" s="336">
        <v>0</v>
      </c>
      <c r="Q42" s="336">
        <v>0</v>
      </c>
      <c r="R42" s="336">
        <v>0</v>
      </c>
      <c r="S42" s="336">
        <v>0</v>
      </c>
      <c r="T42" s="336">
        <v>0</v>
      </c>
      <c r="U42" s="336">
        <v>0</v>
      </c>
      <c r="V42" s="336">
        <v>0</v>
      </c>
      <c r="W42" s="336">
        <v>0</v>
      </c>
      <c r="X42" s="336">
        <v>0</v>
      </c>
      <c r="Y42" s="336">
        <v>0</v>
      </c>
      <c r="Z42" s="336">
        <v>0</v>
      </c>
      <c r="AA42" s="336">
        <v>0</v>
      </c>
      <c r="AB42" s="339">
        <f t="shared" si="6"/>
        <v>4</v>
      </c>
      <c r="AC42" s="362">
        <f t="shared" si="8"/>
        <v>4</v>
      </c>
    </row>
    <row r="43" spans="1:29" x14ac:dyDescent="0.25">
      <c r="A43" s="83" t="s">
        <v>61</v>
      </c>
      <c r="B43" s="82" t="s">
        <v>154</v>
      </c>
      <c r="C43" s="335">
        <v>0</v>
      </c>
      <c r="D43" s="335">
        <v>0</v>
      </c>
      <c r="E43" s="362">
        <v>0</v>
      </c>
      <c r="F43" s="362">
        <f t="shared" si="7"/>
        <v>0</v>
      </c>
      <c r="G43" s="335">
        <v>0</v>
      </c>
      <c r="H43" s="335">
        <v>0</v>
      </c>
      <c r="I43" s="335">
        <v>0</v>
      </c>
      <c r="J43" s="335">
        <v>0</v>
      </c>
      <c r="K43" s="335">
        <v>0</v>
      </c>
      <c r="L43" s="338">
        <v>0</v>
      </c>
      <c r="M43" s="335">
        <v>0</v>
      </c>
      <c r="N43" s="338">
        <v>0</v>
      </c>
      <c r="O43" s="335">
        <v>0</v>
      </c>
      <c r="P43" s="335">
        <v>0</v>
      </c>
      <c r="Q43" s="335">
        <v>0</v>
      </c>
      <c r="R43" s="335">
        <v>0</v>
      </c>
      <c r="S43" s="335">
        <v>0</v>
      </c>
      <c r="T43" s="335">
        <v>0</v>
      </c>
      <c r="U43" s="335">
        <v>0</v>
      </c>
      <c r="V43" s="335">
        <v>0</v>
      </c>
      <c r="W43" s="335">
        <v>0</v>
      </c>
      <c r="X43" s="335">
        <v>0</v>
      </c>
      <c r="Y43" s="335">
        <v>0</v>
      </c>
      <c r="Z43" s="335">
        <v>0</v>
      </c>
      <c r="AA43" s="335">
        <v>0</v>
      </c>
      <c r="AB43" s="339">
        <f t="shared" si="6"/>
        <v>0</v>
      </c>
      <c r="AC43" s="362">
        <f t="shared" si="8"/>
        <v>0</v>
      </c>
    </row>
    <row r="44" spans="1:29" x14ac:dyDescent="0.25">
      <c r="A44" s="80" t="s">
        <v>153</v>
      </c>
      <c r="B44" s="51" t="s">
        <v>152</v>
      </c>
      <c r="C44" s="335">
        <v>0</v>
      </c>
      <c r="D44" s="335">
        <v>0</v>
      </c>
      <c r="E44" s="362">
        <f t="shared" ref="E44:E50" si="10">G44+AB44</f>
        <v>0</v>
      </c>
      <c r="F44" s="362">
        <f t="shared" si="7"/>
        <v>0</v>
      </c>
      <c r="G44" s="336">
        <v>0</v>
      </c>
      <c r="H44" s="336">
        <v>0</v>
      </c>
      <c r="I44" s="336">
        <v>0</v>
      </c>
      <c r="J44" s="336">
        <v>0</v>
      </c>
      <c r="K44" s="336">
        <v>0</v>
      </c>
      <c r="L44" s="336">
        <v>0</v>
      </c>
      <c r="M44" s="336">
        <v>0</v>
      </c>
      <c r="N44" s="336">
        <v>0</v>
      </c>
      <c r="O44" s="336">
        <v>0</v>
      </c>
      <c r="P44" s="336">
        <v>0</v>
      </c>
      <c r="Q44" s="336">
        <v>0</v>
      </c>
      <c r="R44" s="336">
        <v>0</v>
      </c>
      <c r="S44" s="336">
        <v>0</v>
      </c>
      <c r="T44" s="336">
        <v>0</v>
      </c>
      <c r="U44" s="336">
        <v>0</v>
      </c>
      <c r="V44" s="336">
        <v>0</v>
      </c>
      <c r="W44" s="336">
        <v>0</v>
      </c>
      <c r="X44" s="336">
        <v>0</v>
      </c>
      <c r="Y44" s="336">
        <v>0</v>
      </c>
      <c r="Z44" s="336">
        <v>0</v>
      </c>
      <c r="AA44" s="336">
        <v>0</v>
      </c>
      <c r="AB44" s="339">
        <f t="shared" si="6"/>
        <v>0</v>
      </c>
      <c r="AC44" s="362">
        <f t="shared" si="8"/>
        <v>0</v>
      </c>
    </row>
    <row r="45" spans="1:29" x14ac:dyDescent="0.25">
      <c r="A45" s="80" t="s">
        <v>151</v>
      </c>
      <c r="B45" s="51" t="s">
        <v>150</v>
      </c>
      <c r="C45" s="335">
        <v>1.26</v>
      </c>
      <c r="D45" s="335">
        <v>0</v>
      </c>
      <c r="E45" s="362">
        <f t="shared" si="10"/>
        <v>1.26</v>
      </c>
      <c r="F45" s="362">
        <f t="shared" si="7"/>
        <v>1.26</v>
      </c>
      <c r="G45" s="336">
        <v>0</v>
      </c>
      <c r="H45" s="336">
        <v>0</v>
      </c>
      <c r="I45" s="336">
        <v>0</v>
      </c>
      <c r="J45" s="336">
        <v>0</v>
      </c>
      <c r="K45" s="336">
        <v>0</v>
      </c>
      <c r="L45" s="337">
        <v>1.26</v>
      </c>
      <c r="M45" s="336">
        <v>0</v>
      </c>
      <c r="N45" s="337">
        <v>1.26</v>
      </c>
      <c r="O45" s="336">
        <v>0</v>
      </c>
      <c r="P45" s="336">
        <v>0</v>
      </c>
      <c r="Q45" s="336">
        <v>0</v>
      </c>
      <c r="R45" s="336">
        <v>0</v>
      </c>
      <c r="S45" s="336">
        <v>0</v>
      </c>
      <c r="T45" s="336">
        <v>0</v>
      </c>
      <c r="U45" s="336">
        <v>0</v>
      </c>
      <c r="V45" s="336">
        <v>0</v>
      </c>
      <c r="W45" s="336">
        <v>0</v>
      </c>
      <c r="X45" s="336">
        <v>0</v>
      </c>
      <c r="Y45" s="336">
        <v>0</v>
      </c>
      <c r="Z45" s="336">
        <v>0</v>
      </c>
      <c r="AA45" s="336">
        <v>0</v>
      </c>
      <c r="AB45" s="339">
        <f t="shared" si="6"/>
        <v>1.26</v>
      </c>
      <c r="AC45" s="362">
        <f t="shared" si="8"/>
        <v>1.26</v>
      </c>
    </row>
    <row r="46" spans="1:29" x14ac:dyDescent="0.25">
      <c r="A46" s="80" t="s">
        <v>149</v>
      </c>
      <c r="B46" s="51" t="s">
        <v>148</v>
      </c>
      <c r="C46" s="335">
        <v>0</v>
      </c>
      <c r="D46" s="335">
        <v>0</v>
      </c>
      <c r="E46" s="362">
        <f t="shared" si="10"/>
        <v>0</v>
      </c>
      <c r="F46" s="362">
        <f t="shared" si="7"/>
        <v>0</v>
      </c>
      <c r="G46" s="336">
        <v>0</v>
      </c>
      <c r="H46" s="336">
        <v>0</v>
      </c>
      <c r="I46" s="336">
        <v>0</v>
      </c>
      <c r="J46" s="336">
        <v>0</v>
      </c>
      <c r="K46" s="336">
        <v>0</v>
      </c>
      <c r="L46" s="336">
        <v>0</v>
      </c>
      <c r="M46" s="336">
        <v>0</v>
      </c>
      <c r="N46" s="336">
        <v>0</v>
      </c>
      <c r="O46" s="336">
        <v>0</v>
      </c>
      <c r="P46" s="336">
        <v>0</v>
      </c>
      <c r="Q46" s="336">
        <v>0</v>
      </c>
      <c r="R46" s="336">
        <v>0</v>
      </c>
      <c r="S46" s="336">
        <v>0</v>
      </c>
      <c r="T46" s="336">
        <v>0</v>
      </c>
      <c r="U46" s="336">
        <v>0</v>
      </c>
      <c r="V46" s="336">
        <v>0</v>
      </c>
      <c r="W46" s="336">
        <v>0</v>
      </c>
      <c r="X46" s="336">
        <v>0</v>
      </c>
      <c r="Y46" s="336">
        <v>0</v>
      </c>
      <c r="Z46" s="336">
        <v>0</v>
      </c>
      <c r="AA46" s="336">
        <v>0</v>
      </c>
      <c r="AB46" s="339">
        <f t="shared" si="6"/>
        <v>0</v>
      </c>
      <c r="AC46" s="362">
        <f t="shared" si="8"/>
        <v>0</v>
      </c>
    </row>
    <row r="47" spans="1:29" ht="31.5" x14ac:dyDescent="0.25">
      <c r="A47" s="80" t="s">
        <v>147</v>
      </c>
      <c r="B47" s="51" t="s">
        <v>146</v>
      </c>
      <c r="C47" s="335">
        <v>0</v>
      </c>
      <c r="D47" s="335">
        <v>0</v>
      </c>
      <c r="E47" s="362">
        <f t="shared" si="10"/>
        <v>0</v>
      </c>
      <c r="F47" s="362">
        <f t="shared" si="7"/>
        <v>0</v>
      </c>
      <c r="G47" s="336">
        <v>0</v>
      </c>
      <c r="H47" s="336">
        <v>0</v>
      </c>
      <c r="I47" s="336">
        <v>0</v>
      </c>
      <c r="J47" s="336">
        <v>0</v>
      </c>
      <c r="K47" s="336">
        <v>0</v>
      </c>
      <c r="L47" s="336">
        <v>0</v>
      </c>
      <c r="M47" s="336">
        <v>0</v>
      </c>
      <c r="N47" s="336">
        <v>0</v>
      </c>
      <c r="O47" s="336">
        <v>0</v>
      </c>
      <c r="P47" s="336">
        <v>0</v>
      </c>
      <c r="Q47" s="336">
        <v>0</v>
      </c>
      <c r="R47" s="336">
        <v>0</v>
      </c>
      <c r="S47" s="336">
        <v>0</v>
      </c>
      <c r="T47" s="336">
        <v>0</v>
      </c>
      <c r="U47" s="336">
        <v>0</v>
      </c>
      <c r="V47" s="336">
        <v>0</v>
      </c>
      <c r="W47" s="336">
        <v>0</v>
      </c>
      <c r="X47" s="336">
        <v>0</v>
      </c>
      <c r="Y47" s="336">
        <v>0</v>
      </c>
      <c r="Z47" s="336">
        <v>0</v>
      </c>
      <c r="AA47" s="336">
        <v>0</v>
      </c>
      <c r="AB47" s="339">
        <f t="shared" si="6"/>
        <v>0</v>
      </c>
      <c r="AC47" s="362">
        <f t="shared" si="8"/>
        <v>0</v>
      </c>
    </row>
    <row r="48" spans="1:29" ht="31.5" x14ac:dyDescent="0.25">
      <c r="A48" s="80" t="s">
        <v>145</v>
      </c>
      <c r="B48" s="51" t="s">
        <v>144</v>
      </c>
      <c r="C48" s="335">
        <v>0</v>
      </c>
      <c r="D48" s="335">
        <v>0</v>
      </c>
      <c r="E48" s="362">
        <f t="shared" si="10"/>
        <v>0</v>
      </c>
      <c r="F48" s="362">
        <f t="shared" si="7"/>
        <v>0</v>
      </c>
      <c r="G48" s="336">
        <v>0</v>
      </c>
      <c r="H48" s="336">
        <v>0</v>
      </c>
      <c r="I48" s="336">
        <v>0</v>
      </c>
      <c r="J48" s="336">
        <v>0</v>
      </c>
      <c r="K48" s="336">
        <v>0</v>
      </c>
      <c r="L48" s="336">
        <v>0</v>
      </c>
      <c r="M48" s="336">
        <v>0</v>
      </c>
      <c r="N48" s="336">
        <v>0</v>
      </c>
      <c r="O48" s="336">
        <v>0</v>
      </c>
      <c r="P48" s="336">
        <v>0</v>
      </c>
      <c r="Q48" s="336">
        <v>0</v>
      </c>
      <c r="R48" s="336">
        <v>0</v>
      </c>
      <c r="S48" s="336">
        <v>0</v>
      </c>
      <c r="T48" s="336">
        <v>0</v>
      </c>
      <c r="U48" s="336">
        <v>0</v>
      </c>
      <c r="V48" s="336">
        <v>0</v>
      </c>
      <c r="W48" s="336">
        <v>0</v>
      </c>
      <c r="X48" s="336">
        <v>0</v>
      </c>
      <c r="Y48" s="336">
        <v>0</v>
      </c>
      <c r="Z48" s="336">
        <v>0</v>
      </c>
      <c r="AA48" s="336">
        <v>0</v>
      </c>
      <c r="AB48" s="339">
        <f t="shared" si="6"/>
        <v>0</v>
      </c>
      <c r="AC48" s="362">
        <f t="shared" si="8"/>
        <v>0</v>
      </c>
    </row>
    <row r="49" spans="1:29" x14ac:dyDescent="0.25">
      <c r="A49" s="80" t="s">
        <v>143</v>
      </c>
      <c r="B49" s="51" t="s">
        <v>142</v>
      </c>
      <c r="C49" s="335">
        <v>1.7999999999999999E-2</v>
      </c>
      <c r="D49" s="335">
        <v>0</v>
      </c>
      <c r="E49" s="362">
        <f t="shared" si="10"/>
        <v>1.7999999999999999E-2</v>
      </c>
      <c r="F49" s="362">
        <f t="shared" si="7"/>
        <v>1.7999999999999999E-2</v>
      </c>
      <c r="G49" s="336">
        <v>0</v>
      </c>
      <c r="H49" s="336">
        <v>0</v>
      </c>
      <c r="I49" s="336">
        <v>0</v>
      </c>
      <c r="J49" s="336">
        <v>0</v>
      </c>
      <c r="K49" s="336">
        <v>0</v>
      </c>
      <c r="L49" s="336">
        <v>1.7999999999999999E-2</v>
      </c>
      <c r="M49" s="336">
        <v>0</v>
      </c>
      <c r="N49" s="336">
        <v>0.03</v>
      </c>
      <c r="O49" s="336">
        <v>0</v>
      </c>
      <c r="P49" s="336">
        <v>0</v>
      </c>
      <c r="Q49" s="336">
        <v>0</v>
      </c>
      <c r="R49" s="336">
        <v>0</v>
      </c>
      <c r="S49" s="336">
        <v>0</v>
      </c>
      <c r="T49" s="336">
        <v>0</v>
      </c>
      <c r="U49" s="336">
        <v>0</v>
      </c>
      <c r="V49" s="336">
        <v>0</v>
      </c>
      <c r="W49" s="336">
        <v>0</v>
      </c>
      <c r="X49" s="336">
        <v>0</v>
      </c>
      <c r="Y49" s="336">
        <v>0</v>
      </c>
      <c r="Z49" s="336">
        <v>0</v>
      </c>
      <c r="AA49" s="336">
        <v>0</v>
      </c>
      <c r="AB49" s="339">
        <f t="shared" si="6"/>
        <v>1.7999999999999999E-2</v>
      </c>
      <c r="AC49" s="362">
        <f t="shared" si="8"/>
        <v>0.03</v>
      </c>
    </row>
    <row r="50" spans="1:29" ht="18.75" x14ac:dyDescent="0.25">
      <c r="A50" s="80" t="s">
        <v>141</v>
      </c>
      <c r="B50" s="364" t="s">
        <v>701</v>
      </c>
      <c r="C50" s="335">
        <f>C42</f>
        <v>4</v>
      </c>
      <c r="D50" s="335">
        <v>0</v>
      </c>
      <c r="E50" s="362">
        <f t="shared" si="10"/>
        <v>4</v>
      </c>
      <c r="F50" s="362">
        <f t="shared" si="7"/>
        <v>4</v>
      </c>
      <c r="G50" s="336">
        <v>0</v>
      </c>
      <c r="H50" s="336">
        <v>0</v>
      </c>
      <c r="I50" s="336">
        <v>0</v>
      </c>
      <c r="J50" s="336">
        <v>0</v>
      </c>
      <c r="K50" s="336">
        <v>0</v>
      </c>
      <c r="L50" s="336">
        <f>L42</f>
        <v>4</v>
      </c>
      <c r="M50" s="336">
        <v>0</v>
      </c>
      <c r="N50" s="336">
        <v>4</v>
      </c>
      <c r="O50" s="336">
        <v>0</v>
      </c>
      <c r="P50" s="336">
        <v>0</v>
      </c>
      <c r="Q50" s="336">
        <v>0</v>
      </c>
      <c r="R50" s="336">
        <v>0</v>
      </c>
      <c r="S50" s="336">
        <v>0</v>
      </c>
      <c r="T50" s="336">
        <v>0</v>
      </c>
      <c r="U50" s="336">
        <v>0</v>
      </c>
      <c r="V50" s="336">
        <v>0</v>
      </c>
      <c r="W50" s="336">
        <v>0</v>
      </c>
      <c r="X50" s="336">
        <v>0</v>
      </c>
      <c r="Y50" s="336">
        <v>0</v>
      </c>
      <c r="Z50" s="336">
        <v>0</v>
      </c>
      <c r="AA50" s="336">
        <v>0</v>
      </c>
      <c r="AB50" s="339">
        <f t="shared" si="6"/>
        <v>4</v>
      </c>
      <c r="AC50" s="362">
        <f t="shared" si="8"/>
        <v>4</v>
      </c>
    </row>
    <row r="51" spans="1:29" ht="35.25" customHeight="1" x14ac:dyDescent="0.25">
      <c r="A51" s="83" t="s">
        <v>59</v>
      </c>
      <c r="B51" s="82" t="s">
        <v>140</v>
      </c>
      <c r="C51" s="335">
        <v>0</v>
      </c>
      <c r="D51" s="335">
        <v>0</v>
      </c>
      <c r="E51" s="362">
        <v>0</v>
      </c>
      <c r="F51" s="362">
        <f t="shared" si="7"/>
        <v>0</v>
      </c>
      <c r="G51" s="335">
        <v>0</v>
      </c>
      <c r="H51" s="335">
        <v>0</v>
      </c>
      <c r="I51" s="335">
        <v>0</v>
      </c>
      <c r="J51" s="335">
        <v>0</v>
      </c>
      <c r="K51" s="335">
        <v>0</v>
      </c>
      <c r="L51" s="338">
        <v>0</v>
      </c>
      <c r="M51" s="335">
        <v>0</v>
      </c>
      <c r="N51" s="338">
        <v>0</v>
      </c>
      <c r="O51" s="335">
        <v>0</v>
      </c>
      <c r="P51" s="335">
        <v>0</v>
      </c>
      <c r="Q51" s="335">
        <v>0</v>
      </c>
      <c r="R51" s="335">
        <v>0</v>
      </c>
      <c r="S51" s="335">
        <v>0</v>
      </c>
      <c r="T51" s="335">
        <v>0</v>
      </c>
      <c r="U51" s="335">
        <v>0</v>
      </c>
      <c r="V51" s="335">
        <v>0</v>
      </c>
      <c r="W51" s="335">
        <v>0</v>
      </c>
      <c r="X51" s="335">
        <v>0</v>
      </c>
      <c r="Y51" s="335">
        <v>0</v>
      </c>
      <c r="Z51" s="335">
        <v>0</v>
      </c>
      <c r="AA51" s="335">
        <v>0</v>
      </c>
      <c r="AB51" s="339">
        <f t="shared" si="6"/>
        <v>0</v>
      </c>
      <c r="AC51" s="362">
        <f t="shared" si="8"/>
        <v>0</v>
      </c>
    </row>
    <row r="52" spans="1:29" x14ac:dyDescent="0.25">
      <c r="A52" s="80" t="s">
        <v>139</v>
      </c>
      <c r="B52" s="51" t="s">
        <v>138</v>
      </c>
      <c r="C52" s="335">
        <v>5.2623516803118555</v>
      </c>
      <c r="D52" s="335">
        <v>0</v>
      </c>
      <c r="E52" s="362">
        <f>C52</f>
        <v>5.2623516803118555</v>
      </c>
      <c r="F52" s="362">
        <f t="shared" si="7"/>
        <v>5.2623516803118555</v>
      </c>
      <c r="G52" s="336">
        <v>0</v>
      </c>
      <c r="H52" s="336">
        <v>0</v>
      </c>
      <c r="I52" s="336">
        <v>0</v>
      </c>
      <c r="J52" s="336">
        <v>0</v>
      </c>
      <c r="K52" s="336">
        <v>0</v>
      </c>
      <c r="L52" s="336">
        <v>5.2623516803118555</v>
      </c>
      <c r="M52" s="336">
        <v>0</v>
      </c>
      <c r="N52" s="336">
        <v>5.42592125</v>
      </c>
      <c r="O52" s="336">
        <v>0</v>
      </c>
      <c r="P52" s="336">
        <v>0</v>
      </c>
      <c r="Q52" s="336">
        <v>0</v>
      </c>
      <c r="R52" s="336">
        <v>0</v>
      </c>
      <c r="S52" s="336">
        <v>0</v>
      </c>
      <c r="T52" s="336">
        <v>0</v>
      </c>
      <c r="U52" s="336">
        <v>0</v>
      </c>
      <c r="V52" s="336">
        <v>0</v>
      </c>
      <c r="W52" s="336">
        <v>0</v>
      </c>
      <c r="X52" s="336">
        <v>0</v>
      </c>
      <c r="Y52" s="336">
        <v>0</v>
      </c>
      <c r="Z52" s="336">
        <v>0</v>
      </c>
      <c r="AA52" s="336">
        <v>0</v>
      </c>
      <c r="AB52" s="339">
        <f t="shared" si="6"/>
        <v>5.2623516803118555</v>
      </c>
      <c r="AC52" s="362">
        <f t="shared" si="8"/>
        <v>5.42592125</v>
      </c>
    </row>
    <row r="53" spans="1:29" x14ac:dyDescent="0.25">
      <c r="A53" s="80" t="s">
        <v>137</v>
      </c>
      <c r="B53" s="51" t="s">
        <v>131</v>
      </c>
      <c r="C53" s="335">
        <v>0</v>
      </c>
      <c r="D53" s="335">
        <v>0</v>
      </c>
      <c r="E53" s="362">
        <f>G53+AB53</f>
        <v>0</v>
      </c>
      <c r="F53" s="362">
        <f t="shared" si="7"/>
        <v>0</v>
      </c>
      <c r="G53" s="336">
        <v>0</v>
      </c>
      <c r="H53" s="336">
        <v>0</v>
      </c>
      <c r="I53" s="336">
        <v>0</v>
      </c>
      <c r="J53" s="336">
        <v>0</v>
      </c>
      <c r="K53" s="336">
        <v>0</v>
      </c>
      <c r="L53" s="337">
        <v>0</v>
      </c>
      <c r="M53" s="336">
        <v>0</v>
      </c>
      <c r="N53" s="337">
        <v>0</v>
      </c>
      <c r="O53" s="336">
        <v>0</v>
      </c>
      <c r="P53" s="336">
        <v>0</v>
      </c>
      <c r="Q53" s="336">
        <v>0</v>
      </c>
      <c r="R53" s="336">
        <v>0</v>
      </c>
      <c r="S53" s="336">
        <v>0</v>
      </c>
      <c r="T53" s="336">
        <v>0</v>
      </c>
      <c r="U53" s="336">
        <v>0</v>
      </c>
      <c r="V53" s="336">
        <v>0</v>
      </c>
      <c r="W53" s="336">
        <v>0</v>
      </c>
      <c r="X53" s="336">
        <v>0</v>
      </c>
      <c r="Y53" s="336">
        <v>0</v>
      </c>
      <c r="Z53" s="336">
        <v>0</v>
      </c>
      <c r="AA53" s="336">
        <v>0</v>
      </c>
      <c r="AB53" s="339">
        <f t="shared" si="6"/>
        <v>0</v>
      </c>
      <c r="AC53" s="362">
        <f t="shared" si="8"/>
        <v>0</v>
      </c>
    </row>
    <row r="54" spans="1:29" x14ac:dyDescent="0.25">
      <c r="A54" s="80" t="s">
        <v>136</v>
      </c>
      <c r="B54" s="79" t="s">
        <v>130</v>
      </c>
      <c r="C54" s="335">
        <v>1.26</v>
      </c>
      <c r="D54" s="335">
        <v>0</v>
      </c>
      <c r="E54" s="362">
        <f>G54+AB54</f>
        <v>1.26</v>
      </c>
      <c r="F54" s="362">
        <f t="shared" si="7"/>
        <v>1.26</v>
      </c>
      <c r="G54" s="336">
        <v>0</v>
      </c>
      <c r="H54" s="336">
        <v>0</v>
      </c>
      <c r="I54" s="336">
        <v>0</v>
      </c>
      <c r="J54" s="336">
        <v>0</v>
      </c>
      <c r="K54" s="336">
        <v>0</v>
      </c>
      <c r="L54" s="336">
        <v>1.26</v>
      </c>
      <c r="M54" s="336">
        <v>0</v>
      </c>
      <c r="N54" s="336">
        <v>1.26</v>
      </c>
      <c r="O54" s="336">
        <v>0</v>
      </c>
      <c r="P54" s="336">
        <v>0</v>
      </c>
      <c r="Q54" s="336">
        <v>0</v>
      </c>
      <c r="R54" s="336">
        <v>0</v>
      </c>
      <c r="S54" s="336">
        <v>0</v>
      </c>
      <c r="T54" s="336">
        <v>0</v>
      </c>
      <c r="U54" s="336">
        <v>0</v>
      </c>
      <c r="V54" s="336">
        <v>0</v>
      </c>
      <c r="W54" s="336">
        <v>0</v>
      </c>
      <c r="X54" s="336">
        <v>0</v>
      </c>
      <c r="Y54" s="336">
        <v>0</v>
      </c>
      <c r="Z54" s="336">
        <v>0</v>
      </c>
      <c r="AA54" s="336">
        <v>0</v>
      </c>
      <c r="AB54" s="339">
        <f t="shared" si="6"/>
        <v>1.26</v>
      </c>
      <c r="AC54" s="362">
        <f t="shared" si="8"/>
        <v>1.26</v>
      </c>
    </row>
    <row r="55" spans="1:29" x14ac:dyDescent="0.25">
      <c r="A55" s="80" t="s">
        <v>135</v>
      </c>
      <c r="B55" s="79" t="s">
        <v>129</v>
      </c>
      <c r="C55" s="335">
        <v>0</v>
      </c>
      <c r="D55" s="335">
        <v>0</v>
      </c>
      <c r="E55" s="362">
        <f>G55+AB55</f>
        <v>0</v>
      </c>
      <c r="F55" s="362">
        <f t="shared" si="7"/>
        <v>0</v>
      </c>
      <c r="G55" s="336">
        <v>0</v>
      </c>
      <c r="H55" s="336">
        <v>0</v>
      </c>
      <c r="I55" s="336">
        <v>0</v>
      </c>
      <c r="J55" s="336">
        <v>0</v>
      </c>
      <c r="K55" s="336">
        <v>0</v>
      </c>
      <c r="L55" s="336">
        <v>0</v>
      </c>
      <c r="M55" s="336">
        <v>0</v>
      </c>
      <c r="N55" s="336">
        <v>0</v>
      </c>
      <c r="O55" s="336">
        <v>0</v>
      </c>
      <c r="P55" s="336">
        <v>0</v>
      </c>
      <c r="Q55" s="336">
        <v>0</v>
      </c>
      <c r="R55" s="336">
        <v>0</v>
      </c>
      <c r="S55" s="336">
        <v>0</v>
      </c>
      <c r="T55" s="336">
        <v>0</v>
      </c>
      <c r="U55" s="336">
        <v>0</v>
      </c>
      <c r="V55" s="336">
        <v>0</v>
      </c>
      <c r="W55" s="336">
        <v>0</v>
      </c>
      <c r="X55" s="336">
        <v>0</v>
      </c>
      <c r="Y55" s="336">
        <v>0</v>
      </c>
      <c r="Z55" s="336">
        <v>0</v>
      </c>
      <c r="AA55" s="336">
        <v>0</v>
      </c>
      <c r="AB55" s="339">
        <f t="shared" si="6"/>
        <v>0</v>
      </c>
      <c r="AC55" s="362">
        <f t="shared" si="8"/>
        <v>0</v>
      </c>
    </row>
    <row r="56" spans="1:29" x14ac:dyDescent="0.25">
      <c r="A56" s="80" t="s">
        <v>134</v>
      </c>
      <c r="B56" s="79" t="s">
        <v>128</v>
      </c>
      <c r="C56" s="335">
        <v>1.7999999999999999E-2</v>
      </c>
      <c r="D56" s="335">
        <v>0</v>
      </c>
      <c r="E56" s="362">
        <f>G56+AB56</f>
        <v>1.7999999999999999E-2</v>
      </c>
      <c r="F56" s="362">
        <f t="shared" si="7"/>
        <v>1.7999999999999999E-2</v>
      </c>
      <c r="G56" s="336">
        <v>0</v>
      </c>
      <c r="H56" s="336">
        <v>0</v>
      </c>
      <c r="I56" s="336">
        <v>0</v>
      </c>
      <c r="J56" s="336">
        <v>0</v>
      </c>
      <c r="K56" s="336">
        <v>0</v>
      </c>
      <c r="L56" s="336">
        <v>1.7999999999999999E-2</v>
      </c>
      <c r="M56" s="336">
        <v>0</v>
      </c>
      <c r="N56" s="336">
        <v>0.03</v>
      </c>
      <c r="O56" s="336">
        <v>0</v>
      </c>
      <c r="P56" s="336">
        <v>0</v>
      </c>
      <c r="Q56" s="336">
        <v>0</v>
      </c>
      <c r="R56" s="336">
        <v>0</v>
      </c>
      <c r="S56" s="336">
        <v>0</v>
      </c>
      <c r="T56" s="336">
        <v>0</v>
      </c>
      <c r="U56" s="336">
        <v>0</v>
      </c>
      <c r="V56" s="336">
        <v>0</v>
      </c>
      <c r="W56" s="336">
        <v>0</v>
      </c>
      <c r="X56" s="336">
        <v>0</v>
      </c>
      <c r="Y56" s="336">
        <v>0</v>
      </c>
      <c r="Z56" s="336">
        <v>0</v>
      </c>
      <c r="AA56" s="336">
        <v>0</v>
      </c>
      <c r="AB56" s="339">
        <f t="shared" si="6"/>
        <v>1.7999999999999999E-2</v>
      </c>
      <c r="AC56" s="362">
        <f t="shared" si="8"/>
        <v>0.03</v>
      </c>
    </row>
    <row r="57" spans="1:29" ht="18.75" x14ac:dyDescent="0.25">
      <c r="A57" s="80" t="s">
        <v>133</v>
      </c>
      <c r="B57" s="364" t="s">
        <v>701</v>
      </c>
      <c r="C57" s="335">
        <f>C50</f>
        <v>4</v>
      </c>
      <c r="D57" s="335">
        <v>0</v>
      </c>
      <c r="E57" s="362">
        <f>G57+AB57</f>
        <v>4</v>
      </c>
      <c r="F57" s="362">
        <f t="shared" si="7"/>
        <v>4</v>
      </c>
      <c r="G57" s="336">
        <v>0</v>
      </c>
      <c r="H57" s="336">
        <v>0</v>
      </c>
      <c r="I57" s="336">
        <v>0</v>
      </c>
      <c r="J57" s="336">
        <v>0</v>
      </c>
      <c r="K57" s="336">
        <v>0</v>
      </c>
      <c r="L57" s="336">
        <f>L50</f>
        <v>4</v>
      </c>
      <c r="M57" s="336">
        <v>0</v>
      </c>
      <c r="N57" s="336">
        <v>4</v>
      </c>
      <c r="O57" s="336">
        <v>0</v>
      </c>
      <c r="P57" s="336">
        <v>0</v>
      </c>
      <c r="Q57" s="336">
        <v>0</v>
      </c>
      <c r="R57" s="336">
        <v>0</v>
      </c>
      <c r="S57" s="336">
        <v>0</v>
      </c>
      <c r="T57" s="336">
        <v>0</v>
      </c>
      <c r="U57" s="336">
        <v>0</v>
      </c>
      <c r="V57" s="336">
        <v>0</v>
      </c>
      <c r="W57" s="336">
        <v>0</v>
      </c>
      <c r="X57" s="336">
        <v>0</v>
      </c>
      <c r="Y57" s="336">
        <v>0</v>
      </c>
      <c r="Z57" s="336">
        <v>0</v>
      </c>
      <c r="AA57" s="336">
        <v>0</v>
      </c>
      <c r="AB57" s="339">
        <f t="shared" si="6"/>
        <v>4</v>
      </c>
      <c r="AC57" s="362">
        <f t="shared" si="8"/>
        <v>4</v>
      </c>
    </row>
    <row r="58" spans="1:29" ht="36.75" customHeight="1" x14ac:dyDescent="0.25">
      <c r="A58" s="83" t="s">
        <v>58</v>
      </c>
      <c r="B58" s="102" t="s">
        <v>231</v>
      </c>
      <c r="C58" s="335">
        <v>0</v>
      </c>
      <c r="D58" s="335">
        <v>0</v>
      </c>
      <c r="E58" s="362">
        <v>0</v>
      </c>
      <c r="F58" s="362">
        <f t="shared" si="7"/>
        <v>0</v>
      </c>
      <c r="G58" s="335">
        <v>0</v>
      </c>
      <c r="H58" s="335">
        <v>0</v>
      </c>
      <c r="I58" s="335">
        <v>0</v>
      </c>
      <c r="J58" s="335">
        <v>0</v>
      </c>
      <c r="K58" s="335">
        <v>0</v>
      </c>
      <c r="L58" s="338">
        <v>0</v>
      </c>
      <c r="M58" s="335">
        <v>0</v>
      </c>
      <c r="N58" s="338">
        <v>0</v>
      </c>
      <c r="O58" s="335">
        <v>0</v>
      </c>
      <c r="P58" s="335">
        <v>0</v>
      </c>
      <c r="Q58" s="335">
        <v>0</v>
      </c>
      <c r="R58" s="335">
        <v>0</v>
      </c>
      <c r="S58" s="335">
        <v>0</v>
      </c>
      <c r="T58" s="335">
        <v>0</v>
      </c>
      <c r="U58" s="335">
        <v>0</v>
      </c>
      <c r="V58" s="335">
        <v>0</v>
      </c>
      <c r="W58" s="335">
        <v>0</v>
      </c>
      <c r="X58" s="335">
        <v>0</v>
      </c>
      <c r="Y58" s="335">
        <v>0</v>
      </c>
      <c r="Z58" s="335">
        <v>0</v>
      </c>
      <c r="AA58" s="335">
        <v>0</v>
      </c>
      <c r="AB58" s="339">
        <f t="shared" si="6"/>
        <v>0</v>
      </c>
      <c r="AC58" s="362">
        <f t="shared" si="8"/>
        <v>0</v>
      </c>
    </row>
    <row r="59" spans="1:29" x14ac:dyDescent="0.25">
      <c r="A59" s="83" t="s">
        <v>56</v>
      </c>
      <c r="B59" s="82" t="s">
        <v>132</v>
      </c>
      <c r="C59" s="335">
        <v>0</v>
      </c>
      <c r="D59" s="335">
        <v>0</v>
      </c>
      <c r="E59" s="362">
        <v>0</v>
      </c>
      <c r="F59" s="362">
        <f t="shared" si="7"/>
        <v>0</v>
      </c>
      <c r="G59" s="335">
        <v>0</v>
      </c>
      <c r="H59" s="335">
        <v>0</v>
      </c>
      <c r="I59" s="335">
        <v>0</v>
      </c>
      <c r="J59" s="335">
        <v>0</v>
      </c>
      <c r="K59" s="335">
        <v>0</v>
      </c>
      <c r="L59" s="338">
        <v>0</v>
      </c>
      <c r="M59" s="335">
        <v>0</v>
      </c>
      <c r="N59" s="338">
        <v>0</v>
      </c>
      <c r="O59" s="335">
        <v>0</v>
      </c>
      <c r="P59" s="335">
        <v>0</v>
      </c>
      <c r="Q59" s="335">
        <v>0</v>
      </c>
      <c r="R59" s="335">
        <v>0</v>
      </c>
      <c r="S59" s="335">
        <v>0</v>
      </c>
      <c r="T59" s="335">
        <v>0</v>
      </c>
      <c r="U59" s="335">
        <v>0</v>
      </c>
      <c r="V59" s="335">
        <v>0</v>
      </c>
      <c r="W59" s="335">
        <v>0</v>
      </c>
      <c r="X59" s="335">
        <v>0</v>
      </c>
      <c r="Y59" s="335">
        <v>0</v>
      </c>
      <c r="Z59" s="335">
        <v>0</v>
      </c>
      <c r="AA59" s="335">
        <v>0</v>
      </c>
      <c r="AB59" s="339">
        <f t="shared" si="6"/>
        <v>0</v>
      </c>
      <c r="AC59" s="362">
        <f t="shared" si="8"/>
        <v>0</v>
      </c>
    </row>
    <row r="60" spans="1:29" x14ac:dyDescent="0.25">
      <c r="A60" s="80" t="s">
        <v>225</v>
      </c>
      <c r="B60" s="81" t="s">
        <v>152</v>
      </c>
      <c r="C60" s="335">
        <v>0</v>
      </c>
      <c r="D60" s="335">
        <v>0</v>
      </c>
      <c r="E60" s="362">
        <v>0</v>
      </c>
      <c r="F60" s="362">
        <f t="shared" si="7"/>
        <v>0</v>
      </c>
      <c r="G60" s="336">
        <v>0</v>
      </c>
      <c r="H60" s="336">
        <v>0</v>
      </c>
      <c r="I60" s="336">
        <v>0</v>
      </c>
      <c r="J60" s="336">
        <v>0</v>
      </c>
      <c r="K60" s="336">
        <v>0</v>
      </c>
      <c r="L60" s="336">
        <v>0</v>
      </c>
      <c r="M60" s="336">
        <v>0</v>
      </c>
      <c r="N60" s="336">
        <v>0</v>
      </c>
      <c r="O60" s="336">
        <v>0</v>
      </c>
      <c r="P60" s="336">
        <v>0</v>
      </c>
      <c r="Q60" s="336">
        <v>0</v>
      </c>
      <c r="R60" s="336">
        <v>0</v>
      </c>
      <c r="S60" s="336">
        <v>0</v>
      </c>
      <c r="T60" s="336">
        <v>0</v>
      </c>
      <c r="U60" s="336">
        <v>0</v>
      </c>
      <c r="V60" s="336">
        <v>0</v>
      </c>
      <c r="W60" s="336">
        <v>0</v>
      </c>
      <c r="X60" s="336">
        <v>0</v>
      </c>
      <c r="Y60" s="336">
        <v>0</v>
      </c>
      <c r="Z60" s="336">
        <v>0</v>
      </c>
      <c r="AA60" s="336">
        <v>0</v>
      </c>
      <c r="AB60" s="339">
        <f t="shared" si="6"/>
        <v>0</v>
      </c>
      <c r="AC60" s="362">
        <f t="shared" si="8"/>
        <v>0</v>
      </c>
    </row>
    <row r="61" spans="1:29" x14ac:dyDescent="0.25">
      <c r="A61" s="80" t="s">
        <v>226</v>
      </c>
      <c r="B61" s="81" t="s">
        <v>150</v>
      </c>
      <c r="C61" s="335">
        <v>0.25</v>
      </c>
      <c r="D61" s="335">
        <v>0</v>
      </c>
      <c r="E61" s="362">
        <f>G61+AB61</f>
        <v>0.25</v>
      </c>
      <c r="F61" s="362">
        <f t="shared" si="7"/>
        <v>0.25</v>
      </c>
      <c r="G61" s="336">
        <v>0</v>
      </c>
      <c r="H61" s="336">
        <v>0</v>
      </c>
      <c r="I61" s="336">
        <v>0</v>
      </c>
      <c r="J61" s="336">
        <v>0</v>
      </c>
      <c r="K61" s="336">
        <v>0</v>
      </c>
      <c r="L61" s="336">
        <v>0.25</v>
      </c>
      <c r="M61" s="336">
        <v>0</v>
      </c>
      <c r="N61" s="336">
        <v>0.25</v>
      </c>
      <c r="O61" s="336">
        <v>0</v>
      </c>
      <c r="P61" s="336">
        <v>0</v>
      </c>
      <c r="Q61" s="336">
        <v>0</v>
      </c>
      <c r="R61" s="336">
        <v>0</v>
      </c>
      <c r="S61" s="336">
        <v>0</v>
      </c>
      <c r="T61" s="336">
        <v>0</v>
      </c>
      <c r="U61" s="336">
        <v>0</v>
      </c>
      <c r="V61" s="336">
        <v>0</v>
      </c>
      <c r="W61" s="336">
        <v>0</v>
      </c>
      <c r="X61" s="336">
        <v>0</v>
      </c>
      <c r="Y61" s="336">
        <v>0</v>
      </c>
      <c r="Z61" s="336">
        <v>0</v>
      </c>
      <c r="AA61" s="336">
        <v>0</v>
      </c>
      <c r="AB61" s="339">
        <f t="shared" si="6"/>
        <v>0.25</v>
      </c>
      <c r="AC61" s="362">
        <f t="shared" si="8"/>
        <v>0.25</v>
      </c>
    </row>
    <row r="62" spans="1:29" x14ac:dyDescent="0.25">
      <c r="A62" s="80" t="s">
        <v>227</v>
      </c>
      <c r="B62" s="81" t="s">
        <v>148</v>
      </c>
      <c r="C62" s="335">
        <v>0</v>
      </c>
      <c r="D62" s="335">
        <v>0</v>
      </c>
      <c r="E62" s="362">
        <v>0</v>
      </c>
      <c r="F62" s="362">
        <f t="shared" si="7"/>
        <v>0</v>
      </c>
      <c r="G62" s="336">
        <v>0</v>
      </c>
      <c r="H62" s="336">
        <v>0</v>
      </c>
      <c r="I62" s="336">
        <v>0</v>
      </c>
      <c r="J62" s="336">
        <v>0</v>
      </c>
      <c r="K62" s="336">
        <v>0</v>
      </c>
      <c r="L62" s="336">
        <v>0</v>
      </c>
      <c r="M62" s="336">
        <v>0</v>
      </c>
      <c r="N62" s="336">
        <v>0</v>
      </c>
      <c r="O62" s="336">
        <v>0</v>
      </c>
      <c r="P62" s="336">
        <v>0</v>
      </c>
      <c r="Q62" s="336">
        <v>0</v>
      </c>
      <c r="R62" s="336">
        <v>0</v>
      </c>
      <c r="S62" s="336">
        <v>0</v>
      </c>
      <c r="T62" s="336">
        <v>0</v>
      </c>
      <c r="U62" s="336">
        <v>0</v>
      </c>
      <c r="V62" s="336">
        <v>0</v>
      </c>
      <c r="W62" s="336">
        <v>0</v>
      </c>
      <c r="X62" s="336">
        <v>0</v>
      </c>
      <c r="Y62" s="336">
        <v>0</v>
      </c>
      <c r="Z62" s="336">
        <v>0</v>
      </c>
      <c r="AA62" s="336">
        <v>0</v>
      </c>
      <c r="AB62" s="339">
        <f t="shared" si="6"/>
        <v>0</v>
      </c>
      <c r="AC62" s="362">
        <f t="shared" si="8"/>
        <v>0</v>
      </c>
    </row>
    <row r="63" spans="1:29" x14ac:dyDescent="0.25">
      <c r="A63" s="80" t="s">
        <v>228</v>
      </c>
      <c r="B63" s="81" t="s">
        <v>230</v>
      </c>
      <c r="C63" s="335">
        <v>0</v>
      </c>
      <c r="D63" s="335">
        <v>0</v>
      </c>
      <c r="E63" s="362">
        <v>0</v>
      </c>
      <c r="F63" s="362">
        <f t="shared" si="7"/>
        <v>0</v>
      </c>
      <c r="G63" s="336">
        <v>0</v>
      </c>
      <c r="H63" s="336">
        <v>0</v>
      </c>
      <c r="I63" s="336">
        <v>0</v>
      </c>
      <c r="J63" s="336">
        <v>0</v>
      </c>
      <c r="K63" s="336">
        <v>0</v>
      </c>
      <c r="L63" s="336">
        <v>0</v>
      </c>
      <c r="M63" s="336">
        <v>0</v>
      </c>
      <c r="N63" s="336">
        <v>0</v>
      </c>
      <c r="O63" s="336">
        <v>0</v>
      </c>
      <c r="P63" s="336">
        <v>0</v>
      </c>
      <c r="Q63" s="336">
        <v>0</v>
      </c>
      <c r="R63" s="336">
        <v>0</v>
      </c>
      <c r="S63" s="336">
        <v>0</v>
      </c>
      <c r="T63" s="336">
        <v>0</v>
      </c>
      <c r="U63" s="336">
        <v>0</v>
      </c>
      <c r="V63" s="336">
        <v>0</v>
      </c>
      <c r="W63" s="336">
        <v>0</v>
      </c>
      <c r="X63" s="336">
        <v>0</v>
      </c>
      <c r="Y63" s="336">
        <v>0</v>
      </c>
      <c r="Z63" s="336">
        <v>0</v>
      </c>
      <c r="AA63" s="336">
        <v>0</v>
      </c>
      <c r="AB63" s="339">
        <f t="shared" si="6"/>
        <v>0</v>
      </c>
      <c r="AC63" s="362">
        <f t="shared" si="8"/>
        <v>0</v>
      </c>
    </row>
    <row r="64" spans="1:29" ht="18.75" x14ac:dyDescent="0.25">
      <c r="A64" s="80" t="s">
        <v>229</v>
      </c>
      <c r="B64" s="79" t="s">
        <v>127</v>
      </c>
      <c r="C64" s="335">
        <v>0</v>
      </c>
      <c r="D64" s="335">
        <v>0</v>
      </c>
      <c r="E64" s="362">
        <v>0</v>
      </c>
      <c r="F64" s="362">
        <f t="shared" si="7"/>
        <v>0</v>
      </c>
      <c r="G64" s="336">
        <v>0</v>
      </c>
      <c r="H64" s="336">
        <v>0</v>
      </c>
      <c r="I64" s="336">
        <v>0</v>
      </c>
      <c r="J64" s="336">
        <v>0</v>
      </c>
      <c r="K64" s="336">
        <v>0</v>
      </c>
      <c r="L64" s="336">
        <v>0</v>
      </c>
      <c r="M64" s="336">
        <v>0</v>
      </c>
      <c r="N64" s="336">
        <v>0</v>
      </c>
      <c r="O64" s="336">
        <v>0</v>
      </c>
      <c r="P64" s="336">
        <v>0</v>
      </c>
      <c r="Q64" s="336">
        <v>0</v>
      </c>
      <c r="R64" s="336">
        <v>0</v>
      </c>
      <c r="S64" s="336">
        <v>0</v>
      </c>
      <c r="T64" s="336">
        <v>0</v>
      </c>
      <c r="U64" s="336">
        <v>0</v>
      </c>
      <c r="V64" s="336">
        <v>0</v>
      </c>
      <c r="W64" s="336">
        <v>0</v>
      </c>
      <c r="X64" s="336">
        <v>0</v>
      </c>
      <c r="Y64" s="336">
        <v>0</v>
      </c>
      <c r="Z64" s="336">
        <v>0</v>
      </c>
      <c r="AA64" s="336">
        <v>0</v>
      </c>
      <c r="AB64" s="339">
        <f t="shared" si="6"/>
        <v>0</v>
      </c>
      <c r="AC64" s="362">
        <f t="shared" si="8"/>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90"/>
      <c r="C66" s="490"/>
      <c r="D66" s="490"/>
      <c r="E66" s="490"/>
      <c r="F66" s="490"/>
      <c r="G66" s="490"/>
      <c r="H66" s="490"/>
      <c r="I66" s="490"/>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91"/>
      <c r="C68" s="491"/>
      <c r="D68" s="491"/>
      <c r="E68" s="491"/>
      <c r="F68" s="491"/>
      <c r="G68" s="491"/>
      <c r="H68" s="491"/>
      <c r="I68" s="491"/>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90"/>
      <c r="C70" s="490"/>
      <c r="D70" s="490"/>
      <c r="E70" s="490"/>
      <c r="F70" s="490"/>
      <c r="G70" s="490"/>
      <c r="H70" s="490"/>
      <c r="I70" s="490"/>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90"/>
      <c r="C72" s="490"/>
      <c r="D72" s="490"/>
      <c r="E72" s="490"/>
      <c r="F72" s="490"/>
      <c r="G72" s="490"/>
      <c r="H72" s="490"/>
      <c r="I72" s="490"/>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91"/>
      <c r="C73" s="491"/>
      <c r="D73" s="491"/>
      <c r="E73" s="491"/>
      <c r="F73" s="491"/>
      <c r="G73" s="491"/>
      <c r="H73" s="491"/>
      <c r="I73" s="491"/>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90"/>
      <c r="C74" s="490"/>
      <c r="D74" s="490"/>
      <c r="E74" s="490"/>
      <c r="F74" s="490"/>
      <c r="G74" s="490"/>
      <c r="H74" s="490"/>
      <c r="I74" s="490"/>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88"/>
      <c r="C75" s="488"/>
      <c r="D75" s="488"/>
      <c r="E75" s="488"/>
      <c r="F75" s="488"/>
      <c r="G75" s="488"/>
      <c r="H75" s="488"/>
      <c r="I75" s="488"/>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89"/>
      <c r="C77" s="489"/>
      <c r="D77" s="489"/>
      <c r="E77" s="489"/>
      <c r="F77" s="489"/>
      <c r="G77" s="489"/>
      <c r="H77" s="489"/>
      <c r="I77" s="489"/>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5:C64 G62:I64 G25:I60 K25:L60 K62:L64 P25:Y64">
    <cfRule type="cellIs" dxfId="69" priority="30" operator="notEqual">
      <formula>0</formula>
    </cfRule>
  </conditionalFormatting>
  <conditionalFormatting sqref="AB25:AB64">
    <cfRule type="cellIs" dxfId="68" priority="29" operator="notEqual">
      <formula>0</formula>
    </cfRule>
  </conditionalFormatting>
  <conditionalFormatting sqref="C24:D24 G24:I24 K24:L24 P24:Y24">
    <cfRule type="cellIs" dxfId="67" priority="26" operator="notEqual">
      <formula>0</formula>
    </cfRule>
  </conditionalFormatting>
  <conditionalFormatting sqref="AB24:AC24 AC25:AC64">
    <cfRule type="cellIs" dxfId="66" priority="27" operator="notEqual">
      <formula>0</formula>
    </cfRule>
  </conditionalFormatting>
  <conditionalFormatting sqref="E53:E57">
    <cfRule type="cellIs" dxfId="65" priority="20" operator="notEqual">
      <formula>0</formula>
    </cfRule>
  </conditionalFormatting>
  <conditionalFormatting sqref="E24:F24">
    <cfRule type="cellIs" dxfId="64" priority="24" operator="notEqual">
      <formula>0</formula>
    </cfRule>
  </conditionalFormatting>
  <conditionalFormatting sqref="E58:F60 E51:F52 E25:F43 F44 F50 F53:F57 E62:F64">
    <cfRule type="cellIs" dxfId="63" priority="23" operator="notEqual">
      <formula>0</formula>
    </cfRule>
  </conditionalFormatting>
  <conditionalFormatting sqref="F45:F49">
    <cfRule type="cellIs" dxfId="62" priority="22" operator="notEqual">
      <formula>0</formula>
    </cfRule>
  </conditionalFormatting>
  <conditionalFormatting sqref="E44:E50">
    <cfRule type="cellIs" dxfId="61" priority="21" operator="notEqual">
      <formula>0</formula>
    </cfRule>
  </conditionalFormatting>
  <conditionalFormatting sqref="G61:I61 K61:L61">
    <cfRule type="cellIs" dxfId="60" priority="19" operator="notEqual">
      <formula>0</formula>
    </cfRule>
  </conditionalFormatting>
  <conditionalFormatting sqref="F61">
    <cfRule type="cellIs" dxfId="59" priority="18" operator="notEqual">
      <formula>0</formula>
    </cfRule>
  </conditionalFormatting>
  <conditionalFormatting sqref="E61">
    <cfRule type="cellIs" dxfId="58" priority="17" operator="notEqual">
      <formula>0</formula>
    </cfRule>
  </conditionalFormatting>
  <conditionalFormatting sqref="D25:D64">
    <cfRule type="cellIs" dxfId="57" priority="16" operator="notEqual">
      <formula>0</formula>
    </cfRule>
  </conditionalFormatting>
  <conditionalFormatting sqref="J62:J64 J25:J60">
    <cfRule type="cellIs" dxfId="56" priority="14" operator="notEqual">
      <formula>0</formula>
    </cfRule>
  </conditionalFormatting>
  <conditionalFormatting sqref="J24">
    <cfRule type="cellIs" dxfId="55" priority="13" operator="notEqual">
      <formula>0</formula>
    </cfRule>
  </conditionalFormatting>
  <conditionalFormatting sqref="J61">
    <cfRule type="cellIs" dxfId="54" priority="12" operator="notEqual">
      <formula>0</formula>
    </cfRule>
  </conditionalFormatting>
  <conditionalFormatting sqref="Z25:AA64">
    <cfRule type="cellIs" dxfId="53" priority="11" operator="notEqual">
      <formula>0</formula>
    </cfRule>
  </conditionalFormatting>
  <conditionalFormatting sqref="Z24:AA24">
    <cfRule type="cellIs" dxfId="52" priority="10" operator="notEqual">
      <formula>0</formula>
    </cfRule>
  </conditionalFormatting>
  <conditionalFormatting sqref="N25:N60 N62:N64">
    <cfRule type="cellIs" dxfId="51" priority="9" operator="notEqual">
      <formula>0</formula>
    </cfRule>
  </conditionalFormatting>
  <conditionalFormatting sqref="N24">
    <cfRule type="cellIs" dxfId="50" priority="8" operator="notEqual">
      <formula>0</formula>
    </cfRule>
  </conditionalFormatting>
  <conditionalFormatting sqref="N61">
    <cfRule type="cellIs" dxfId="49" priority="7" operator="notEqual">
      <formula>0</formula>
    </cfRule>
  </conditionalFormatting>
  <conditionalFormatting sqref="M25:M60 M62:M64">
    <cfRule type="cellIs" dxfId="48" priority="6" operator="notEqual">
      <formula>0</formula>
    </cfRule>
  </conditionalFormatting>
  <conditionalFormatting sqref="M24">
    <cfRule type="cellIs" dxfId="47" priority="5" operator="notEqual">
      <formula>0</formula>
    </cfRule>
  </conditionalFormatting>
  <conditionalFormatting sqref="M61">
    <cfRule type="cellIs" dxfId="46" priority="4" operator="notEqual">
      <formula>0</formula>
    </cfRule>
  </conditionalFormatting>
  <conditionalFormatting sqref="O25:O60 O62:O64">
    <cfRule type="cellIs" dxfId="45" priority="3" operator="notEqual">
      <formula>0</formula>
    </cfRule>
  </conditionalFormatting>
  <conditionalFormatting sqref="O24">
    <cfRule type="cellIs" dxfId="44" priority="2" operator="notEqual">
      <formula>0</formula>
    </cfRule>
  </conditionalFormatting>
  <conditionalFormatting sqref="O61">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6" width="19" style="66" customWidth="1"/>
    <col min="7" max="10" width="12" style="67" hidden="1" customWidth="1"/>
    <col min="11" max="11" width="12" style="67" customWidth="1"/>
    <col min="12" max="19" width="9.28515625" style="66" customWidth="1"/>
    <col min="20" max="21" width="8" style="66" customWidth="1"/>
    <col min="22" max="23" width="8.5703125" style="66" customWidth="1"/>
    <col min="24" max="25" width="8" style="66" customWidth="1"/>
    <col min="26" max="27" width="8.5703125" style="66" customWidth="1"/>
    <col min="28" max="29" width="8" style="66" customWidth="1"/>
    <col min="30" max="31" width="8.5703125" style="66" customWidth="1"/>
    <col min="32" max="32" width="13.140625" style="66" customWidth="1"/>
    <col min="33" max="33" width="24.85546875" style="66" customWidth="1"/>
    <col min="34" max="16384" width="9.140625" style="66"/>
  </cols>
  <sheetData>
    <row r="1" spans="1:33" ht="18.75" x14ac:dyDescent="0.25">
      <c r="A1" s="67"/>
      <c r="B1" s="67"/>
      <c r="C1" s="67"/>
      <c r="D1" s="67"/>
      <c r="E1" s="67"/>
      <c r="F1" s="67"/>
      <c r="AG1" s="39" t="s">
        <v>68</v>
      </c>
    </row>
    <row r="2" spans="1:33" ht="18.75" x14ac:dyDescent="0.3">
      <c r="A2" s="67"/>
      <c r="B2" s="67"/>
      <c r="C2" s="67"/>
      <c r="D2" s="67"/>
      <c r="E2" s="67"/>
      <c r="F2" s="67"/>
      <c r="AG2" s="15" t="s">
        <v>10</v>
      </c>
    </row>
    <row r="3" spans="1:33" ht="18.75" x14ac:dyDescent="0.3">
      <c r="A3" s="67"/>
      <c r="B3" s="67"/>
      <c r="C3" s="67"/>
      <c r="D3" s="67"/>
      <c r="E3" s="67"/>
      <c r="F3" s="67"/>
      <c r="AG3" s="15" t="s">
        <v>67</v>
      </c>
    </row>
    <row r="4" spans="1:33" ht="18.75" customHeight="1" x14ac:dyDescent="0.25">
      <c r="A4" s="402" t="str">
        <f>'6.1. Паспорт сетевой график'!A5:K5</f>
        <v>Год раскрытия информации: 2018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row>
    <row r="5" spans="1:33" ht="18.75" x14ac:dyDescent="0.3">
      <c r="A5" s="67"/>
      <c r="B5" s="67"/>
      <c r="C5" s="67"/>
      <c r="D5" s="67"/>
      <c r="E5" s="67"/>
      <c r="F5" s="67"/>
      <c r="AG5" s="15"/>
    </row>
    <row r="6" spans="1:33" ht="18.75" x14ac:dyDescent="0.25">
      <c r="A6" s="493" t="s">
        <v>9</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c r="AD6" s="493"/>
      <c r="AE6" s="493"/>
      <c r="AF6" s="493"/>
      <c r="AG6" s="493"/>
    </row>
    <row r="7" spans="1:33" ht="18.75" x14ac:dyDescent="0.25">
      <c r="A7" s="380"/>
      <c r="B7" s="380"/>
      <c r="C7" s="380"/>
      <c r="D7" s="380"/>
      <c r="E7" s="380"/>
      <c r="F7" s="380"/>
      <c r="G7" s="380"/>
      <c r="H7" s="380"/>
      <c r="I7" s="380"/>
      <c r="J7" s="380"/>
      <c r="K7" s="380"/>
      <c r="L7" s="381"/>
      <c r="M7" s="381"/>
      <c r="N7" s="381"/>
      <c r="O7" s="381"/>
      <c r="P7" s="381"/>
      <c r="Q7" s="381"/>
      <c r="R7" s="381"/>
      <c r="S7" s="381"/>
      <c r="T7" s="381"/>
      <c r="U7" s="381"/>
      <c r="V7" s="381"/>
      <c r="W7" s="381"/>
      <c r="X7" s="381"/>
      <c r="Y7" s="381"/>
      <c r="Z7" s="381"/>
      <c r="AA7" s="381"/>
      <c r="AB7" s="381"/>
      <c r="AC7" s="381"/>
      <c r="AD7" s="381"/>
      <c r="AE7" s="381"/>
      <c r="AF7" s="381"/>
      <c r="AG7" s="381"/>
    </row>
    <row r="8" spans="1:33" x14ac:dyDescent="0.25">
      <c r="A8" s="494" t="str">
        <f>'6.1. Паспорт сетевой график'!A9</f>
        <v>Акционерное общество "Янтарьэнерго" ДЗО  ПАО "Россети"</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c r="AD8" s="494"/>
      <c r="AE8" s="494"/>
      <c r="AF8" s="494"/>
      <c r="AG8" s="494"/>
    </row>
    <row r="9" spans="1:33" ht="18.75" customHeight="1" x14ac:dyDescent="0.25">
      <c r="A9" s="492" t="s">
        <v>8</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row>
    <row r="10" spans="1:33" ht="18.75" x14ac:dyDescent="0.25">
      <c r="A10" s="380"/>
      <c r="B10" s="380"/>
      <c r="C10" s="380"/>
      <c r="D10" s="380"/>
      <c r="E10" s="380"/>
      <c r="F10" s="380"/>
      <c r="G10" s="380"/>
      <c r="H10" s="380"/>
      <c r="I10" s="380"/>
      <c r="J10" s="380"/>
      <c r="K10" s="380"/>
      <c r="L10" s="381"/>
      <c r="M10" s="381"/>
      <c r="N10" s="381"/>
      <c r="O10" s="381"/>
      <c r="P10" s="381"/>
      <c r="Q10" s="381"/>
      <c r="R10" s="381"/>
      <c r="S10" s="381"/>
      <c r="T10" s="381"/>
      <c r="U10" s="381"/>
      <c r="V10" s="381"/>
      <c r="W10" s="381"/>
      <c r="X10" s="381"/>
      <c r="Y10" s="381"/>
      <c r="Z10" s="381"/>
      <c r="AA10" s="381"/>
      <c r="AB10" s="381"/>
      <c r="AC10" s="381"/>
      <c r="AD10" s="381"/>
      <c r="AE10" s="381"/>
      <c r="AF10" s="381"/>
      <c r="AG10" s="381"/>
    </row>
    <row r="11" spans="1:33" x14ac:dyDescent="0.25">
      <c r="A11" s="494" t="str">
        <f>'6.1. Паспорт сетевой график'!A12</f>
        <v>Н_16-0049</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c r="AD11" s="494"/>
      <c r="AE11" s="494"/>
      <c r="AF11" s="494"/>
      <c r="AG11" s="494"/>
    </row>
    <row r="12" spans="1:33" x14ac:dyDescent="0.25">
      <c r="A12" s="492" t="s">
        <v>7</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2"/>
    </row>
    <row r="13" spans="1:33" ht="16.5" customHeight="1" x14ac:dyDescent="0.3">
      <c r="A13" s="382"/>
      <c r="B13" s="382"/>
      <c r="C13" s="382"/>
      <c r="D13" s="382"/>
      <c r="E13" s="382"/>
      <c r="F13" s="382"/>
      <c r="G13" s="382"/>
      <c r="H13" s="382"/>
      <c r="I13" s="382"/>
      <c r="J13" s="382"/>
      <c r="K13" s="382"/>
      <c r="L13" s="87"/>
      <c r="M13" s="87"/>
      <c r="N13" s="87"/>
      <c r="O13" s="87"/>
      <c r="P13" s="87"/>
      <c r="Q13" s="87"/>
      <c r="R13" s="87"/>
      <c r="S13" s="87"/>
      <c r="T13" s="87"/>
      <c r="U13" s="87"/>
      <c r="V13" s="87"/>
      <c r="W13" s="87"/>
      <c r="X13" s="87"/>
      <c r="Y13" s="87"/>
      <c r="Z13" s="87"/>
      <c r="AA13" s="87"/>
      <c r="AB13" s="87"/>
      <c r="AC13" s="87"/>
      <c r="AD13" s="87"/>
      <c r="AE13" s="87"/>
      <c r="AF13" s="87"/>
      <c r="AG13" s="87"/>
    </row>
    <row r="14" spans="1:33" ht="36" customHeight="1" x14ac:dyDescent="0.25">
      <c r="A14" s="495" t="str">
        <f>'6.1. Паспорт сетевой график'!A15</f>
        <v>Строительство КТП 15/0,4 кВ взамен ТП 188-20 (инв.№ 5150785) в г. Багратионовске, ул. Железнодорожная</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c r="AD14" s="495"/>
      <c r="AE14" s="495"/>
      <c r="AF14" s="495"/>
      <c r="AG14" s="495"/>
    </row>
    <row r="15" spans="1:33" ht="15.75" customHeight="1" x14ac:dyDescent="0.25">
      <c r="A15" s="492" t="s">
        <v>6</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row>
    <row r="16" spans="1:33"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row>
    <row r="17" spans="1:36" x14ac:dyDescent="0.25">
      <c r="A17" s="67"/>
      <c r="L17" s="67"/>
      <c r="M17" s="67"/>
      <c r="N17" s="67"/>
      <c r="O17" s="67"/>
      <c r="P17" s="67"/>
      <c r="Q17" s="67"/>
      <c r="R17" s="67"/>
      <c r="S17" s="67"/>
      <c r="T17" s="67"/>
      <c r="U17" s="67"/>
      <c r="V17" s="67"/>
      <c r="W17" s="67"/>
      <c r="X17" s="67"/>
      <c r="Y17" s="67"/>
      <c r="Z17" s="67"/>
      <c r="AA17" s="67"/>
      <c r="AB17" s="67"/>
      <c r="AC17" s="67"/>
      <c r="AD17" s="67"/>
      <c r="AE17" s="67"/>
      <c r="AF17" s="67"/>
    </row>
    <row r="18" spans="1:36" x14ac:dyDescent="0.25">
      <c r="A18" s="483" t="s">
        <v>503</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c r="AG18" s="483"/>
    </row>
    <row r="19" spans="1:36" x14ac:dyDescent="0.25">
      <c r="A19" s="67"/>
      <c r="B19" s="67"/>
      <c r="C19" s="67"/>
      <c r="D19" s="67"/>
      <c r="E19" s="67"/>
      <c r="F19" s="67"/>
      <c r="L19" s="67"/>
      <c r="M19" s="67"/>
      <c r="N19" s="67"/>
      <c r="O19" s="67"/>
      <c r="P19" s="67"/>
      <c r="Q19" s="67"/>
      <c r="R19" s="67"/>
      <c r="S19" s="67"/>
      <c r="T19" s="67"/>
      <c r="U19" s="67"/>
      <c r="V19" s="67"/>
      <c r="W19" s="67"/>
      <c r="X19" s="67"/>
      <c r="Y19" s="67"/>
      <c r="Z19" s="67"/>
      <c r="AA19" s="67"/>
      <c r="AB19" s="67"/>
      <c r="AC19" s="67"/>
      <c r="AD19" s="67"/>
      <c r="AE19" s="67"/>
      <c r="AF19" s="67"/>
    </row>
    <row r="20" spans="1:36" ht="33" customHeight="1" x14ac:dyDescent="0.25">
      <c r="A20" s="479" t="s">
        <v>189</v>
      </c>
      <c r="B20" s="479" t="s">
        <v>188</v>
      </c>
      <c r="C20" s="474" t="s">
        <v>187</v>
      </c>
      <c r="D20" s="474"/>
      <c r="E20" s="482" t="s">
        <v>186</v>
      </c>
      <c r="F20" s="482"/>
      <c r="G20" s="479" t="s">
        <v>717</v>
      </c>
      <c r="H20" s="479" t="s">
        <v>718</v>
      </c>
      <c r="I20" s="479" t="s">
        <v>719</v>
      </c>
      <c r="J20" s="479" t="s">
        <v>720</v>
      </c>
      <c r="K20" s="479" t="s">
        <v>721</v>
      </c>
      <c r="L20" s="496">
        <v>2019</v>
      </c>
      <c r="M20" s="497"/>
      <c r="N20" s="497"/>
      <c r="O20" s="497"/>
      <c r="P20" s="496">
        <v>2020</v>
      </c>
      <c r="Q20" s="497"/>
      <c r="R20" s="497"/>
      <c r="S20" s="497"/>
      <c r="T20" s="496">
        <v>2021</v>
      </c>
      <c r="U20" s="497"/>
      <c r="V20" s="497"/>
      <c r="W20" s="497"/>
      <c r="X20" s="496">
        <v>2022</v>
      </c>
      <c r="Y20" s="497"/>
      <c r="Z20" s="497"/>
      <c r="AA20" s="497"/>
      <c r="AB20" s="496">
        <v>2023</v>
      </c>
      <c r="AC20" s="497"/>
      <c r="AD20" s="497"/>
      <c r="AE20" s="497"/>
      <c r="AF20" s="484" t="s">
        <v>185</v>
      </c>
      <c r="AG20" s="484"/>
      <c r="AH20" s="86"/>
      <c r="AI20" s="86"/>
      <c r="AJ20" s="86"/>
    </row>
    <row r="21" spans="1:36" ht="99.75" customHeight="1" x14ac:dyDescent="0.25">
      <c r="A21" s="480"/>
      <c r="B21" s="480"/>
      <c r="C21" s="474"/>
      <c r="D21" s="474"/>
      <c r="E21" s="482"/>
      <c r="F21" s="482"/>
      <c r="G21" s="480"/>
      <c r="H21" s="480"/>
      <c r="I21" s="480"/>
      <c r="J21" s="480"/>
      <c r="K21" s="480"/>
      <c r="L21" s="474" t="s">
        <v>722</v>
      </c>
      <c r="M21" s="474"/>
      <c r="N21" s="474" t="s">
        <v>723</v>
      </c>
      <c r="O21" s="474"/>
      <c r="P21" s="474" t="s">
        <v>722</v>
      </c>
      <c r="Q21" s="474"/>
      <c r="R21" s="474" t="s">
        <v>723</v>
      </c>
      <c r="S21" s="474"/>
      <c r="T21" s="474" t="s">
        <v>2</v>
      </c>
      <c r="U21" s="474"/>
      <c r="V21" s="474" t="s">
        <v>183</v>
      </c>
      <c r="W21" s="474"/>
      <c r="X21" s="474" t="s">
        <v>2</v>
      </c>
      <c r="Y21" s="474"/>
      <c r="Z21" s="474" t="s">
        <v>183</v>
      </c>
      <c r="AA21" s="474"/>
      <c r="AB21" s="474" t="s">
        <v>2</v>
      </c>
      <c r="AC21" s="474"/>
      <c r="AD21" s="474" t="s">
        <v>183</v>
      </c>
      <c r="AE21" s="474"/>
      <c r="AF21" s="484"/>
      <c r="AG21" s="484"/>
    </row>
    <row r="22" spans="1:36" ht="89.25" customHeight="1" x14ac:dyDescent="0.25">
      <c r="A22" s="481"/>
      <c r="B22" s="481"/>
      <c r="C22" s="379" t="s">
        <v>2</v>
      </c>
      <c r="D22" s="379" t="s">
        <v>183</v>
      </c>
      <c r="E22" s="85" t="s">
        <v>724</v>
      </c>
      <c r="F22" s="85" t="s">
        <v>724</v>
      </c>
      <c r="G22" s="481"/>
      <c r="H22" s="481"/>
      <c r="I22" s="481"/>
      <c r="J22" s="481"/>
      <c r="K22" s="481"/>
      <c r="L22" s="383" t="s">
        <v>484</v>
      </c>
      <c r="M22" s="383" t="s">
        <v>485</v>
      </c>
      <c r="N22" s="383" t="s">
        <v>484</v>
      </c>
      <c r="O22" s="383" t="s">
        <v>485</v>
      </c>
      <c r="P22" s="383" t="s">
        <v>484</v>
      </c>
      <c r="Q22" s="383" t="s">
        <v>485</v>
      </c>
      <c r="R22" s="383" t="s">
        <v>484</v>
      </c>
      <c r="S22" s="383" t="s">
        <v>485</v>
      </c>
      <c r="T22" s="383" t="s">
        <v>484</v>
      </c>
      <c r="U22" s="383" t="s">
        <v>485</v>
      </c>
      <c r="V22" s="383" t="s">
        <v>484</v>
      </c>
      <c r="W22" s="383" t="s">
        <v>485</v>
      </c>
      <c r="X22" s="383" t="s">
        <v>484</v>
      </c>
      <c r="Y22" s="383" t="s">
        <v>485</v>
      </c>
      <c r="Z22" s="383" t="s">
        <v>484</v>
      </c>
      <c r="AA22" s="383" t="s">
        <v>485</v>
      </c>
      <c r="AB22" s="383" t="s">
        <v>484</v>
      </c>
      <c r="AC22" s="383" t="s">
        <v>485</v>
      </c>
      <c r="AD22" s="383" t="s">
        <v>484</v>
      </c>
      <c r="AE22" s="383" t="s">
        <v>485</v>
      </c>
      <c r="AF22" s="379" t="s">
        <v>722</v>
      </c>
      <c r="AG22" s="379" t="s">
        <v>725</v>
      </c>
    </row>
    <row r="23" spans="1:36" ht="19.5" customHeight="1" x14ac:dyDescent="0.25">
      <c r="A23" s="378">
        <v>1</v>
      </c>
      <c r="B23" s="378">
        <v>2</v>
      </c>
      <c r="C23" s="378">
        <v>3</v>
      </c>
      <c r="D23" s="378">
        <v>4</v>
      </c>
      <c r="E23" s="378">
        <v>5</v>
      </c>
      <c r="F23" s="378">
        <v>6</v>
      </c>
      <c r="G23" s="378"/>
      <c r="H23" s="378"/>
      <c r="I23" s="378"/>
      <c r="J23" s="378">
        <v>16</v>
      </c>
      <c r="K23" s="378">
        <v>7</v>
      </c>
      <c r="L23" s="378">
        <v>8</v>
      </c>
      <c r="M23" s="378">
        <v>9</v>
      </c>
      <c r="N23" s="378">
        <v>10</v>
      </c>
      <c r="O23" s="378">
        <v>11</v>
      </c>
      <c r="P23" s="378">
        <v>12</v>
      </c>
      <c r="Q23" s="378">
        <v>13</v>
      </c>
      <c r="R23" s="378">
        <v>14</v>
      </c>
      <c r="S23" s="378">
        <v>15</v>
      </c>
      <c r="T23" s="378">
        <v>16</v>
      </c>
      <c r="U23" s="378">
        <v>17</v>
      </c>
      <c r="V23" s="378">
        <v>18</v>
      </c>
      <c r="W23" s="378">
        <v>19</v>
      </c>
      <c r="X23" s="378">
        <v>20</v>
      </c>
      <c r="Y23" s="378">
        <v>21</v>
      </c>
      <c r="Z23" s="378">
        <v>22</v>
      </c>
      <c r="AA23" s="378">
        <v>23</v>
      </c>
      <c r="AB23" s="378">
        <v>24</v>
      </c>
      <c r="AC23" s="378">
        <v>25</v>
      </c>
      <c r="AD23" s="378">
        <v>26</v>
      </c>
      <c r="AE23" s="378">
        <v>27</v>
      </c>
      <c r="AF23" s="378">
        <v>28</v>
      </c>
      <c r="AG23" s="378">
        <v>29</v>
      </c>
    </row>
    <row r="24" spans="1:36" ht="47.25" customHeight="1" x14ac:dyDescent="0.25">
      <c r="A24" s="384">
        <v>1</v>
      </c>
      <c r="B24" s="385" t="s">
        <v>182</v>
      </c>
      <c r="C24" s="386">
        <f>'6.2. Паспорт фин осв ввод факт'!C24</f>
        <v>6.209574982767994</v>
      </c>
      <c r="D24" s="386">
        <f t="shared" ref="D24" si="0">SUM(D25:D29)</f>
        <v>6.4025870749999996</v>
      </c>
      <c r="E24" s="386">
        <f>D24-G24-H24-I24</f>
        <v>0.91174484999999983</v>
      </c>
      <c r="F24" s="386">
        <f>E24</f>
        <v>0.91174484999999983</v>
      </c>
      <c r="G24" s="386">
        <f>'6.2. Паспорт фин осв ввод факт'!G24</f>
        <v>0</v>
      </c>
      <c r="H24" s="386">
        <f>'6.2. Паспорт фин осв ввод факт'!J24</f>
        <v>0</v>
      </c>
      <c r="I24" s="386">
        <f>'6.2. Паспорт фин осв ввод факт'!N24</f>
        <v>5.4908422249999997</v>
      </c>
      <c r="J24" s="386">
        <f>'6.2. Паспорт фин осв ввод факт'!P24</f>
        <v>5.5600557827679902</v>
      </c>
      <c r="K24" s="386">
        <f t="shared" ref="K24:AC24" si="1">SUM(K25:K29)</f>
        <v>0.91174484999999994</v>
      </c>
      <c r="L24" s="386">
        <f t="shared" si="1"/>
        <v>0</v>
      </c>
      <c r="M24" s="386">
        <f t="shared" si="1"/>
        <v>0</v>
      </c>
      <c r="N24" s="386">
        <f t="shared" si="1"/>
        <v>0</v>
      </c>
      <c r="O24" s="386">
        <f t="shared" si="1"/>
        <v>0</v>
      </c>
      <c r="P24" s="386">
        <f>'6.2. Паспорт фин осв ввод факт'!X24</f>
        <v>0</v>
      </c>
      <c r="Q24" s="386">
        <f t="shared" si="1"/>
        <v>0</v>
      </c>
      <c r="R24" s="386">
        <f t="shared" si="1"/>
        <v>0</v>
      </c>
      <c r="S24" s="386">
        <f t="shared" si="1"/>
        <v>0</v>
      </c>
      <c r="T24" s="386">
        <f t="shared" si="1"/>
        <v>0</v>
      </c>
      <c r="U24" s="386">
        <f t="shared" si="1"/>
        <v>0</v>
      </c>
      <c r="V24" s="386" t="s">
        <v>673</v>
      </c>
      <c r="W24" s="386" t="s">
        <v>673</v>
      </c>
      <c r="X24" s="386">
        <f t="shared" si="1"/>
        <v>0</v>
      </c>
      <c r="Y24" s="386">
        <f t="shared" si="1"/>
        <v>0</v>
      </c>
      <c r="Z24" s="386" t="s">
        <v>673</v>
      </c>
      <c r="AA24" s="386" t="s">
        <v>673</v>
      </c>
      <c r="AB24" s="386">
        <f t="shared" si="1"/>
        <v>0</v>
      </c>
      <c r="AC24" s="386">
        <f t="shared" si="1"/>
        <v>0</v>
      </c>
      <c r="AD24" s="386" t="s">
        <v>673</v>
      </c>
      <c r="AE24" s="386" t="s">
        <v>673</v>
      </c>
      <c r="AF24" s="386">
        <f t="shared" ref="AF24:AF64" si="2">J24+L24+P24</f>
        <v>5.5600557827679902</v>
      </c>
      <c r="AG24" s="386">
        <f>N24+R24+T24+X24+AB24</f>
        <v>0</v>
      </c>
    </row>
    <row r="25" spans="1:36" ht="24" customHeight="1" x14ac:dyDescent="0.25">
      <c r="A25" s="387" t="s">
        <v>181</v>
      </c>
      <c r="B25" s="388" t="s">
        <v>180</v>
      </c>
      <c r="C25" s="386">
        <f>'6.2. Паспорт фин осв ввод факт'!C25</f>
        <v>0</v>
      </c>
      <c r="D25" s="386">
        <v>0</v>
      </c>
      <c r="E25" s="386">
        <f t="shared" ref="E25:E64" si="3">D25-G25-H25-I25</f>
        <v>0</v>
      </c>
      <c r="F25" s="386">
        <f t="shared" ref="F25:F64" si="4">E25</f>
        <v>0</v>
      </c>
      <c r="G25" s="389">
        <f>'6.2. Паспорт фин осв ввод факт'!G25</f>
        <v>0</v>
      </c>
      <c r="H25" s="389">
        <f>'6.2. Паспорт фин осв ввод факт'!J25</f>
        <v>0</v>
      </c>
      <c r="I25" s="389">
        <f>'6.2. Паспорт фин осв ввод факт'!N25</f>
        <v>0</v>
      </c>
      <c r="J25" s="389">
        <f>'6.2. Паспорт фин осв ввод факт'!P25</f>
        <v>0</v>
      </c>
      <c r="K25" s="389">
        <v>0</v>
      </c>
      <c r="L25" s="389">
        <f>'6.2. Паспорт фин осв ввод факт'!T25</f>
        <v>0</v>
      </c>
      <c r="M25" s="389">
        <v>0</v>
      </c>
      <c r="N25" s="389">
        <v>0</v>
      </c>
      <c r="O25" s="389">
        <v>0</v>
      </c>
      <c r="P25" s="389">
        <f>'6.2. Паспорт фин осв ввод факт'!X25</f>
        <v>0</v>
      </c>
      <c r="Q25" s="389">
        <v>0</v>
      </c>
      <c r="R25" s="389">
        <v>0</v>
      </c>
      <c r="S25" s="389">
        <v>0</v>
      </c>
      <c r="T25" s="389">
        <v>0</v>
      </c>
      <c r="U25" s="389">
        <v>0</v>
      </c>
      <c r="V25" s="386" t="s">
        <v>673</v>
      </c>
      <c r="W25" s="386" t="s">
        <v>673</v>
      </c>
      <c r="X25" s="389">
        <v>0</v>
      </c>
      <c r="Y25" s="389">
        <v>0</v>
      </c>
      <c r="Z25" s="386" t="s">
        <v>673</v>
      </c>
      <c r="AA25" s="386" t="s">
        <v>673</v>
      </c>
      <c r="AB25" s="389">
        <v>0</v>
      </c>
      <c r="AC25" s="389">
        <v>0</v>
      </c>
      <c r="AD25" s="386" t="s">
        <v>673</v>
      </c>
      <c r="AE25" s="386" t="s">
        <v>673</v>
      </c>
      <c r="AF25" s="386">
        <f t="shared" si="2"/>
        <v>0</v>
      </c>
      <c r="AG25" s="386">
        <f t="shared" ref="AG25:AG64" si="5">N25+R25+T25+X25+AB25</f>
        <v>0</v>
      </c>
    </row>
    <row r="26" spans="1:36" x14ac:dyDescent="0.25">
      <c r="A26" s="387" t="s">
        <v>179</v>
      </c>
      <c r="B26" s="388" t="s">
        <v>178</v>
      </c>
      <c r="C26" s="386">
        <f>'6.2. Паспорт фин осв ввод факт'!C26</f>
        <v>0</v>
      </c>
      <c r="D26" s="386">
        <v>0</v>
      </c>
      <c r="E26" s="386">
        <f t="shared" si="3"/>
        <v>0</v>
      </c>
      <c r="F26" s="386">
        <f t="shared" si="4"/>
        <v>0</v>
      </c>
      <c r="G26" s="389">
        <f>'6.2. Паспорт фин осв ввод факт'!G26</f>
        <v>0</v>
      </c>
      <c r="H26" s="389">
        <f>'6.2. Паспорт фин осв ввод факт'!J26</f>
        <v>0</v>
      </c>
      <c r="I26" s="389">
        <f>'6.2. Паспорт фин осв ввод факт'!N26</f>
        <v>0</v>
      </c>
      <c r="J26" s="389">
        <f>'6.2. Паспорт фин осв ввод факт'!P26</f>
        <v>0</v>
      </c>
      <c r="K26" s="389">
        <v>0</v>
      </c>
      <c r="L26" s="389">
        <f>'6.2. Паспорт фин осв ввод факт'!T26</f>
        <v>0</v>
      </c>
      <c r="M26" s="389">
        <v>0</v>
      </c>
      <c r="N26" s="389">
        <v>0</v>
      </c>
      <c r="O26" s="389">
        <v>0</v>
      </c>
      <c r="P26" s="389">
        <f>'6.2. Паспорт фин осв ввод факт'!X26</f>
        <v>0</v>
      </c>
      <c r="Q26" s="389">
        <v>0</v>
      </c>
      <c r="R26" s="389">
        <v>0</v>
      </c>
      <c r="S26" s="389">
        <v>0</v>
      </c>
      <c r="T26" s="389">
        <v>0</v>
      </c>
      <c r="U26" s="389">
        <v>0</v>
      </c>
      <c r="V26" s="386" t="s">
        <v>673</v>
      </c>
      <c r="W26" s="386" t="s">
        <v>673</v>
      </c>
      <c r="X26" s="389">
        <v>0</v>
      </c>
      <c r="Y26" s="389">
        <v>0</v>
      </c>
      <c r="Z26" s="386" t="s">
        <v>673</v>
      </c>
      <c r="AA26" s="386" t="s">
        <v>673</v>
      </c>
      <c r="AB26" s="389">
        <v>0</v>
      </c>
      <c r="AC26" s="389">
        <v>0</v>
      </c>
      <c r="AD26" s="386" t="s">
        <v>673</v>
      </c>
      <c r="AE26" s="386" t="s">
        <v>673</v>
      </c>
      <c r="AF26" s="386">
        <f t="shared" si="2"/>
        <v>0</v>
      </c>
      <c r="AG26" s="386">
        <f t="shared" si="5"/>
        <v>0</v>
      </c>
    </row>
    <row r="27" spans="1:36" ht="31.5" x14ac:dyDescent="0.25">
      <c r="A27" s="387" t="s">
        <v>177</v>
      </c>
      <c r="B27" s="388" t="s">
        <v>440</v>
      </c>
      <c r="C27" s="386">
        <f>'6.2. Паспорт фин осв ввод факт'!C27</f>
        <v>0</v>
      </c>
      <c r="D27" s="386">
        <v>0</v>
      </c>
      <c r="E27" s="386">
        <f t="shared" si="3"/>
        <v>0</v>
      </c>
      <c r="F27" s="386">
        <f t="shared" si="4"/>
        <v>0</v>
      </c>
      <c r="G27" s="389">
        <f>'6.2. Паспорт фин осв ввод факт'!G27</f>
        <v>0</v>
      </c>
      <c r="H27" s="389">
        <f>'6.2. Паспорт фин осв ввод факт'!J27</f>
        <v>0</v>
      </c>
      <c r="I27" s="389">
        <f>'6.2. Паспорт фин осв ввод факт'!N27</f>
        <v>0</v>
      </c>
      <c r="J27" s="389">
        <f>'6.2. Паспорт фин осв ввод факт'!P27</f>
        <v>0</v>
      </c>
      <c r="K27" s="389">
        <v>0</v>
      </c>
      <c r="L27" s="389">
        <f>'6.2. Паспорт фин осв ввод факт'!T27</f>
        <v>0</v>
      </c>
      <c r="M27" s="389">
        <v>0</v>
      </c>
      <c r="N27" s="389">
        <v>0</v>
      </c>
      <c r="O27" s="389">
        <v>0</v>
      </c>
      <c r="P27" s="389">
        <f>'6.2. Паспорт фин осв ввод факт'!X27</f>
        <v>0</v>
      </c>
      <c r="Q27" s="389">
        <v>0</v>
      </c>
      <c r="R27" s="389">
        <v>0</v>
      </c>
      <c r="S27" s="389">
        <v>0</v>
      </c>
      <c r="T27" s="389">
        <v>0</v>
      </c>
      <c r="U27" s="389">
        <v>0</v>
      </c>
      <c r="V27" s="386" t="s">
        <v>673</v>
      </c>
      <c r="W27" s="386" t="s">
        <v>673</v>
      </c>
      <c r="X27" s="389">
        <v>0</v>
      </c>
      <c r="Y27" s="389">
        <v>0</v>
      </c>
      <c r="Z27" s="386" t="s">
        <v>673</v>
      </c>
      <c r="AA27" s="386" t="s">
        <v>673</v>
      </c>
      <c r="AB27" s="389">
        <v>0</v>
      </c>
      <c r="AC27" s="389">
        <v>0</v>
      </c>
      <c r="AD27" s="386" t="s">
        <v>673</v>
      </c>
      <c r="AE27" s="386" t="s">
        <v>673</v>
      </c>
      <c r="AF27" s="386">
        <f t="shared" si="2"/>
        <v>0</v>
      </c>
      <c r="AG27" s="386">
        <f t="shared" si="5"/>
        <v>0</v>
      </c>
    </row>
    <row r="28" spans="1:36" x14ac:dyDescent="0.25">
      <c r="A28" s="387" t="s">
        <v>176</v>
      </c>
      <c r="B28" s="388" t="s">
        <v>726</v>
      </c>
      <c r="C28" s="386">
        <f>'6.2. Паспорт фин осв ввод факт'!C28</f>
        <v>6.209574982767994</v>
      </c>
      <c r="D28" s="386">
        <v>6.4025870749999996</v>
      </c>
      <c r="E28" s="386">
        <f t="shared" si="3"/>
        <v>0.91174484999999983</v>
      </c>
      <c r="F28" s="386">
        <f t="shared" si="4"/>
        <v>0.91174484999999983</v>
      </c>
      <c r="G28" s="389">
        <f>'6.2. Паспорт фин осв ввод факт'!G28</f>
        <v>0</v>
      </c>
      <c r="H28" s="389">
        <f>'6.2. Паспорт фин осв ввод факт'!J28</f>
        <v>0</v>
      </c>
      <c r="I28" s="389">
        <f>'6.2. Паспорт фин осв ввод факт'!N28</f>
        <v>5.4908422249999997</v>
      </c>
      <c r="J28" s="389">
        <f>'6.2. Паспорт фин осв ввод факт'!P28</f>
        <v>5.5600557827679902</v>
      </c>
      <c r="K28" s="389">
        <v>0.91174484999999994</v>
      </c>
      <c r="L28" s="389">
        <f>'6.2. Паспорт фин осв ввод факт'!T28</f>
        <v>0</v>
      </c>
      <c r="M28" s="389">
        <v>0</v>
      </c>
      <c r="N28" s="389">
        <v>0</v>
      </c>
      <c r="O28" s="389">
        <v>0</v>
      </c>
      <c r="P28" s="389">
        <f>'6.2. Паспорт фин осв ввод факт'!X28</f>
        <v>0</v>
      </c>
      <c r="Q28" s="389">
        <v>0</v>
      </c>
      <c r="R28" s="389">
        <v>0</v>
      </c>
      <c r="S28" s="389">
        <v>0</v>
      </c>
      <c r="T28" s="389">
        <v>0</v>
      </c>
      <c r="U28" s="389">
        <v>0</v>
      </c>
      <c r="V28" s="386" t="s">
        <v>673</v>
      </c>
      <c r="W28" s="386" t="s">
        <v>673</v>
      </c>
      <c r="X28" s="389">
        <v>0</v>
      </c>
      <c r="Y28" s="389">
        <v>0</v>
      </c>
      <c r="Z28" s="386" t="s">
        <v>673</v>
      </c>
      <c r="AA28" s="386" t="s">
        <v>673</v>
      </c>
      <c r="AB28" s="389">
        <v>0</v>
      </c>
      <c r="AC28" s="389">
        <v>0</v>
      </c>
      <c r="AD28" s="386" t="s">
        <v>673</v>
      </c>
      <c r="AE28" s="386" t="s">
        <v>673</v>
      </c>
      <c r="AF28" s="386">
        <f t="shared" si="2"/>
        <v>5.5600557827679902</v>
      </c>
      <c r="AG28" s="386">
        <f t="shared" si="5"/>
        <v>0</v>
      </c>
    </row>
    <row r="29" spans="1:36" x14ac:dyDescent="0.25">
      <c r="A29" s="387" t="s">
        <v>174</v>
      </c>
      <c r="B29" s="84" t="s">
        <v>173</v>
      </c>
      <c r="C29" s="386">
        <f>'6.2. Паспорт фин осв ввод факт'!C29</f>
        <v>0</v>
      </c>
      <c r="D29" s="386">
        <v>0</v>
      </c>
      <c r="E29" s="386">
        <f t="shared" si="3"/>
        <v>0</v>
      </c>
      <c r="F29" s="386">
        <f t="shared" si="4"/>
        <v>0</v>
      </c>
      <c r="G29" s="389">
        <f>'6.2. Паспорт фин осв ввод факт'!G29</f>
        <v>0</v>
      </c>
      <c r="H29" s="389">
        <f>'6.2. Паспорт фин осв ввод факт'!J29</f>
        <v>0</v>
      </c>
      <c r="I29" s="389">
        <f>'6.2. Паспорт фин осв ввод факт'!N29</f>
        <v>0</v>
      </c>
      <c r="J29" s="389">
        <f>'6.2. Паспорт фин осв ввод факт'!P29</f>
        <v>0</v>
      </c>
      <c r="K29" s="389">
        <v>0</v>
      </c>
      <c r="L29" s="389">
        <f>'6.2. Паспорт фин осв ввод факт'!T29</f>
        <v>0</v>
      </c>
      <c r="M29" s="389">
        <v>0</v>
      </c>
      <c r="N29" s="390">
        <v>0</v>
      </c>
      <c r="O29" s="389">
        <v>0</v>
      </c>
      <c r="P29" s="389">
        <f>'6.2. Паспорт фин осв ввод факт'!X29</f>
        <v>0</v>
      </c>
      <c r="Q29" s="389">
        <v>0</v>
      </c>
      <c r="R29" s="389">
        <v>0</v>
      </c>
      <c r="S29" s="389">
        <v>0</v>
      </c>
      <c r="T29" s="389">
        <v>0</v>
      </c>
      <c r="U29" s="389">
        <v>0</v>
      </c>
      <c r="V29" s="386" t="s">
        <v>673</v>
      </c>
      <c r="W29" s="386" t="s">
        <v>673</v>
      </c>
      <c r="X29" s="389">
        <v>0</v>
      </c>
      <c r="Y29" s="389">
        <v>0</v>
      </c>
      <c r="Z29" s="386" t="s">
        <v>673</v>
      </c>
      <c r="AA29" s="386" t="s">
        <v>673</v>
      </c>
      <c r="AB29" s="389">
        <v>0</v>
      </c>
      <c r="AC29" s="389">
        <v>0</v>
      </c>
      <c r="AD29" s="386" t="s">
        <v>673</v>
      </c>
      <c r="AE29" s="386" t="s">
        <v>673</v>
      </c>
      <c r="AF29" s="386">
        <f t="shared" si="2"/>
        <v>0</v>
      </c>
      <c r="AG29" s="386">
        <f t="shared" si="5"/>
        <v>0</v>
      </c>
    </row>
    <row r="30" spans="1:36" s="391" customFormat="1" ht="47.25" x14ac:dyDescent="0.25">
      <c r="A30" s="384" t="s">
        <v>63</v>
      </c>
      <c r="B30" s="385" t="s">
        <v>172</v>
      </c>
      <c r="C30" s="386">
        <f>'6.2. Паспорт фин осв ввод факт'!C30</f>
        <v>5.2623516803118555</v>
      </c>
      <c r="D30" s="386">
        <v>5.42592125</v>
      </c>
      <c r="E30" s="386">
        <f t="shared" si="3"/>
        <v>0</v>
      </c>
      <c r="F30" s="386">
        <f t="shared" si="4"/>
        <v>0</v>
      </c>
      <c r="G30" s="386">
        <f>'6.2. Паспорт фин осв ввод факт'!G30</f>
        <v>0</v>
      </c>
      <c r="H30" s="386">
        <f>'6.2. Паспорт фин осв ввод факт'!J30</f>
        <v>0.44603999999999999</v>
      </c>
      <c r="I30" s="386">
        <f>'6.2. Паспорт фин осв ввод факт'!N30</f>
        <v>4.97988125</v>
      </c>
      <c r="J30" s="386">
        <f>'6.2. Паспорт фин осв ввод факт'!P30</f>
        <v>0</v>
      </c>
      <c r="K30" s="386">
        <f t="shared" ref="K30:K64" si="6">J30</f>
        <v>0</v>
      </c>
      <c r="L30" s="386">
        <f>'6.2. Паспорт фин осв ввод факт'!T30</f>
        <v>0</v>
      </c>
      <c r="M30" s="386">
        <v>0</v>
      </c>
      <c r="N30" s="386">
        <v>0</v>
      </c>
      <c r="O30" s="386">
        <v>0</v>
      </c>
      <c r="P30" s="386">
        <f>'6.2. Паспорт фин осв ввод факт'!X30</f>
        <v>0</v>
      </c>
      <c r="Q30" s="386">
        <v>0</v>
      </c>
      <c r="R30" s="386">
        <v>0</v>
      </c>
      <c r="S30" s="386">
        <v>0</v>
      </c>
      <c r="T30" s="386">
        <v>0</v>
      </c>
      <c r="U30" s="386">
        <v>0</v>
      </c>
      <c r="V30" s="386" t="s">
        <v>673</v>
      </c>
      <c r="W30" s="386" t="s">
        <v>673</v>
      </c>
      <c r="X30" s="386">
        <v>0</v>
      </c>
      <c r="Y30" s="386">
        <v>0</v>
      </c>
      <c r="Z30" s="386" t="s">
        <v>673</v>
      </c>
      <c r="AA30" s="386" t="s">
        <v>673</v>
      </c>
      <c r="AB30" s="386">
        <v>0</v>
      </c>
      <c r="AC30" s="386">
        <v>0</v>
      </c>
      <c r="AD30" s="386" t="s">
        <v>673</v>
      </c>
      <c r="AE30" s="386" t="s">
        <v>673</v>
      </c>
      <c r="AF30" s="386">
        <f t="shared" si="2"/>
        <v>0</v>
      </c>
      <c r="AG30" s="386">
        <f t="shared" si="5"/>
        <v>0</v>
      </c>
    </row>
    <row r="31" spans="1:36" x14ac:dyDescent="0.25">
      <c r="A31" s="384" t="s">
        <v>171</v>
      </c>
      <c r="B31" s="388" t="s">
        <v>170</v>
      </c>
      <c r="C31" s="386">
        <f>'6.2. Паспорт фин осв ввод факт'!C31</f>
        <v>0.44603999999999999</v>
      </c>
      <c r="D31" s="386">
        <v>0.44603999999999999</v>
      </c>
      <c r="E31" s="386">
        <f t="shared" si="3"/>
        <v>0</v>
      </c>
      <c r="F31" s="386">
        <f t="shared" si="4"/>
        <v>0</v>
      </c>
      <c r="G31" s="389">
        <f>'6.2. Паспорт фин осв ввод факт'!G31</f>
        <v>0</v>
      </c>
      <c r="H31" s="389">
        <f>'6.2. Паспорт фин осв ввод факт'!J31</f>
        <v>0.44603999999999999</v>
      </c>
      <c r="I31" s="389">
        <f>'6.2. Паспорт фин осв ввод факт'!N31</f>
        <v>0</v>
      </c>
      <c r="J31" s="389">
        <f>'6.2. Паспорт фин осв ввод факт'!P31</f>
        <v>0</v>
      </c>
      <c r="K31" s="389">
        <f t="shared" si="6"/>
        <v>0</v>
      </c>
      <c r="L31" s="389">
        <f>'6.2. Паспорт фин осв ввод факт'!T31</f>
        <v>0</v>
      </c>
      <c r="M31" s="389">
        <v>0</v>
      </c>
      <c r="N31" s="389">
        <v>0</v>
      </c>
      <c r="O31" s="389">
        <v>0</v>
      </c>
      <c r="P31" s="389">
        <f>'6.2. Паспорт фин осв ввод факт'!X31</f>
        <v>0</v>
      </c>
      <c r="Q31" s="389">
        <v>0</v>
      </c>
      <c r="R31" s="389">
        <v>0</v>
      </c>
      <c r="S31" s="389">
        <v>0</v>
      </c>
      <c r="T31" s="389">
        <v>0</v>
      </c>
      <c r="U31" s="389">
        <v>0</v>
      </c>
      <c r="V31" s="386" t="s">
        <v>673</v>
      </c>
      <c r="W31" s="386" t="s">
        <v>673</v>
      </c>
      <c r="X31" s="389">
        <v>0</v>
      </c>
      <c r="Y31" s="389">
        <v>0</v>
      </c>
      <c r="Z31" s="386" t="s">
        <v>673</v>
      </c>
      <c r="AA31" s="386" t="s">
        <v>673</v>
      </c>
      <c r="AB31" s="389">
        <v>0</v>
      </c>
      <c r="AC31" s="389">
        <v>0</v>
      </c>
      <c r="AD31" s="386" t="s">
        <v>673</v>
      </c>
      <c r="AE31" s="386" t="s">
        <v>673</v>
      </c>
      <c r="AF31" s="386">
        <f t="shared" si="2"/>
        <v>0</v>
      </c>
      <c r="AG31" s="386">
        <f t="shared" si="5"/>
        <v>0</v>
      </c>
    </row>
    <row r="32" spans="1:36" ht="31.5" x14ac:dyDescent="0.25">
      <c r="A32" s="384" t="s">
        <v>169</v>
      </c>
      <c r="B32" s="388" t="s">
        <v>168</v>
      </c>
      <c r="C32" s="386">
        <f>'6.2. Паспорт фин осв ввод факт'!C32</f>
        <v>0.53528438418491375</v>
      </c>
      <c r="D32" s="386">
        <v>0.52724044999999997</v>
      </c>
      <c r="E32" s="386">
        <f t="shared" si="3"/>
        <v>0</v>
      </c>
      <c r="F32" s="386">
        <f t="shared" si="4"/>
        <v>0</v>
      </c>
      <c r="G32" s="389">
        <f>'6.2. Паспорт фин осв ввод факт'!G32</f>
        <v>0</v>
      </c>
      <c r="H32" s="389">
        <f>'6.2. Паспорт фин осв ввод факт'!J32</f>
        <v>0</v>
      </c>
      <c r="I32" s="389">
        <f>'6.2. Паспорт фин осв ввод факт'!N32</f>
        <v>0.52724044999999997</v>
      </c>
      <c r="J32" s="389">
        <f>'6.2. Паспорт фин осв ввод факт'!P32</f>
        <v>0</v>
      </c>
      <c r="K32" s="389">
        <f t="shared" si="6"/>
        <v>0</v>
      </c>
      <c r="L32" s="389">
        <f>'6.2. Паспорт фин осв ввод факт'!T32</f>
        <v>0</v>
      </c>
      <c r="M32" s="389">
        <v>0</v>
      </c>
      <c r="N32" s="389">
        <v>0</v>
      </c>
      <c r="O32" s="389">
        <v>0</v>
      </c>
      <c r="P32" s="389">
        <f>'6.2. Паспорт фин осв ввод факт'!X32</f>
        <v>0</v>
      </c>
      <c r="Q32" s="389">
        <v>0</v>
      </c>
      <c r="R32" s="389">
        <v>0</v>
      </c>
      <c r="S32" s="389">
        <v>0</v>
      </c>
      <c r="T32" s="389">
        <v>0</v>
      </c>
      <c r="U32" s="389">
        <v>0</v>
      </c>
      <c r="V32" s="386" t="s">
        <v>673</v>
      </c>
      <c r="W32" s="386" t="s">
        <v>673</v>
      </c>
      <c r="X32" s="389">
        <v>0</v>
      </c>
      <c r="Y32" s="389">
        <v>0</v>
      </c>
      <c r="Z32" s="386" t="s">
        <v>673</v>
      </c>
      <c r="AA32" s="386" t="s">
        <v>673</v>
      </c>
      <c r="AB32" s="389">
        <v>0</v>
      </c>
      <c r="AC32" s="389">
        <v>0</v>
      </c>
      <c r="AD32" s="386" t="s">
        <v>673</v>
      </c>
      <c r="AE32" s="386" t="s">
        <v>673</v>
      </c>
      <c r="AF32" s="386">
        <f t="shared" si="2"/>
        <v>0</v>
      </c>
      <c r="AG32" s="386">
        <f t="shared" si="5"/>
        <v>0</v>
      </c>
    </row>
    <row r="33" spans="1:33" x14ac:dyDescent="0.25">
      <c r="A33" s="384" t="s">
        <v>167</v>
      </c>
      <c r="B33" s="388" t="s">
        <v>166</v>
      </c>
      <c r="C33" s="386">
        <f>'6.2. Паспорт фин осв ввод факт'!C33</f>
        <v>4.1653992639050417</v>
      </c>
      <c r="D33" s="386">
        <v>4.2924520299999998</v>
      </c>
      <c r="E33" s="386">
        <f t="shared" si="3"/>
        <v>0</v>
      </c>
      <c r="F33" s="386">
        <f t="shared" si="4"/>
        <v>0</v>
      </c>
      <c r="G33" s="389">
        <f>'6.2. Паспорт фин осв ввод факт'!G33</f>
        <v>0</v>
      </c>
      <c r="H33" s="389">
        <f>'6.2. Паспорт фин осв ввод факт'!J33</f>
        <v>0</v>
      </c>
      <c r="I33" s="389">
        <f>'6.2. Паспорт фин осв ввод факт'!N33</f>
        <v>4.2924520300000006</v>
      </c>
      <c r="J33" s="389">
        <f>'6.2. Паспорт фин осв ввод факт'!P33</f>
        <v>0</v>
      </c>
      <c r="K33" s="389">
        <f t="shared" si="6"/>
        <v>0</v>
      </c>
      <c r="L33" s="389">
        <f>'6.2. Паспорт фин осв ввод факт'!T33</f>
        <v>0</v>
      </c>
      <c r="M33" s="389">
        <v>0</v>
      </c>
      <c r="N33" s="389">
        <v>0</v>
      </c>
      <c r="O33" s="389">
        <v>0</v>
      </c>
      <c r="P33" s="389">
        <f>'6.2. Паспорт фин осв ввод факт'!X33</f>
        <v>0</v>
      </c>
      <c r="Q33" s="389">
        <v>0</v>
      </c>
      <c r="R33" s="389">
        <v>0</v>
      </c>
      <c r="S33" s="389">
        <v>0</v>
      </c>
      <c r="T33" s="389">
        <v>0</v>
      </c>
      <c r="U33" s="389">
        <v>0</v>
      </c>
      <c r="V33" s="386" t="s">
        <v>673</v>
      </c>
      <c r="W33" s="386" t="s">
        <v>673</v>
      </c>
      <c r="X33" s="389">
        <v>0</v>
      </c>
      <c r="Y33" s="389">
        <v>0</v>
      </c>
      <c r="Z33" s="386" t="s">
        <v>673</v>
      </c>
      <c r="AA33" s="386" t="s">
        <v>673</v>
      </c>
      <c r="AB33" s="389">
        <v>0</v>
      </c>
      <c r="AC33" s="389">
        <v>0</v>
      </c>
      <c r="AD33" s="386" t="s">
        <v>673</v>
      </c>
      <c r="AE33" s="386" t="s">
        <v>673</v>
      </c>
      <c r="AF33" s="386">
        <f t="shared" si="2"/>
        <v>0</v>
      </c>
      <c r="AG33" s="386">
        <f t="shared" si="5"/>
        <v>0</v>
      </c>
    </row>
    <row r="34" spans="1:33" x14ac:dyDescent="0.25">
      <c r="A34" s="384" t="s">
        <v>165</v>
      </c>
      <c r="B34" s="388" t="s">
        <v>164</v>
      </c>
      <c r="C34" s="386">
        <f>'6.2. Паспорт фин осв ввод факт'!C34</f>
        <v>0.11562803222189988</v>
      </c>
      <c r="D34" s="386">
        <v>0.16018877000000001</v>
      </c>
      <c r="E34" s="386">
        <f t="shared" si="3"/>
        <v>0</v>
      </c>
      <c r="F34" s="386">
        <f t="shared" si="4"/>
        <v>0</v>
      </c>
      <c r="G34" s="389">
        <f>'6.2. Паспорт фин осв ввод факт'!G34</f>
        <v>0</v>
      </c>
      <c r="H34" s="389">
        <f>'6.2. Паспорт фин осв ввод факт'!J34</f>
        <v>0</v>
      </c>
      <c r="I34" s="389">
        <f>'6.2. Паспорт фин осв ввод факт'!N34</f>
        <v>0.16018876999999998</v>
      </c>
      <c r="J34" s="389">
        <f>'6.2. Паспорт фин осв ввод факт'!P34</f>
        <v>0</v>
      </c>
      <c r="K34" s="389">
        <f t="shared" si="6"/>
        <v>0</v>
      </c>
      <c r="L34" s="389">
        <f>'6.2. Паспорт фин осв ввод факт'!T34</f>
        <v>0</v>
      </c>
      <c r="M34" s="389">
        <v>0</v>
      </c>
      <c r="N34" s="389">
        <v>0</v>
      </c>
      <c r="O34" s="389">
        <v>0</v>
      </c>
      <c r="P34" s="389">
        <f>'6.2. Паспорт фин осв ввод факт'!X34</f>
        <v>0</v>
      </c>
      <c r="Q34" s="389">
        <v>0</v>
      </c>
      <c r="R34" s="389">
        <v>0</v>
      </c>
      <c r="S34" s="389">
        <v>0</v>
      </c>
      <c r="T34" s="389">
        <v>0</v>
      </c>
      <c r="U34" s="389">
        <v>0</v>
      </c>
      <c r="V34" s="386" t="s">
        <v>673</v>
      </c>
      <c r="W34" s="386" t="s">
        <v>673</v>
      </c>
      <c r="X34" s="389">
        <v>0</v>
      </c>
      <c r="Y34" s="389">
        <v>0</v>
      </c>
      <c r="Z34" s="386" t="s">
        <v>673</v>
      </c>
      <c r="AA34" s="386" t="s">
        <v>673</v>
      </c>
      <c r="AB34" s="389">
        <v>0</v>
      </c>
      <c r="AC34" s="389">
        <v>0</v>
      </c>
      <c r="AD34" s="386" t="s">
        <v>673</v>
      </c>
      <c r="AE34" s="386" t="s">
        <v>673</v>
      </c>
      <c r="AF34" s="386">
        <f t="shared" si="2"/>
        <v>0</v>
      </c>
      <c r="AG34" s="386">
        <f t="shared" si="5"/>
        <v>0</v>
      </c>
    </row>
    <row r="35" spans="1:33" s="391" customFormat="1" ht="31.5" x14ac:dyDescent="0.25">
      <c r="A35" s="384" t="s">
        <v>62</v>
      </c>
      <c r="B35" s="385" t="s">
        <v>163</v>
      </c>
      <c r="C35" s="386">
        <f>'6.2. Паспорт фин осв ввод факт'!C35</f>
        <v>0</v>
      </c>
      <c r="D35" s="386">
        <f t="shared" ref="D35:D64" si="7">C35</f>
        <v>0</v>
      </c>
      <c r="E35" s="386">
        <f t="shared" si="3"/>
        <v>0</v>
      </c>
      <c r="F35" s="386">
        <f t="shared" si="4"/>
        <v>0</v>
      </c>
      <c r="G35" s="386">
        <f>'6.2. Паспорт фин осв ввод факт'!G35</f>
        <v>0</v>
      </c>
      <c r="H35" s="386">
        <f>'6.2. Паспорт фин осв ввод факт'!J35</f>
        <v>0</v>
      </c>
      <c r="I35" s="386">
        <f>'6.2. Паспорт фин осв ввод факт'!N35</f>
        <v>0</v>
      </c>
      <c r="J35" s="386">
        <f>'6.2. Паспорт фин осв ввод факт'!P35</f>
        <v>0</v>
      </c>
      <c r="K35" s="386">
        <f t="shared" si="6"/>
        <v>0</v>
      </c>
      <c r="L35" s="386">
        <f>'6.2. Паспорт фин осв ввод факт'!T35</f>
        <v>0</v>
      </c>
      <c r="M35" s="386">
        <v>0</v>
      </c>
      <c r="N35" s="386">
        <v>0</v>
      </c>
      <c r="O35" s="386">
        <v>0</v>
      </c>
      <c r="P35" s="386">
        <f>'6.2. Паспорт фин осв ввод факт'!X35</f>
        <v>0</v>
      </c>
      <c r="Q35" s="386">
        <v>0</v>
      </c>
      <c r="R35" s="386">
        <v>0</v>
      </c>
      <c r="S35" s="386">
        <v>0</v>
      </c>
      <c r="T35" s="386">
        <v>0</v>
      </c>
      <c r="U35" s="386">
        <v>0</v>
      </c>
      <c r="V35" s="386" t="s">
        <v>673</v>
      </c>
      <c r="W35" s="386" t="s">
        <v>673</v>
      </c>
      <c r="X35" s="386">
        <v>0</v>
      </c>
      <c r="Y35" s="386">
        <v>0</v>
      </c>
      <c r="Z35" s="386" t="s">
        <v>673</v>
      </c>
      <c r="AA35" s="386" t="s">
        <v>673</v>
      </c>
      <c r="AB35" s="386">
        <v>0</v>
      </c>
      <c r="AC35" s="386">
        <v>0</v>
      </c>
      <c r="AD35" s="386" t="s">
        <v>673</v>
      </c>
      <c r="AE35" s="386" t="s">
        <v>673</v>
      </c>
      <c r="AF35" s="386">
        <f t="shared" si="2"/>
        <v>0</v>
      </c>
      <c r="AG35" s="386">
        <f t="shared" si="5"/>
        <v>0</v>
      </c>
    </row>
    <row r="36" spans="1:33" ht="31.5" x14ac:dyDescent="0.25">
      <c r="A36" s="387" t="s">
        <v>162</v>
      </c>
      <c r="B36" s="364" t="s">
        <v>161</v>
      </c>
      <c r="C36" s="386">
        <f>'6.2. Паспорт фин осв ввод факт'!C36</f>
        <v>0</v>
      </c>
      <c r="D36" s="386">
        <f t="shared" si="7"/>
        <v>0</v>
      </c>
      <c r="E36" s="386">
        <f t="shared" si="3"/>
        <v>0</v>
      </c>
      <c r="F36" s="386">
        <f t="shared" si="4"/>
        <v>0</v>
      </c>
      <c r="G36" s="389">
        <f>'6.2. Паспорт фин осв ввод факт'!G36</f>
        <v>0</v>
      </c>
      <c r="H36" s="389">
        <f>'6.2. Паспорт фин осв ввод факт'!J36</f>
        <v>0</v>
      </c>
      <c r="I36" s="389">
        <f>'6.2. Паспорт фин осв ввод факт'!N36</f>
        <v>0</v>
      </c>
      <c r="J36" s="389">
        <f>'6.2. Паспорт фин осв ввод факт'!P36</f>
        <v>0</v>
      </c>
      <c r="K36" s="389">
        <f t="shared" si="6"/>
        <v>0</v>
      </c>
      <c r="L36" s="389">
        <f>'6.2. Паспорт фин осв ввод факт'!T36</f>
        <v>0</v>
      </c>
      <c r="M36" s="389">
        <v>0</v>
      </c>
      <c r="N36" s="392">
        <v>0</v>
      </c>
      <c r="O36" s="389">
        <v>0</v>
      </c>
      <c r="P36" s="389">
        <f>'6.2. Паспорт фин осв ввод факт'!X36</f>
        <v>0</v>
      </c>
      <c r="Q36" s="389">
        <v>0</v>
      </c>
      <c r="R36" s="389">
        <v>0</v>
      </c>
      <c r="S36" s="389">
        <v>0</v>
      </c>
      <c r="T36" s="389">
        <v>0</v>
      </c>
      <c r="U36" s="389">
        <v>0</v>
      </c>
      <c r="V36" s="386" t="s">
        <v>673</v>
      </c>
      <c r="W36" s="386" t="s">
        <v>673</v>
      </c>
      <c r="X36" s="389">
        <v>0</v>
      </c>
      <c r="Y36" s="389">
        <v>0</v>
      </c>
      <c r="Z36" s="386" t="s">
        <v>673</v>
      </c>
      <c r="AA36" s="386" t="s">
        <v>673</v>
      </c>
      <c r="AB36" s="389">
        <v>0</v>
      </c>
      <c r="AC36" s="389">
        <v>0</v>
      </c>
      <c r="AD36" s="386" t="s">
        <v>673</v>
      </c>
      <c r="AE36" s="386" t="s">
        <v>673</v>
      </c>
      <c r="AF36" s="386">
        <f t="shared" si="2"/>
        <v>0</v>
      </c>
      <c r="AG36" s="386">
        <f t="shared" si="5"/>
        <v>0</v>
      </c>
    </row>
    <row r="37" spans="1:33" x14ac:dyDescent="0.25">
      <c r="A37" s="387" t="s">
        <v>160</v>
      </c>
      <c r="B37" s="364" t="s">
        <v>150</v>
      </c>
      <c r="C37" s="386">
        <f>'6.2. Паспорт фин осв ввод факт'!C37</f>
        <v>1.26</v>
      </c>
      <c r="D37" s="386">
        <f t="shared" si="7"/>
        <v>1.26</v>
      </c>
      <c r="E37" s="386">
        <f t="shared" si="3"/>
        <v>0</v>
      </c>
      <c r="F37" s="386">
        <f t="shared" si="4"/>
        <v>0</v>
      </c>
      <c r="G37" s="389">
        <f>'6.2. Паспорт фин осв ввод факт'!G37</f>
        <v>0</v>
      </c>
      <c r="H37" s="389">
        <f>'6.2. Паспорт фин осв ввод факт'!J37</f>
        <v>0</v>
      </c>
      <c r="I37" s="389">
        <f>'6.2. Паспорт фин осв ввод факт'!N37</f>
        <v>1.26</v>
      </c>
      <c r="J37" s="389">
        <f>'6.2. Паспорт фин осв ввод факт'!P37</f>
        <v>0</v>
      </c>
      <c r="K37" s="389">
        <f t="shared" si="6"/>
        <v>0</v>
      </c>
      <c r="L37" s="389">
        <f>'6.2. Паспорт фин осв ввод факт'!T37</f>
        <v>0</v>
      </c>
      <c r="M37" s="389">
        <v>0</v>
      </c>
      <c r="N37" s="392">
        <v>0</v>
      </c>
      <c r="O37" s="389">
        <v>0</v>
      </c>
      <c r="P37" s="389">
        <f>'6.2. Паспорт фин осв ввод факт'!X37</f>
        <v>0</v>
      </c>
      <c r="Q37" s="389">
        <v>0</v>
      </c>
      <c r="R37" s="389">
        <v>0</v>
      </c>
      <c r="S37" s="389">
        <v>0</v>
      </c>
      <c r="T37" s="389">
        <v>0</v>
      </c>
      <c r="U37" s="389">
        <v>0</v>
      </c>
      <c r="V37" s="386" t="s">
        <v>673</v>
      </c>
      <c r="W37" s="386" t="s">
        <v>673</v>
      </c>
      <c r="X37" s="389">
        <v>0</v>
      </c>
      <c r="Y37" s="389">
        <v>0</v>
      </c>
      <c r="Z37" s="386" t="s">
        <v>673</v>
      </c>
      <c r="AA37" s="386" t="s">
        <v>673</v>
      </c>
      <c r="AB37" s="389">
        <v>0</v>
      </c>
      <c r="AC37" s="389">
        <v>0</v>
      </c>
      <c r="AD37" s="386" t="s">
        <v>673</v>
      </c>
      <c r="AE37" s="386" t="s">
        <v>673</v>
      </c>
      <c r="AF37" s="386">
        <f t="shared" si="2"/>
        <v>0</v>
      </c>
      <c r="AG37" s="386">
        <f t="shared" si="5"/>
        <v>0</v>
      </c>
    </row>
    <row r="38" spans="1:33" x14ac:dyDescent="0.25">
      <c r="A38" s="387" t="s">
        <v>159</v>
      </c>
      <c r="B38" s="364" t="s">
        <v>148</v>
      </c>
      <c r="C38" s="386">
        <f>'6.2. Паспорт фин осв ввод факт'!C38</f>
        <v>0</v>
      </c>
      <c r="D38" s="386">
        <f t="shared" si="7"/>
        <v>0</v>
      </c>
      <c r="E38" s="386">
        <f t="shared" si="3"/>
        <v>0</v>
      </c>
      <c r="F38" s="386">
        <f t="shared" si="4"/>
        <v>0</v>
      </c>
      <c r="G38" s="389">
        <f>'6.2. Паспорт фин осв ввод факт'!G38</f>
        <v>0</v>
      </c>
      <c r="H38" s="389">
        <f>'6.2. Паспорт фин осв ввод факт'!J38</f>
        <v>0</v>
      </c>
      <c r="I38" s="389">
        <f>'6.2. Паспорт фин осв ввод факт'!N38</f>
        <v>0</v>
      </c>
      <c r="J38" s="389">
        <f>'6.2. Паспорт фин осв ввод факт'!P38</f>
        <v>0</v>
      </c>
      <c r="K38" s="389">
        <f t="shared" si="6"/>
        <v>0</v>
      </c>
      <c r="L38" s="389">
        <f>'6.2. Паспорт фин осв ввод факт'!T38</f>
        <v>0</v>
      </c>
      <c r="M38" s="389">
        <v>0</v>
      </c>
      <c r="N38" s="392">
        <v>0</v>
      </c>
      <c r="O38" s="389">
        <v>0</v>
      </c>
      <c r="P38" s="389">
        <f>'6.2. Паспорт фин осв ввод факт'!X38</f>
        <v>0</v>
      </c>
      <c r="Q38" s="389">
        <v>0</v>
      </c>
      <c r="R38" s="389">
        <v>0</v>
      </c>
      <c r="S38" s="389">
        <v>0</v>
      </c>
      <c r="T38" s="389">
        <v>0</v>
      </c>
      <c r="U38" s="389">
        <v>0</v>
      </c>
      <c r="V38" s="386" t="s">
        <v>673</v>
      </c>
      <c r="W38" s="386" t="s">
        <v>673</v>
      </c>
      <c r="X38" s="389">
        <v>0</v>
      </c>
      <c r="Y38" s="389">
        <v>0</v>
      </c>
      <c r="Z38" s="386" t="s">
        <v>673</v>
      </c>
      <c r="AA38" s="386" t="s">
        <v>673</v>
      </c>
      <c r="AB38" s="389">
        <v>0</v>
      </c>
      <c r="AC38" s="389">
        <v>0</v>
      </c>
      <c r="AD38" s="386" t="s">
        <v>673</v>
      </c>
      <c r="AE38" s="386" t="s">
        <v>673</v>
      </c>
      <c r="AF38" s="386">
        <f t="shared" si="2"/>
        <v>0</v>
      </c>
      <c r="AG38" s="386">
        <f t="shared" si="5"/>
        <v>0</v>
      </c>
    </row>
    <row r="39" spans="1:33" ht="31.5" x14ac:dyDescent="0.25">
      <c r="A39" s="387" t="s">
        <v>158</v>
      </c>
      <c r="B39" s="388" t="s">
        <v>146</v>
      </c>
      <c r="C39" s="386">
        <f>'6.2. Паспорт фин осв ввод факт'!C39</f>
        <v>0</v>
      </c>
      <c r="D39" s="386">
        <f t="shared" si="7"/>
        <v>0</v>
      </c>
      <c r="E39" s="386">
        <f t="shared" si="3"/>
        <v>0</v>
      </c>
      <c r="F39" s="386">
        <f t="shared" si="4"/>
        <v>0</v>
      </c>
      <c r="G39" s="389">
        <f>'6.2. Паспорт фин осв ввод факт'!G39</f>
        <v>0</v>
      </c>
      <c r="H39" s="389">
        <f>'6.2. Паспорт фин осв ввод факт'!J39</f>
        <v>0</v>
      </c>
      <c r="I39" s="389">
        <f>'6.2. Паспорт фин осв ввод факт'!N39</f>
        <v>0</v>
      </c>
      <c r="J39" s="389">
        <f>'6.2. Паспорт фин осв ввод факт'!P39</f>
        <v>0</v>
      </c>
      <c r="K39" s="389">
        <f t="shared" si="6"/>
        <v>0</v>
      </c>
      <c r="L39" s="389">
        <f>'6.2. Паспорт фин осв ввод факт'!T39</f>
        <v>0</v>
      </c>
      <c r="M39" s="389">
        <v>0</v>
      </c>
      <c r="N39" s="389">
        <v>0</v>
      </c>
      <c r="O39" s="389">
        <v>0</v>
      </c>
      <c r="P39" s="389">
        <f>'6.2. Паспорт фин осв ввод факт'!X39</f>
        <v>0</v>
      </c>
      <c r="Q39" s="389">
        <v>0</v>
      </c>
      <c r="R39" s="389">
        <v>0</v>
      </c>
      <c r="S39" s="389">
        <v>0</v>
      </c>
      <c r="T39" s="389">
        <v>0</v>
      </c>
      <c r="U39" s="389">
        <v>0</v>
      </c>
      <c r="V39" s="386" t="s">
        <v>673</v>
      </c>
      <c r="W39" s="386" t="s">
        <v>673</v>
      </c>
      <c r="X39" s="389">
        <v>0</v>
      </c>
      <c r="Y39" s="389">
        <v>0</v>
      </c>
      <c r="Z39" s="386" t="s">
        <v>673</v>
      </c>
      <c r="AA39" s="386" t="s">
        <v>673</v>
      </c>
      <c r="AB39" s="389">
        <v>0</v>
      </c>
      <c r="AC39" s="389">
        <v>0</v>
      </c>
      <c r="AD39" s="386" t="s">
        <v>673</v>
      </c>
      <c r="AE39" s="386" t="s">
        <v>673</v>
      </c>
      <c r="AF39" s="386">
        <f t="shared" si="2"/>
        <v>0</v>
      </c>
      <c r="AG39" s="386">
        <f t="shared" si="5"/>
        <v>0</v>
      </c>
    </row>
    <row r="40" spans="1:33" ht="31.5" x14ac:dyDescent="0.25">
      <c r="A40" s="387" t="s">
        <v>157</v>
      </c>
      <c r="B40" s="388" t="s">
        <v>144</v>
      </c>
      <c r="C40" s="386">
        <f>'6.2. Паспорт фин осв ввод факт'!C40</f>
        <v>0</v>
      </c>
      <c r="D40" s="386">
        <f t="shared" si="7"/>
        <v>0</v>
      </c>
      <c r="E40" s="386">
        <f t="shared" si="3"/>
        <v>0</v>
      </c>
      <c r="F40" s="386">
        <f t="shared" si="4"/>
        <v>0</v>
      </c>
      <c r="G40" s="389">
        <f>'6.2. Паспорт фин осв ввод факт'!G40</f>
        <v>0</v>
      </c>
      <c r="H40" s="389">
        <f>'6.2. Паспорт фин осв ввод факт'!J40</f>
        <v>0</v>
      </c>
      <c r="I40" s="389">
        <f>'6.2. Паспорт фин осв ввод факт'!N40</f>
        <v>0</v>
      </c>
      <c r="J40" s="389">
        <f>'6.2. Паспорт фин осв ввод факт'!P40</f>
        <v>0</v>
      </c>
      <c r="K40" s="389">
        <f t="shared" si="6"/>
        <v>0</v>
      </c>
      <c r="L40" s="389">
        <f>'6.2. Паспорт фин осв ввод факт'!T40</f>
        <v>0</v>
      </c>
      <c r="M40" s="389">
        <v>0</v>
      </c>
      <c r="N40" s="389">
        <v>0</v>
      </c>
      <c r="O40" s="389">
        <v>0</v>
      </c>
      <c r="P40" s="389">
        <f>'6.2. Паспорт фин осв ввод факт'!X40</f>
        <v>0</v>
      </c>
      <c r="Q40" s="389">
        <v>0</v>
      </c>
      <c r="R40" s="389">
        <v>0</v>
      </c>
      <c r="S40" s="389">
        <v>0</v>
      </c>
      <c r="T40" s="389">
        <v>0</v>
      </c>
      <c r="U40" s="389">
        <v>0</v>
      </c>
      <c r="V40" s="386" t="s">
        <v>673</v>
      </c>
      <c r="W40" s="386" t="s">
        <v>673</v>
      </c>
      <c r="X40" s="389">
        <v>0</v>
      </c>
      <c r="Y40" s="389">
        <v>0</v>
      </c>
      <c r="Z40" s="386" t="s">
        <v>673</v>
      </c>
      <c r="AA40" s="386" t="s">
        <v>673</v>
      </c>
      <c r="AB40" s="389">
        <v>0</v>
      </c>
      <c r="AC40" s="389">
        <v>0</v>
      </c>
      <c r="AD40" s="386" t="s">
        <v>673</v>
      </c>
      <c r="AE40" s="386" t="s">
        <v>673</v>
      </c>
      <c r="AF40" s="386">
        <f t="shared" si="2"/>
        <v>0</v>
      </c>
      <c r="AG40" s="386">
        <f t="shared" si="5"/>
        <v>0</v>
      </c>
    </row>
    <row r="41" spans="1:33" x14ac:dyDescent="0.25">
      <c r="A41" s="387" t="s">
        <v>156</v>
      </c>
      <c r="B41" s="388" t="s">
        <v>142</v>
      </c>
      <c r="C41" s="386">
        <f>'6.2. Паспорт фин осв ввод факт'!C41</f>
        <v>1.7999999999999999E-2</v>
      </c>
      <c r="D41" s="386">
        <v>0.03</v>
      </c>
      <c r="E41" s="386">
        <f t="shared" si="3"/>
        <v>0</v>
      </c>
      <c r="F41" s="386">
        <f t="shared" si="4"/>
        <v>0</v>
      </c>
      <c r="G41" s="389">
        <f>'6.2. Паспорт фин осв ввод факт'!G41</f>
        <v>0</v>
      </c>
      <c r="H41" s="389">
        <f>'6.2. Паспорт фин осв ввод факт'!J41</f>
        <v>0</v>
      </c>
      <c r="I41" s="389">
        <f>'6.2. Паспорт фин осв ввод факт'!N41</f>
        <v>0.03</v>
      </c>
      <c r="J41" s="389">
        <f>'6.2. Паспорт фин осв ввод факт'!P41</f>
        <v>0</v>
      </c>
      <c r="K41" s="389">
        <f t="shared" si="6"/>
        <v>0</v>
      </c>
      <c r="L41" s="389">
        <f>'6.2. Паспорт фин осв ввод факт'!T41</f>
        <v>0</v>
      </c>
      <c r="M41" s="389">
        <v>0</v>
      </c>
      <c r="N41" s="389">
        <v>0</v>
      </c>
      <c r="O41" s="389">
        <v>0</v>
      </c>
      <c r="P41" s="389">
        <f>'6.2. Паспорт фин осв ввод факт'!X41</f>
        <v>0</v>
      </c>
      <c r="Q41" s="389">
        <v>0</v>
      </c>
      <c r="R41" s="389">
        <v>0</v>
      </c>
      <c r="S41" s="389">
        <v>0</v>
      </c>
      <c r="T41" s="389">
        <v>0</v>
      </c>
      <c r="U41" s="389">
        <v>0</v>
      </c>
      <c r="V41" s="386" t="s">
        <v>673</v>
      </c>
      <c r="W41" s="386" t="s">
        <v>673</v>
      </c>
      <c r="X41" s="389">
        <v>0</v>
      </c>
      <c r="Y41" s="389">
        <v>0</v>
      </c>
      <c r="Z41" s="386" t="s">
        <v>673</v>
      </c>
      <c r="AA41" s="386" t="s">
        <v>673</v>
      </c>
      <c r="AB41" s="389">
        <v>0</v>
      </c>
      <c r="AC41" s="389">
        <v>0</v>
      </c>
      <c r="AD41" s="386" t="s">
        <v>673</v>
      </c>
      <c r="AE41" s="386" t="s">
        <v>673</v>
      </c>
      <c r="AF41" s="386">
        <f t="shared" si="2"/>
        <v>0</v>
      </c>
      <c r="AG41" s="386">
        <f t="shared" si="5"/>
        <v>0</v>
      </c>
    </row>
    <row r="42" spans="1:33" ht="18.75" x14ac:dyDescent="0.25">
      <c r="A42" s="387" t="s">
        <v>155</v>
      </c>
      <c r="B42" s="364" t="s">
        <v>727</v>
      </c>
      <c r="C42" s="386">
        <f>'6.2. Паспорт фин осв ввод факт'!C42</f>
        <v>4</v>
      </c>
      <c r="D42" s="386">
        <f t="shared" si="7"/>
        <v>4</v>
      </c>
      <c r="E42" s="386">
        <f t="shared" si="3"/>
        <v>0</v>
      </c>
      <c r="F42" s="386">
        <f t="shared" si="4"/>
        <v>0</v>
      </c>
      <c r="G42" s="389">
        <f>'6.2. Паспорт фин осв ввод факт'!G42</f>
        <v>0</v>
      </c>
      <c r="H42" s="389">
        <f>'6.2. Паспорт фин осв ввод факт'!J42</f>
        <v>0</v>
      </c>
      <c r="I42" s="389">
        <f>'6.2. Паспорт фин осв ввод факт'!N42</f>
        <v>4</v>
      </c>
      <c r="J42" s="389">
        <f>'6.2. Паспорт фин осв ввод факт'!P42</f>
        <v>0</v>
      </c>
      <c r="K42" s="389">
        <f t="shared" si="6"/>
        <v>0</v>
      </c>
      <c r="L42" s="389">
        <f>'6.2. Паспорт фин осв ввод факт'!T42</f>
        <v>0</v>
      </c>
      <c r="M42" s="389">
        <v>0</v>
      </c>
      <c r="N42" s="392">
        <v>0</v>
      </c>
      <c r="O42" s="389">
        <v>0</v>
      </c>
      <c r="P42" s="389">
        <f>'6.2. Паспорт фин осв ввод факт'!X42</f>
        <v>0</v>
      </c>
      <c r="Q42" s="389">
        <v>0</v>
      </c>
      <c r="R42" s="389">
        <v>0</v>
      </c>
      <c r="S42" s="389">
        <v>0</v>
      </c>
      <c r="T42" s="389">
        <v>0</v>
      </c>
      <c r="U42" s="389">
        <v>0</v>
      </c>
      <c r="V42" s="386" t="s">
        <v>673</v>
      </c>
      <c r="W42" s="386" t="s">
        <v>673</v>
      </c>
      <c r="X42" s="389">
        <v>0</v>
      </c>
      <c r="Y42" s="389">
        <v>0</v>
      </c>
      <c r="Z42" s="386" t="s">
        <v>673</v>
      </c>
      <c r="AA42" s="386" t="s">
        <v>673</v>
      </c>
      <c r="AB42" s="389">
        <v>0</v>
      </c>
      <c r="AC42" s="389">
        <v>0</v>
      </c>
      <c r="AD42" s="386" t="s">
        <v>673</v>
      </c>
      <c r="AE42" s="386" t="s">
        <v>673</v>
      </c>
      <c r="AF42" s="386">
        <f t="shared" si="2"/>
        <v>0</v>
      </c>
      <c r="AG42" s="386">
        <f t="shared" si="5"/>
        <v>0</v>
      </c>
    </row>
    <row r="43" spans="1:33" s="391" customFormat="1" x14ac:dyDescent="0.25">
      <c r="A43" s="384" t="s">
        <v>61</v>
      </c>
      <c r="B43" s="385" t="s">
        <v>154</v>
      </c>
      <c r="C43" s="386">
        <f>'6.2. Паспорт фин осв ввод факт'!C43</f>
        <v>0</v>
      </c>
      <c r="D43" s="386">
        <f t="shared" si="7"/>
        <v>0</v>
      </c>
      <c r="E43" s="386">
        <f t="shared" si="3"/>
        <v>0</v>
      </c>
      <c r="F43" s="386">
        <f t="shared" si="4"/>
        <v>0</v>
      </c>
      <c r="G43" s="386">
        <f>'6.2. Паспорт фин осв ввод факт'!G43</f>
        <v>0</v>
      </c>
      <c r="H43" s="386">
        <f>'6.2. Паспорт фин осв ввод факт'!J43</f>
        <v>0</v>
      </c>
      <c r="I43" s="386">
        <f>'6.2. Паспорт фин осв ввод факт'!N43</f>
        <v>0</v>
      </c>
      <c r="J43" s="386">
        <f>'6.2. Паспорт фин осв ввод факт'!P43</f>
        <v>0</v>
      </c>
      <c r="K43" s="386">
        <f t="shared" si="6"/>
        <v>0</v>
      </c>
      <c r="L43" s="386">
        <f>'6.2. Паспорт фин осв ввод факт'!T43</f>
        <v>0</v>
      </c>
      <c r="M43" s="386">
        <v>0</v>
      </c>
      <c r="N43" s="386">
        <v>0</v>
      </c>
      <c r="O43" s="386">
        <v>0</v>
      </c>
      <c r="P43" s="386">
        <f>'6.2. Паспорт фин осв ввод факт'!X43</f>
        <v>0</v>
      </c>
      <c r="Q43" s="386">
        <v>0</v>
      </c>
      <c r="R43" s="386">
        <v>0</v>
      </c>
      <c r="S43" s="386">
        <v>0</v>
      </c>
      <c r="T43" s="386">
        <v>0</v>
      </c>
      <c r="U43" s="386">
        <v>0</v>
      </c>
      <c r="V43" s="386" t="s">
        <v>673</v>
      </c>
      <c r="W43" s="386" t="s">
        <v>673</v>
      </c>
      <c r="X43" s="386">
        <v>0</v>
      </c>
      <c r="Y43" s="386">
        <v>0</v>
      </c>
      <c r="Z43" s="386" t="s">
        <v>673</v>
      </c>
      <c r="AA43" s="386" t="s">
        <v>673</v>
      </c>
      <c r="AB43" s="386">
        <v>0</v>
      </c>
      <c r="AC43" s="386">
        <v>0</v>
      </c>
      <c r="AD43" s="386" t="s">
        <v>673</v>
      </c>
      <c r="AE43" s="386" t="s">
        <v>673</v>
      </c>
      <c r="AF43" s="386">
        <f t="shared" si="2"/>
        <v>0</v>
      </c>
      <c r="AG43" s="386">
        <f t="shared" si="5"/>
        <v>0</v>
      </c>
    </row>
    <row r="44" spans="1:33" x14ac:dyDescent="0.25">
      <c r="A44" s="387" t="s">
        <v>153</v>
      </c>
      <c r="B44" s="388" t="s">
        <v>152</v>
      </c>
      <c r="C44" s="386">
        <f>'6.2. Паспорт фин осв ввод факт'!C44</f>
        <v>0</v>
      </c>
      <c r="D44" s="386">
        <f t="shared" si="7"/>
        <v>0</v>
      </c>
      <c r="E44" s="386">
        <f t="shared" si="3"/>
        <v>0</v>
      </c>
      <c r="F44" s="386">
        <f t="shared" si="4"/>
        <v>0</v>
      </c>
      <c r="G44" s="389">
        <f>'6.2. Паспорт фин осв ввод факт'!G44</f>
        <v>0</v>
      </c>
      <c r="H44" s="389">
        <f>'6.2. Паспорт фин осв ввод факт'!J44</f>
        <v>0</v>
      </c>
      <c r="I44" s="389">
        <f>'6.2. Паспорт фин осв ввод факт'!N44</f>
        <v>0</v>
      </c>
      <c r="J44" s="389">
        <f>'6.2. Паспорт фин осв ввод факт'!P44</f>
        <v>0</v>
      </c>
      <c r="K44" s="389">
        <f t="shared" si="6"/>
        <v>0</v>
      </c>
      <c r="L44" s="389">
        <f>'6.2. Паспорт фин осв ввод факт'!T44</f>
        <v>0</v>
      </c>
      <c r="M44" s="389">
        <v>0</v>
      </c>
      <c r="N44" s="389">
        <v>0</v>
      </c>
      <c r="O44" s="389">
        <v>0</v>
      </c>
      <c r="P44" s="389">
        <f>'6.2. Паспорт фин осв ввод факт'!X44</f>
        <v>0</v>
      </c>
      <c r="Q44" s="389">
        <v>0</v>
      </c>
      <c r="R44" s="389">
        <v>0</v>
      </c>
      <c r="S44" s="389">
        <v>0</v>
      </c>
      <c r="T44" s="389">
        <v>0</v>
      </c>
      <c r="U44" s="389">
        <v>0</v>
      </c>
      <c r="V44" s="386" t="s">
        <v>673</v>
      </c>
      <c r="W44" s="386" t="s">
        <v>673</v>
      </c>
      <c r="X44" s="389">
        <v>0</v>
      </c>
      <c r="Y44" s="389">
        <v>0</v>
      </c>
      <c r="Z44" s="386" t="s">
        <v>673</v>
      </c>
      <c r="AA44" s="386" t="s">
        <v>673</v>
      </c>
      <c r="AB44" s="389">
        <v>0</v>
      </c>
      <c r="AC44" s="389">
        <v>0</v>
      </c>
      <c r="AD44" s="386" t="s">
        <v>673</v>
      </c>
      <c r="AE44" s="386" t="s">
        <v>673</v>
      </c>
      <c r="AF44" s="386">
        <f t="shared" si="2"/>
        <v>0</v>
      </c>
      <c r="AG44" s="386">
        <f t="shared" si="5"/>
        <v>0</v>
      </c>
    </row>
    <row r="45" spans="1:33" x14ac:dyDescent="0.25">
      <c r="A45" s="387" t="s">
        <v>151</v>
      </c>
      <c r="B45" s="388" t="s">
        <v>150</v>
      </c>
      <c r="C45" s="386">
        <f>'6.2. Паспорт фин осв ввод факт'!C45</f>
        <v>1.26</v>
      </c>
      <c r="D45" s="386">
        <f t="shared" si="7"/>
        <v>1.26</v>
      </c>
      <c r="E45" s="386">
        <f t="shared" si="3"/>
        <v>0</v>
      </c>
      <c r="F45" s="386">
        <f t="shared" si="4"/>
        <v>0</v>
      </c>
      <c r="G45" s="389">
        <f>'6.2. Паспорт фин осв ввод факт'!G45</f>
        <v>0</v>
      </c>
      <c r="H45" s="389">
        <f>'6.2. Паспорт фин осв ввод факт'!J45</f>
        <v>0</v>
      </c>
      <c r="I45" s="389">
        <f>'6.2. Паспорт фин осв ввод факт'!N45</f>
        <v>1.26</v>
      </c>
      <c r="J45" s="389">
        <f>'6.2. Паспорт фин осв ввод факт'!P45</f>
        <v>0</v>
      </c>
      <c r="K45" s="389">
        <f t="shared" si="6"/>
        <v>0</v>
      </c>
      <c r="L45" s="389">
        <f>'6.2. Паспорт фин осв ввод факт'!T45</f>
        <v>0</v>
      </c>
      <c r="M45" s="389">
        <v>0</v>
      </c>
      <c r="N45" s="389">
        <v>0</v>
      </c>
      <c r="O45" s="389">
        <v>0</v>
      </c>
      <c r="P45" s="389">
        <f>'6.2. Паспорт фин осв ввод факт'!X45</f>
        <v>0</v>
      </c>
      <c r="Q45" s="389">
        <v>0</v>
      </c>
      <c r="R45" s="389">
        <v>0</v>
      </c>
      <c r="S45" s="389">
        <v>0</v>
      </c>
      <c r="T45" s="389">
        <v>0</v>
      </c>
      <c r="U45" s="389">
        <v>0</v>
      </c>
      <c r="V45" s="386" t="s">
        <v>673</v>
      </c>
      <c r="W45" s="386" t="s">
        <v>673</v>
      </c>
      <c r="X45" s="389">
        <v>0</v>
      </c>
      <c r="Y45" s="389">
        <v>0</v>
      </c>
      <c r="Z45" s="386" t="s">
        <v>673</v>
      </c>
      <c r="AA45" s="386" t="s">
        <v>673</v>
      </c>
      <c r="AB45" s="389">
        <v>0</v>
      </c>
      <c r="AC45" s="389">
        <v>0</v>
      </c>
      <c r="AD45" s="386" t="s">
        <v>673</v>
      </c>
      <c r="AE45" s="386" t="s">
        <v>673</v>
      </c>
      <c r="AF45" s="386">
        <f t="shared" si="2"/>
        <v>0</v>
      </c>
      <c r="AG45" s="386">
        <f t="shared" si="5"/>
        <v>0</v>
      </c>
    </row>
    <row r="46" spans="1:33" x14ac:dyDescent="0.25">
      <c r="A46" s="387" t="s">
        <v>149</v>
      </c>
      <c r="B46" s="388" t="s">
        <v>148</v>
      </c>
      <c r="C46" s="386">
        <f>'6.2. Паспорт фин осв ввод факт'!C46</f>
        <v>0</v>
      </c>
      <c r="D46" s="386">
        <f t="shared" si="7"/>
        <v>0</v>
      </c>
      <c r="E46" s="386">
        <f t="shared" si="3"/>
        <v>0</v>
      </c>
      <c r="F46" s="386">
        <f t="shared" si="4"/>
        <v>0</v>
      </c>
      <c r="G46" s="389">
        <f>'6.2. Паспорт фин осв ввод факт'!G46</f>
        <v>0</v>
      </c>
      <c r="H46" s="389">
        <f>'6.2. Паспорт фин осв ввод факт'!J46</f>
        <v>0</v>
      </c>
      <c r="I46" s="389">
        <f>'6.2. Паспорт фин осв ввод факт'!N46</f>
        <v>0</v>
      </c>
      <c r="J46" s="389">
        <f>'6.2. Паспорт фин осв ввод факт'!P46</f>
        <v>0</v>
      </c>
      <c r="K46" s="389">
        <f t="shared" si="6"/>
        <v>0</v>
      </c>
      <c r="L46" s="389">
        <f>'6.2. Паспорт фин осв ввод факт'!T46</f>
        <v>0</v>
      </c>
      <c r="M46" s="389">
        <v>0</v>
      </c>
      <c r="N46" s="389">
        <v>0</v>
      </c>
      <c r="O46" s="389">
        <v>0</v>
      </c>
      <c r="P46" s="389">
        <f>'6.2. Паспорт фин осв ввод факт'!X46</f>
        <v>0</v>
      </c>
      <c r="Q46" s="389">
        <v>0</v>
      </c>
      <c r="R46" s="389">
        <v>0</v>
      </c>
      <c r="S46" s="389">
        <v>0</v>
      </c>
      <c r="T46" s="389">
        <v>0</v>
      </c>
      <c r="U46" s="389">
        <v>0</v>
      </c>
      <c r="V46" s="386" t="s">
        <v>673</v>
      </c>
      <c r="W46" s="386" t="s">
        <v>673</v>
      </c>
      <c r="X46" s="389">
        <v>0</v>
      </c>
      <c r="Y46" s="389">
        <v>0</v>
      </c>
      <c r="Z46" s="386" t="s">
        <v>673</v>
      </c>
      <c r="AA46" s="386" t="s">
        <v>673</v>
      </c>
      <c r="AB46" s="389">
        <v>0</v>
      </c>
      <c r="AC46" s="389">
        <v>0</v>
      </c>
      <c r="AD46" s="386" t="s">
        <v>673</v>
      </c>
      <c r="AE46" s="386" t="s">
        <v>673</v>
      </c>
      <c r="AF46" s="386">
        <f t="shared" si="2"/>
        <v>0</v>
      </c>
      <c r="AG46" s="386">
        <f t="shared" si="5"/>
        <v>0</v>
      </c>
    </row>
    <row r="47" spans="1:33" ht="31.5" x14ac:dyDescent="0.25">
      <c r="A47" s="387" t="s">
        <v>147</v>
      </c>
      <c r="B47" s="388" t="s">
        <v>146</v>
      </c>
      <c r="C47" s="386">
        <f>'6.2. Паспорт фин осв ввод факт'!C47</f>
        <v>0</v>
      </c>
      <c r="D47" s="386">
        <f t="shared" si="7"/>
        <v>0</v>
      </c>
      <c r="E47" s="386">
        <f t="shared" si="3"/>
        <v>0</v>
      </c>
      <c r="F47" s="386">
        <f t="shared" si="4"/>
        <v>0</v>
      </c>
      <c r="G47" s="389">
        <f>'6.2. Паспорт фин осв ввод факт'!G47</f>
        <v>0</v>
      </c>
      <c r="H47" s="389">
        <f>'6.2. Паспорт фин осв ввод факт'!J47</f>
        <v>0</v>
      </c>
      <c r="I47" s="389">
        <f>'6.2. Паспорт фин осв ввод факт'!N47</f>
        <v>0</v>
      </c>
      <c r="J47" s="389">
        <f>'6.2. Паспорт фин осв ввод факт'!P47</f>
        <v>0</v>
      </c>
      <c r="K47" s="389">
        <f t="shared" si="6"/>
        <v>0</v>
      </c>
      <c r="L47" s="389">
        <f>'6.2. Паспорт фин осв ввод факт'!T47</f>
        <v>0</v>
      </c>
      <c r="M47" s="389">
        <v>0</v>
      </c>
      <c r="N47" s="389">
        <v>0</v>
      </c>
      <c r="O47" s="389">
        <v>0</v>
      </c>
      <c r="P47" s="389">
        <f>'6.2. Паспорт фин осв ввод факт'!X47</f>
        <v>0</v>
      </c>
      <c r="Q47" s="389">
        <v>0</v>
      </c>
      <c r="R47" s="389">
        <v>0</v>
      </c>
      <c r="S47" s="389">
        <v>0</v>
      </c>
      <c r="T47" s="389">
        <v>0</v>
      </c>
      <c r="U47" s="389">
        <v>0</v>
      </c>
      <c r="V47" s="386" t="s">
        <v>673</v>
      </c>
      <c r="W47" s="386" t="s">
        <v>673</v>
      </c>
      <c r="X47" s="389">
        <v>0</v>
      </c>
      <c r="Y47" s="389">
        <v>0</v>
      </c>
      <c r="Z47" s="386" t="s">
        <v>673</v>
      </c>
      <c r="AA47" s="386" t="s">
        <v>673</v>
      </c>
      <c r="AB47" s="389">
        <v>0</v>
      </c>
      <c r="AC47" s="389">
        <v>0</v>
      </c>
      <c r="AD47" s="386" t="s">
        <v>673</v>
      </c>
      <c r="AE47" s="386" t="s">
        <v>673</v>
      </c>
      <c r="AF47" s="386">
        <f t="shared" si="2"/>
        <v>0</v>
      </c>
      <c r="AG47" s="386">
        <f t="shared" si="5"/>
        <v>0</v>
      </c>
    </row>
    <row r="48" spans="1:33" ht="31.5" x14ac:dyDescent="0.25">
      <c r="A48" s="387" t="s">
        <v>145</v>
      </c>
      <c r="B48" s="388" t="s">
        <v>144</v>
      </c>
      <c r="C48" s="386">
        <f>'6.2. Паспорт фин осв ввод факт'!C48</f>
        <v>0</v>
      </c>
      <c r="D48" s="386">
        <f t="shared" si="7"/>
        <v>0</v>
      </c>
      <c r="E48" s="386">
        <f t="shared" si="3"/>
        <v>0</v>
      </c>
      <c r="F48" s="386">
        <f t="shared" si="4"/>
        <v>0</v>
      </c>
      <c r="G48" s="389">
        <f>'6.2. Паспорт фин осв ввод факт'!G48</f>
        <v>0</v>
      </c>
      <c r="H48" s="389">
        <f>'6.2. Паспорт фин осв ввод факт'!J48</f>
        <v>0</v>
      </c>
      <c r="I48" s="389">
        <f>'6.2. Паспорт фин осв ввод факт'!N48</f>
        <v>0</v>
      </c>
      <c r="J48" s="389">
        <f>'6.2. Паспорт фин осв ввод факт'!P48</f>
        <v>0</v>
      </c>
      <c r="K48" s="389">
        <f t="shared" si="6"/>
        <v>0</v>
      </c>
      <c r="L48" s="389">
        <f>'6.2. Паспорт фин осв ввод факт'!T48</f>
        <v>0</v>
      </c>
      <c r="M48" s="389">
        <v>0</v>
      </c>
      <c r="N48" s="389">
        <v>0</v>
      </c>
      <c r="O48" s="389">
        <v>0</v>
      </c>
      <c r="P48" s="389">
        <f>'6.2. Паспорт фин осв ввод факт'!X48</f>
        <v>0</v>
      </c>
      <c r="Q48" s="389">
        <v>0</v>
      </c>
      <c r="R48" s="389">
        <v>0</v>
      </c>
      <c r="S48" s="389">
        <v>0</v>
      </c>
      <c r="T48" s="389">
        <v>0</v>
      </c>
      <c r="U48" s="389">
        <v>0</v>
      </c>
      <c r="V48" s="386" t="s">
        <v>673</v>
      </c>
      <c r="W48" s="386" t="s">
        <v>673</v>
      </c>
      <c r="X48" s="389">
        <v>0</v>
      </c>
      <c r="Y48" s="389">
        <v>0</v>
      </c>
      <c r="Z48" s="386" t="s">
        <v>673</v>
      </c>
      <c r="AA48" s="386" t="s">
        <v>673</v>
      </c>
      <c r="AB48" s="389">
        <v>0</v>
      </c>
      <c r="AC48" s="389">
        <v>0</v>
      </c>
      <c r="AD48" s="386" t="s">
        <v>673</v>
      </c>
      <c r="AE48" s="386" t="s">
        <v>673</v>
      </c>
      <c r="AF48" s="386">
        <f t="shared" si="2"/>
        <v>0</v>
      </c>
      <c r="AG48" s="386">
        <f t="shared" si="5"/>
        <v>0</v>
      </c>
    </row>
    <row r="49" spans="1:33" x14ac:dyDescent="0.25">
      <c r="A49" s="387" t="s">
        <v>143</v>
      </c>
      <c r="B49" s="388" t="s">
        <v>142</v>
      </c>
      <c r="C49" s="386">
        <f>'6.2. Паспорт фин осв ввод факт'!C49</f>
        <v>1.7999999999999999E-2</v>
      </c>
      <c r="D49" s="386">
        <v>0.03</v>
      </c>
      <c r="E49" s="386">
        <f t="shared" si="3"/>
        <v>0</v>
      </c>
      <c r="F49" s="386">
        <f t="shared" si="4"/>
        <v>0</v>
      </c>
      <c r="G49" s="389">
        <f>'6.2. Паспорт фин осв ввод факт'!G49</f>
        <v>0</v>
      </c>
      <c r="H49" s="389">
        <f>'6.2. Паспорт фин осв ввод факт'!J49</f>
        <v>0</v>
      </c>
      <c r="I49" s="389">
        <f>'6.2. Паспорт фин осв ввод факт'!N49</f>
        <v>0.03</v>
      </c>
      <c r="J49" s="389">
        <f>'6.2. Паспорт фин осв ввод факт'!P49</f>
        <v>0</v>
      </c>
      <c r="K49" s="389">
        <f t="shared" si="6"/>
        <v>0</v>
      </c>
      <c r="L49" s="389">
        <f>'6.2. Паспорт фин осв ввод факт'!T49</f>
        <v>0</v>
      </c>
      <c r="M49" s="389">
        <v>0</v>
      </c>
      <c r="N49" s="389">
        <v>0</v>
      </c>
      <c r="O49" s="389">
        <v>0</v>
      </c>
      <c r="P49" s="389">
        <f>'6.2. Паспорт фин осв ввод факт'!X49</f>
        <v>0</v>
      </c>
      <c r="Q49" s="389">
        <v>0</v>
      </c>
      <c r="R49" s="389">
        <v>0</v>
      </c>
      <c r="S49" s="389">
        <v>0</v>
      </c>
      <c r="T49" s="389">
        <v>0</v>
      </c>
      <c r="U49" s="389">
        <v>0</v>
      </c>
      <c r="V49" s="386" t="s">
        <v>673</v>
      </c>
      <c r="W49" s="386" t="s">
        <v>673</v>
      </c>
      <c r="X49" s="389">
        <v>0</v>
      </c>
      <c r="Y49" s="389">
        <v>0</v>
      </c>
      <c r="Z49" s="386" t="s">
        <v>673</v>
      </c>
      <c r="AA49" s="386" t="s">
        <v>673</v>
      </c>
      <c r="AB49" s="389">
        <v>0</v>
      </c>
      <c r="AC49" s="389">
        <v>0</v>
      </c>
      <c r="AD49" s="386" t="s">
        <v>673</v>
      </c>
      <c r="AE49" s="386" t="s">
        <v>673</v>
      </c>
      <c r="AF49" s="386">
        <f t="shared" si="2"/>
        <v>0</v>
      </c>
      <c r="AG49" s="386">
        <f t="shared" si="5"/>
        <v>0</v>
      </c>
    </row>
    <row r="50" spans="1:33" ht="18.75" x14ac:dyDescent="0.25">
      <c r="A50" s="387" t="s">
        <v>141</v>
      </c>
      <c r="B50" s="364" t="s">
        <v>727</v>
      </c>
      <c r="C50" s="386">
        <f>'6.2. Паспорт фин осв ввод факт'!C50</f>
        <v>4</v>
      </c>
      <c r="D50" s="386">
        <f t="shared" si="7"/>
        <v>4</v>
      </c>
      <c r="E50" s="386">
        <f t="shared" si="3"/>
        <v>0</v>
      </c>
      <c r="F50" s="386">
        <f t="shared" si="4"/>
        <v>0</v>
      </c>
      <c r="G50" s="389">
        <f>'6.2. Паспорт фин осв ввод факт'!G50</f>
        <v>0</v>
      </c>
      <c r="H50" s="389">
        <f>'6.2. Паспорт фин осв ввод факт'!J50</f>
        <v>0</v>
      </c>
      <c r="I50" s="389">
        <f>'6.2. Паспорт фин осв ввод факт'!N50</f>
        <v>4</v>
      </c>
      <c r="J50" s="389">
        <f>'6.2. Паспорт фин осв ввод факт'!P50</f>
        <v>0</v>
      </c>
      <c r="K50" s="389">
        <f t="shared" si="6"/>
        <v>0</v>
      </c>
      <c r="L50" s="389">
        <f>'6.2. Паспорт фин осв ввод факт'!T50</f>
        <v>0</v>
      </c>
      <c r="M50" s="389">
        <v>0</v>
      </c>
      <c r="N50" s="392">
        <v>0</v>
      </c>
      <c r="O50" s="389">
        <v>0</v>
      </c>
      <c r="P50" s="389">
        <f>'6.2. Паспорт фин осв ввод факт'!X50</f>
        <v>0</v>
      </c>
      <c r="Q50" s="389">
        <v>0</v>
      </c>
      <c r="R50" s="389">
        <v>0</v>
      </c>
      <c r="S50" s="389">
        <v>0</v>
      </c>
      <c r="T50" s="389">
        <v>0</v>
      </c>
      <c r="U50" s="389">
        <v>0</v>
      </c>
      <c r="V50" s="386" t="s">
        <v>673</v>
      </c>
      <c r="W50" s="386" t="s">
        <v>673</v>
      </c>
      <c r="X50" s="389">
        <v>0</v>
      </c>
      <c r="Y50" s="389">
        <v>0</v>
      </c>
      <c r="Z50" s="386" t="s">
        <v>673</v>
      </c>
      <c r="AA50" s="386" t="s">
        <v>673</v>
      </c>
      <c r="AB50" s="389">
        <v>0</v>
      </c>
      <c r="AC50" s="389">
        <v>0</v>
      </c>
      <c r="AD50" s="386" t="s">
        <v>673</v>
      </c>
      <c r="AE50" s="386" t="s">
        <v>673</v>
      </c>
      <c r="AF50" s="386">
        <f t="shared" si="2"/>
        <v>0</v>
      </c>
      <c r="AG50" s="386">
        <f t="shared" si="5"/>
        <v>0</v>
      </c>
    </row>
    <row r="51" spans="1:33" s="391" customFormat="1" ht="35.25" customHeight="1" x14ac:dyDescent="0.25">
      <c r="A51" s="384" t="s">
        <v>59</v>
      </c>
      <c r="B51" s="385" t="s">
        <v>140</v>
      </c>
      <c r="C51" s="386">
        <f>'6.2. Паспорт фин осв ввод факт'!C51</f>
        <v>0</v>
      </c>
      <c r="D51" s="386">
        <f t="shared" si="7"/>
        <v>0</v>
      </c>
      <c r="E51" s="386">
        <f t="shared" si="3"/>
        <v>0</v>
      </c>
      <c r="F51" s="386">
        <f t="shared" si="4"/>
        <v>0</v>
      </c>
      <c r="G51" s="386">
        <f>'6.2. Паспорт фин осв ввод факт'!G51</f>
        <v>0</v>
      </c>
      <c r="H51" s="386">
        <f>'6.2. Паспорт фин осв ввод факт'!J51</f>
        <v>0</v>
      </c>
      <c r="I51" s="386">
        <f>'6.2. Паспорт фин осв ввод факт'!N51</f>
        <v>0</v>
      </c>
      <c r="J51" s="386">
        <f>'6.2. Паспорт фин осв ввод факт'!P51</f>
        <v>0</v>
      </c>
      <c r="K51" s="386">
        <f t="shared" si="6"/>
        <v>0</v>
      </c>
      <c r="L51" s="386">
        <f>'6.2. Паспорт фин осв ввод факт'!T51</f>
        <v>0</v>
      </c>
      <c r="M51" s="386">
        <v>0</v>
      </c>
      <c r="N51" s="386">
        <v>0</v>
      </c>
      <c r="O51" s="386">
        <v>0</v>
      </c>
      <c r="P51" s="386">
        <f>'6.2. Паспорт фин осв ввод факт'!X51</f>
        <v>0</v>
      </c>
      <c r="Q51" s="386">
        <v>0</v>
      </c>
      <c r="R51" s="386">
        <v>0</v>
      </c>
      <c r="S51" s="386">
        <v>0</v>
      </c>
      <c r="T51" s="386">
        <v>0</v>
      </c>
      <c r="U51" s="386">
        <v>0</v>
      </c>
      <c r="V51" s="386" t="s">
        <v>673</v>
      </c>
      <c r="W51" s="386" t="s">
        <v>673</v>
      </c>
      <c r="X51" s="386">
        <v>0</v>
      </c>
      <c r="Y51" s="386">
        <v>0</v>
      </c>
      <c r="Z51" s="386" t="s">
        <v>673</v>
      </c>
      <c r="AA51" s="386" t="s">
        <v>673</v>
      </c>
      <c r="AB51" s="386">
        <v>0</v>
      </c>
      <c r="AC51" s="386">
        <v>0</v>
      </c>
      <c r="AD51" s="386" t="s">
        <v>673</v>
      </c>
      <c r="AE51" s="386" t="s">
        <v>673</v>
      </c>
      <c r="AF51" s="386">
        <f t="shared" si="2"/>
        <v>0</v>
      </c>
      <c r="AG51" s="386">
        <f t="shared" si="5"/>
        <v>0</v>
      </c>
    </row>
    <row r="52" spans="1:33" x14ac:dyDescent="0.25">
      <c r="A52" s="387" t="s">
        <v>139</v>
      </c>
      <c r="B52" s="388" t="s">
        <v>138</v>
      </c>
      <c r="C52" s="386">
        <f>'6.2. Паспорт фин осв ввод факт'!C52</f>
        <v>5.2623516803118555</v>
      </c>
      <c r="D52" s="386">
        <f>D30</f>
        <v>5.42592125</v>
      </c>
      <c r="E52" s="386">
        <f t="shared" si="3"/>
        <v>0</v>
      </c>
      <c r="F52" s="386">
        <f t="shared" si="4"/>
        <v>0</v>
      </c>
      <c r="G52" s="389">
        <f>'6.2. Паспорт фин осв ввод факт'!G52</f>
        <v>0</v>
      </c>
      <c r="H52" s="389">
        <f>'6.2. Паспорт фин осв ввод факт'!J52</f>
        <v>0</v>
      </c>
      <c r="I52" s="389">
        <f>'6.2. Паспорт фин осв ввод факт'!N52</f>
        <v>5.42592125</v>
      </c>
      <c r="J52" s="389">
        <f>'6.2. Паспорт фин осв ввод факт'!P52</f>
        <v>0</v>
      </c>
      <c r="K52" s="389">
        <f t="shared" si="6"/>
        <v>0</v>
      </c>
      <c r="L52" s="389">
        <f>'6.2. Паспорт фин осв ввод факт'!T52</f>
        <v>0</v>
      </c>
      <c r="M52" s="389">
        <v>0</v>
      </c>
      <c r="N52" s="389">
        <v>0</v>
      </c>
      <c r="O52" s="389">
        <v>0</v>
      </c>
      <c r="P52" s="389">
        <f>'6.2. Паспорт фин осв ввод факт'!X52</f>
        <v>0</v>
      </c>
      <c r="Q52" s="389">
        <v>0</v>
      </c>
      <c r="R52" s="389">
        <v>0</v>
      </c>
      <c r="S52" s="389">
        <v>0</v>
      </c>
      <c r="T52" s="389">
        <v>0</v>
      </c>
      <c r="U52" s="389">
        <v>0</v>
      </c>
      <c r="V52" s="386" t="s">
        <v>673</v>
      </c>
      <c r="W52" s="386" t="s">
        <v>673</v>
      </c>
      <c r="X52" s="389">
        <v>0</v>
      </c>
      <c r="Y52" s="389">
        <v>0</v>
      </c>
      <c r="Z52" s="386" t="s">
        <v>673</v>
      </c>
      <c r="AA52" s="386" t="s">
        <v>673</v>
      </c>
      <c r="AB52" s="389">
        <v>0</v>
      </c>
      <c r="AC52" s="389">
        <v>0</v>
      </c>
      <c r="AD52" s="386" t="s">
        <v>673</v>
      </c>
      <c r="AE52" s="386" t="s">
        <v>673</v>
      </c>
      <c r="AF52" s="386">
        <f t="shared" si="2"/>
        <v>0</v>
      </c>
      <c r="AG52" s="386">
        <f t="shared" si="5"/>
        <v>0</v>
      </c>
    </row>
    <row r="53" spans="1:33" x14ac:dyDescent="0.25">
      <c r="A53" s="387" t="s">
        <v>137</v>
      </c>
      <c r="B53" s="388" t="s">
        <v>131</v>
      </c>
      <c r="C53" s="386">
        <f>'6.2. Паспорт фин осв ввод факт'!C53</f>
        <v>0</v>
      </c>
      <c r="D53" s="386">
        <f t="shared" si="7"/>
        <v>0</v>
      </c>
      <c r="E53" s="386">
        <f t="shared" si="3"/>
        <v>0</v>
      </c>
      <c r="F53" s="386">
        <f t="shared" si="4"/>
        <v>0</v>
      </c>
      <c r="G53" s="389">
        <f>'6.2. Паспорт фин осв ввод факт'!G53</f>
        <v>0</v>
      </c>
      <c r="H53" s="389">
        <f>'6.2. Паспорт фин осв ввод факт'!J53</f>
        <v>0</v>
      </c>
      <c r="I53" s="389">
        <f>'6.2. Паспорт фин осв ввод факт'!N53</f>
        <v>0</v>
      </c>
      <c r="J53" s="389">
        <f>'6.2. Паспорт фин осв ввод факт'!P53</f>
        <v>0</v>
      </c>
      <c r="K53" s="389">
        <f t="shared" si="6"/>
        <v>0</v>
      </c>
      <c r="L53" s="389">
        <f>'6.2. Паспорт фин осв ввод факт'!T53</f>
        <v>0</v>
      </c>
      <c r="M53" s="389">
        <v>0</v>
      </c>
      <c r="N53" s="389">
        <v>0</v>
      </c>
      <c r="O53" s="389">
        <v>0</v>
      </c>
      <c r="P53" s="389">
        <f>'6.2. Паспорт фин осв ввод факт'!X53</f>
        <v>0</v>
      </c>
      <c r="Q53" s="389">
        <v>0</v>
      </c>
      <c r="R53" s="389">
        <v>0</v>
      </c>
      <c r="S53" s="389">
        <v>0</v>
      </c>
      <c r="T53" s="389">
        <v>0</v>
      </c>
      <c r="U53" s="389">
        <v>0</v>
      </c>
      <c r="V53" s="386" t="s">
        <v>673</v>
      </c>
      <c r="W53" s="386" t="s">
        <v>673</v>
      </c>
      <c r="X53" s="389">
        <v>0</v>
      </c>
      <c r="Y53" s="389">
        <v>0</v>
      </c>
      <c r="Z53" s="386" t="s">
        <v>673</v>
      </c>
      <c r="AA53" s="386" t="s">
        <v>673</v>
      </c>
      <c r="AB53" s="389">
        <v>0</v>
      </c>
      <c r="AC53" s="389">
        <v>0</v>
      </c>
      <c r="AD53" s="386" t="s">
        <v>673</v>
      </c>
      <c r="AE53" s="386" t="s">
        <v>673</v>
      </c>
      <c r="AF53" s="386">
        <f t="shared" si="2"/>
        <v>0</v>
      </c>
      <c r="AG53" s="386">
        <f t="shared" si="5"/>
        <v>0</v>
      </c>
    </row>
    <row r="54" spans="1:33" x14ac:dyDescent="0.25">
      <c r="A54" s="387" t="s">
        <v>136</v>
      </c>
      <c r="B54" s="364" t="s">
        <v>130</v>
      </c>
      <c r="C54" s="386">
        <f>'6.2. Паспорт фин осв ввод факт'!C54</f>
        <v>1.26</v>
      </c>
      <c r="D54" s="386">
        <f t="shared" si="7"/>
        <v>1.26</v>
      </c>
      <c r="E54" s="386">
        <f t="shared" si="3"/>
        <v>0</v>
      </c>
      <c r="F54" s="386">
        <f t="shared" si="4"/>
        <v>0</v>
      </c>
      <c r="G54" s="389">
        <f>'6.2. Паспорт фин осв ввод факт'!G54</f>
        <v>0</v>
      </c>
      <c r="H54" s="389">
        <f>'6.2. Паспорт фин осв ввод факт'!J54</f>
        <v>0</v>
      </c>
      <c r="I54" s="389">
        <f>'6.2. Паспорт фин осв ввод факт'!N54</f>
        <v>1.26</v>
      </c>
      <c r="J54" s="389">
        <f>'6.2. Паспорт фин осв ввод факт'!P54</f>
        <v>0</v>
      </c>
      <c r="K54" s="389">
        <f t="shared" si="6"/>
        <v>0</v>
      </c>
      <c r="L54" s="389">
        <f>'6.2. Паспорт фин осв ввод факт'!T54</f>
        <v>0</v>
      </c>
      <c r="M54" s="389">
        <v>0</v>
      </c>
      <c r="N54" s="392">
        <v>0</v>
      </c>
      <c r="O54" s="389">
        <v>0</v>
      </c>
      <c r="P54" s="389">
        <f>'6.2. Паспорт фин осв ввод факт'!X54</f>
        <v>0</v>
      </c>
      <c r="Q54" s="389">
        <v>0</v>
      </c>
      <c r="R54" s="389">
        <v>0</v>
      </c>
      <c r="S54" s="389">
        <v>0</v>
      </c>
      <c r="T54" s="389">
        <v>0</v>
      </c>
      <c r="U54" s="389">
        <v>0</v>
      </c>
      <c r="V54" s="386" t="s">
        <v>673</v>
      </c>
      <c r="W54" s="386" t="s">
        <v>673</v>
      </c>
      <c r="X54" s="389">
        <v>0</v>
      </c>
      <c r="Y54" s="389">
        <v>0</v>
      </c>
      <c r="Z54" s="386" t="s">
        <v>673</v>
      </c>
      <c r="AA54" s="386" t="s">
        <v>673</v>
      </c>
      <c r="AB54" s="389">
        <v>0</v>
      </c>
      <c r="AC54" s="389">
        <v>0</v>
      </c>
      <c r="AD54" s="386" t="s">
        <v>673</v>
      </c>
      <c r="AE54" s="386" t="s">
        <v>673</v>
      </c>
      <c r="AF54" s="386">
        <f t="shared" si="2"/>
        <v>0</v>
      </c>
      <c r="AG54" s="386">
        <f t="shared" si="5"/>
        <v>0</v>
      </c>
    </row>
    <row r="55" spans="1:33" x14ac:dyDescent="0.25">
      <c r="A55" s="387" t="s">
        <v>135</v>
      </c>
      <c r="B55" s="364" t="s">
        <v>129</v>
      </c>
      <c r="C55" s="386">
        <f>'6.2. Паспорт фин осв ввод факт'!C55</f>
        <v>0</v>
      </c>
      <c r="D55" s="386">
        <f t="shared" si="7"/>
        <v>0</v>
      </c>
      <c r="E55" s="386">
        <f t="shared" si="3"/>
        <v>0</v>
      </c>
      <c r="F55" s="386">
        <f t="shared" si="4"/>
        <v>0</v>
      </c>
      <c r="G55" s="389">
        <f>'6.2. Паспорт фин осв ввод факт'!G55</f>
        <v>0</v>
      </c>
      <c r="H55" s="389">
        <f>'6.2. Паспорт фин осв ввод факт'!J55</f>
        <v>0</v>
      </c>
      <c r="I55" s="389">
        <f>'6.2. Паспорт фин осв ввод факт'!N55</f>
        <v>0</v>
      </c>
      <c r="J55" s="389">
        <f>'6.2. Паспорт фин осв ввод факт'!P55</f>
        <v>0</v>
      </c>
      <c r="K55" s="389">
        <f t="shared" si="6"/>
        <v>0</v>
      </c>
      <c r="L55" s="389">
        <f>'6.2. Паспорт фин осв ввод факт'!T55</f>
        <v>0</v>
      </c>
      <c r="M55" s="389">
        <v>0</v>
      </c>
      <c r="N55" s="392">
        <v>0</v>
      </c>
      <c r="O55" s="389">
        <v>0</v>
      </c>
      <c r="P55" s="389">
        <f>'6.2. Паспорт фин осв ввод факт'!X55</f>
        <v>0</v>
      </c>
      <c r="Q55" s="389">
        <v>0</v>
      </c>
      <c r="R55" s="389">
        <v>0</v>
      </c>
      <c r="S55" s="389">
        <v>0</v>
      </c>
      <c r="T55" s="389">
        <v>0</v>
      </c>
      <c r="U55" s="389">
        <v>0</v>
      </c>
      <c r="V55" s="386" t="s">
        <v>673</v>
      </c>
      <c r="W55" s="386" t="s">
        <v>673</v>
      </c>
      <c r="X55" s="389">
        <v>0</v>
      </c>
      <c r="Y55" s="389">
        <v>0</v>
      </c>
      <c r="Z55" s="386" t="s">
        <v>673</v>
      </c>
      <c r="AA55" s="386" t="s">
        <v>673</v>
      </c>
      <c r="AB55" s="389">
        <v>0</v>
      </c>
      <c r="AC55" s="389">
        <v>0</v>
      </c>
      <c r="AD55" s="386" t="s">
        <v>673</v>
      </c>
      <c r="AE55" s="386" t="s">
        <v>673</v>
      </c>
      <c r="AF55" s="386">
        <f t="shared" si="2"/>
        <v>0</v>
      </c>
      <c r="AG55" s="386">
        <f t="shared" si="5"/>
        <v>0</v>
      </c>
    </row>
    <row r="56" spans="1:33" x14ac:dyDescent="0.25">
      <c r="A56" s="387" t="s">
        <v>134</v>
      </c>
      <c r="B56" s="364" t="s">
        <v>128</v>
      </c>
      <c r="C56" s="386">
        <f>'6.2. Паспорт фин осв ввод факт'!C56</f>
        <v>1.7999999999999999E-2</v>
      </c>
      <c r="D56" s="386">
        <v>0.03</v>
      </c>
      <c r="E56" s="386">
        <f t="shared" si="3"/>
        <v>0</v>
      </c>
      <c r="F56" s="386">
        <f t="shared" si="4"/>
        <v>0</v>
      </c>
      <c r="G56" s="389">
        <f>'6.2. Паспорт фин осв ввод факт'!G56</f>
        <v>0</v>
      </c>
      <c r="H56" s="389">
        <f>'6.2. Паспорт фин осв ввод факт'!J56</f>
        <v>0</v>
      </c>
      <c r="I56" s="389">
        <f>'6.2. Паспорт фин осв ввод факт'!N56</f>
        <v>0.03</v>
      </c>
      <c r="J56" s="389">
        <f>'6.2. Паспорт фин осв ввод факт'!P56</f>
        <v>0</v>
      </c>
      <c r="K56" s="389">
        <f t="shared" si="6"/>
        <v>0</v>
      </c>
      <c r="L56" s="389">
        <f>'6.2. Паспорт фин осв ввод факт'!T56</f>
        <v>0</v>
      </c>
      <c r="M56" s="389">
        <v>0</v>
      </c>
      <c r="N56" s="392">
        <v>0</v>
      </c>
      <c r="O56" s="389">
        <v>0</v>
      </c>
      <c r="P56" s="389">
        <f>'6.2. Паспорт фин осв ввод факт'!X56</f>
        <v>0</v>
      </c>
      <c r="Q56" s="389">
        <v>0</v>
      </c>
      <c r="R56" s="389">
        <v>0</v>
      </c>
      <c r="S56" s="389">
        <v>0</v>
      </c>
      <c r="T56" s="389">
        <v>0</v>
      </c>
      <c r="U56" s="389">
        <v>0</v>
      </c>
      <c r="V56" s="386" t="s">
        <v>673</v>
      </c>
      <c r="W56" s="386" t="s">
        <v>673</v>
      </c>
      <c r="X56" s="389">
        <v>0</v>
      </c>
      <c r="Y56" s="389">
        <v>0</v>
      </c>
      <c r="Z56" s="386" t="s">
        <v>673</v>
      </c>
      <c r="AA56" s="386" t="s">
        <v>673</v>
      </c>
      <c r="AB56" s="389">
        <v>0</v>
      </c>
      <c r="AC56" s="389">
        <v>0</v>
      </c>
      <c r="AD56" s="386" t="s">
        <v>673</v>
      </c>
      <c r="AE56" s="386" t="s">
        <v>673</v>
      </c>
      <c r="AF56" s="386">
        <f t="shared" si="2"/>
        <v>0</v>
      </c>
      <c r="AG56" s="386">
        <f t="shared" si="5"/>
        <v>0</v>
      </c>
    </row>
    <row r="57" spans="1:33" ht="18.75" x14ac:dyDescent="0.25">
      <c r="A57" s="387" t="s">
        <v>133</v>
      </c>
      <c r="B57" s="364" t="s">
        <v>728</v>
      </c>
      <c r="C57" s="386">
        <f>'6.2. Паспорт фин осв ввод факт'!C57</f>
        <v>4</v>
      </c>
      <c r="D57" s="386">
        <f t="shared" si="7"/>
        <v>4</v>
      </c>
      <c r="E57" s="386">
        <f t="shared" si="3"/>
        <v>0</v>
      </c>
      <c r="F57" s="386">
        <f t="shared" si="4"/>
        <v>0</v>
      </c>
      <c r="G57" s="389">
        <f>'6.2. Паспорт фин осв ввод факт'!G57</f>
        <v>0</v>
      </c>
      <c r="H57" s="389">
        <f>'6.2. Паспорт фин осв ввод факт'!J57</f>
        <v>0</v>
      </c>
      <c r="I57" s="389">
        <f>'6.2. Паспорт фин осв ввод факт'!N57</f>
        <v>4</v>
      </c>
      <c r="J57" s="389">
        <f>'6.2. Паспорт фин осв ввод факт'!P57</f>
        <v>0</v>
      </c>
      <c r="K57" s="389">
        <f t="shared" si="6"/>
        <v>0</v>
      </c>
      <c r="L57" s="389">
        <f>'6.2. Паспорт фин осв ввод факт'!T57</f>
        <v>0</v>
      </c>
      <c r="M57" s="389">
        <v>0</v>
      </c>
      <c r="N57" s="392">
        <v>0</v>
      </c>
      <c r="O57" s="389">
        <v>0</v>
      </c>
      <c r="P57" s="389">
        <f>'6.2. Паспорт фин осв ввод факт'!X57</f>
        <v>0</v>
      </c>
      <c r="Q57" s="389">
        <v>0</v>
      </c>
      <c r="R57" s="389">
        <v>0</v>
      </c>
      <c r="S57" s="389">
        <v>0</v>
      </c>
      <c r="T57" s="389">
        <v>0</v>
      </c>
      <c r="U57" s="389">
        <v>0</v>
      </c>
      <c r="V57" s="386" t="s">
        <v>673</v>
      </c>
      <c r="W57" s="386" t="s">
        <v>673</v>
      </c>
      <c r="X57" s="389">
        <v>0</v>
      </c>
      <c r="Y57" s="389">
        <v>0</v>
      </c>
      <c r="Z57" s="386" t="s">
        <v>673</v>
      </c>
      <c r="AA57" s="386" t="s">
        <v>673</v>
      </c>
      <c r="AB57" s="389">
        <v>0</v>
      </c>
      <c r="AC57" s="389">
        <v>0</v>
      </c>
      <c r="AD57" s="386" t="s">
        <v>673</v>
      </c>
      <c r="AE57" s="386" t="s">
        <v>673</v>
      </c>
      <c r="AF57" s="386">
        <f t="shared" si="2"/>
        <v>0</v>
      </c>
      <c r="AG57" s="386">
        <f t="shared" si="5"/>
        <v>0</v>
      </c>
    </row>
    <row r="58" spans="1:33" s="391" customFormat="1" ht="36.75" customHeight="1" x14ac:dyDescent="0.25">
      <c r="A58" s="384" t="s">
        <v>58</v>
      </c>
      <c r="B58" s="393" t="s">
        <v>231</v>
      </c>
      <c r="C58" s="386">
        <f>'6.2. Паспорт фин осв ввод факт'!C58</f>
        <v>0</v>
      </c>
      <c r="D58" s="386">
        <f t="shared" si="7"/>
        <v>0</v>
      </c>
      <c r="E58" s="386">
        <f t="shared" si="3"/>
        <v>0</v>
      </c>
      <c r="F58" s="386">
        <f t="shared" si="4"/>
        <v>0</v>
      </c>
      <c r="G58" s="386">
        <f>'6.2. Паспорт фин осв ввод факт'!G58</f>
        <v>0</v>
      </c>
      <c r="H58" s="386">
        <f>'6.2. Паспорт фин осв ввод факт'!J58</f>
        <v>0</v>
      </c>
      <c r="I58" s="386">
        <f>'6.2. Паспорт фин осв ввод факт'!N58</f>
        <v>0</v>
      </c>
      <c r="J58" s="386">
        <f>'6.2. Паспорт фин осв ввод факт'!P58</f>
        <v>0</v>
      </c>
      <c r="K58" s="386">
        <f t="shared" si="6"/>
        <v>0</v>
      </c>
      <c r="L58" s="386">
        <f>'6.2. Паспорт фин осв ввод факт'!T58</f>
        <v>0</v>
      </c>
      <c r="M58" s="386">
        <v>0</v>
      </c>
      <c r="N58" s="394">
        <v>0</v>
      </c>
      <c r="O58" s="386">
        <v>0</v>
      </c>
      <c r="P58" s="386">
        <f>'6.2. Паспорт фин осв ввод факт'!X58</f>
        <v>0</v>
      </c>
      <c r="Q58" s="386">
        <v>0</v>
      </c>
      <c r="R58" s="386">
        <v>0</v>
      </c>
      <c r="S58" s="386">
        <v>0</v>
      </c>
      <c r="T58" s="386">
        <v>0</v>
      </c>
      <c r="U58" s="386">
        <v>0</v>
      </c>
      <c r="V58" s="386" t="s">
        <v>673</v>
      </c>
      <c r="W58" s="386" t="s">
        <v>673</v>
      </c>
      <c r="X58" s="386">
        <v>0</v>
      </c>
      <c r="Y58" s="386">
        <v>0</v>
      </c>
      <c r="Z58" s="386" t="s">
        <v>673</v>
      </c>
      <c r="AA58" s="386" t="s">
        <v>673</v>
      </c>
      <c r="AB58" s="386">
        <v>0</v>
      </c>
      <c r="AC58" s="386">
        <v>0</v>
      </c>
      <c r="AD58" s="386" t="s">
        <v>673</v>
      </c>
      <c r="AE58" s="386" t="s">
        <v>673</v>
      </c>
      <c r="AF58" s="386">
        <f t="shared" si="2"/>
        <v>0</v>
      </c>
      <c r="AG58" s="386">
        <f t="shared" si="5"/>
        <v>0</v>
      </c>
    </row>
    <row r="59" spans="1:33" s="391" customFormat="1" x14ac:dyDescent="0.25">
      <c r="A59" s="384" t="s">
        <v>56</v>
      </c>
      <c r="B59" s="385" t="s">
        <v>132</v>
      </c>
      <c r="C59" s="386">
        <f>'6.2. Паспорт фин осв ввод факт'!C59</f>
        <v>0</v>
      </c>
      <c r="D59" s="386">
        <f t="shared" si="7"/>
        <v>0</v>
      </c>
      <c r="E59" s="386">
        <f t="shared" si="3"/>
        <v>0</v>
      </c>
      <c r="F59" s="386">
        <f t="shared" si="4"/>
        <v>0</v>
      </c>
      <c r="G59" s="386">
        <f>'6.2. Паспорт фин осв ввод факт'!G59</f>
        <v>0</v>
      </c>
      <c r="H59" s="386">
        <f>'6.2. Паспорт фин осв ввод факт'!J59</f>
        <v>0</v>
      </c>
      <c r="I59" s="386">
        <f>'6.2. Паспорт фин осв ввод факт'!N59</f>
        <v>0</v>
      </c>
      <c r="J59" s="386">
        <f>'6.2. Паспорт фин осв ввод факт'!P59</f>
        <v>0</v>
      </c>
      <c r="K59" s="386">
        <f t="shared" si="6"/>
        <v>0</v>
      </c>
      <c r="L59" s="386">
        <f>'6.2. Паспорт фин осв ввод факт'!T59</f>
        <v>0</v>
      </c>
      <c r="M59" s="386">
        <v>0</v>
      </c>
      <c r="N59" s="386">
        <v>0</v>
      </c>
      <c r="O59" s="386">
        <v>0</v>
      </c>
      <c r="P59" s="386">
        <f>'6.2. Паспорт фин осв ввод факт'!X59</f>
        <v>0</v>
      </c>
      <c r="Q59" s="386">
        <v>0</v>
      </c>
      <c r="R59" s="386">
        <v>0</v>
      </c>
      <c r="S59" s="386">
        <v>0</v>
      </c>
      <c r="T59" s="386">
        <v>0</v>
      </c>
      <c r="U59" s="386">
        <v>0</v>
      </c>
      <c r="V59" s="386" t="s">
        <v>673</v>
      </c>
      <c r="W59" s="386" t="s">
        <v>673</v>
      </c>
      <c r="X59" s="386">
        <v>0</v>
      </c>
      <c r="Y59" s="386">
        <v>0</v>
      </c>
      <c r="Z59" s="386" t="s">
        <v>673</v>
      </c>
      <c r="AA59" s="386" t="s">
        <v>673</v>
      </c>
      <c r="AB59" s="386">
        <v>0</v>
      </c>
      <c r="AC59" s="386">
        <v>0</v>
      </c>
      <c r="AD59" s="386" t="s">
        <v>673</v>
      </c>
      <c r="AE59" s="386" t="s">
        <v>673</v>
      </c>
      <c r="AF59" s="386">
        <f t="shared" si="2"/>
        <v>0</v>
      </c>
      <c r="AG59" s="386">
        <f t="shared" si="5"/>
        <v>0</v>
      </c>
    </row>
    <row r="60" spans="1:33" x14ac:dyDescent="0.25">
      <c r="A60" s="387" t="s">
        <v>225</v>
      </c>
      <c r="B60" s="395" t="s">
        <v>152</v>
      </c>
      <c r="C60" s="386">
        <f>'6.2. Паспорт фин осв ввод факт'!C60</f>
        <v>0</v>
      </c>
      <c r="D60" s="386">
        <f t="shared" si="7"/>
        <v>0</v>
      </c>
      <c r="E60" s="386">
        <f t="shared" si="3"/>
        <v>0</v>
      </c>
      <c r="F60" s="386">
        <f t="shared" si="4"/>
        <v>0</v>
      </c>
      <c r="G60" s="389">
        <f>'6.2. Паспорт фин осв ввод факт'!G60</f>
        <v>0</v>
      </c>
      <c r="H60" s="389">
        <f>'6.2. Паспорт фин осв ввод факт'!J60</f>
        <v>0</v>
      </c>
      <c r="I60" s="389">
        <f>'6.2. Паспорт фин осв ввод факт'!N60</f>
        <v>0</v>
      </c>
      <c r="J60" s="389">
        <f>'6.2. Паспорт фин осв ввод факт'!P60</f>
        <v>0</v>
      </c>
      <c r="K60" s="389">
        <f t="shared" si="6"/>
        <v>0</v>
      </c>
      <c r="L60" s="389">
        <f>'6.2. Паспорт фин осв ввод факт'!T60</f>
        <v>0</v>
      </c>
      <c r="M60" s="389">
        <v>0</v>
      </c>
      <c r="N60" s="396">
        <v>0</v>
      </c>
      <c r="O60" s="389">
        <v>0</v>
      </c>
      <c r="P60" s="389">
        <f>'6.2. Паспорт фин осв ввод факт'!X60</f>
        <v>0</v>
      </c>
      <c r="Q60" s="389">
        <v>0</v>
      </c>
      <c r="R60" s="389">
        <v>0</v>
      </c>
      <c r="S60" s="389">
        <v>0</v>
      </c>
      <c r="T60" s="389">
        <v>0</v>
      </c>
      <c r="U60" s="389">
        <v>0</v>
      </c>
      <c r="V60" s="386" t="s">
        <v>673</v>
      </c>
      <c r="W60" s="386" t="s">
        <v>673</v>
      </c>
      <c r="X60" s="389">
        <v>0</v>
      </c>
      <c r="Y60" s="389">
        <v>0</v>
      </c>
      <c r="Z60" s="386" t="s">
        <v>673</v>
      </c>
      <c r="AA60" s="386" t="s">
        <v>673</v>
      </c>
      <c r="AB60" s="389">
        <v>0</v>
      </c>
      <c r="AC60" s="389">
        <v>0</v>
      </c>
      <c r="AD60" s="386" t="s">
        <v>673</v>
      </c>
      <c r="AE60" s="386" t="s">
        <v>673</v>
      </c>
      <c r="AF60" s="386">
        <f t="shared" si="2"/>
        <v>0</v>
      </c>
      <c r="AG60" s="386">
        <f t="shared" si="5"/>
        <v>0</v>
      </c>
    </row>
    <row r="61" spans="1:33" x14ac:dyDescent="0.25">
      <c r="A61" s="387" t="s">
        <v>226</v>
      </c>
      <c r="B61" s="395" t="s">
        <v>150</v>
      </c>
      <c r="C61" s="386">
        <f>'6.2. Паспорт фин осв ввод факт'!C61</f>
        <v>0.25</v>
      </c>
      <c r="D61" s="386">
        <f t="shared" si="7"/>
        <v>0.25</v>
      </c>
      <c r="E61" s="386">
        <f t="shared" si="3"/>
        <v>0</v>
      </c>
      <c r="F61" s="386">
        <f t="shared" si="4"/>
        <v>0</v>
      </c>
      <c r="G61" s="389">
        <f>'6.2. Паспорт фин осв ввод факт'!G61</f>
        <v>0</v>
      </c>
      <c r="H61" s="389">
        <f>'6.2. Паспорт фин осв ввод факт'!J61</f>
        <v>0</v>
      </c>
      <c r="I61" s="389">
        <f>'6.2. Паспорт фин осв ввод факт'!N61</f>
        <v>0.25</v>
      </c>
      <c r="J61" s="389">
        <f>'6.2. Паспорт фин осв ввод факт'!P61</f>
        <v>0</v>
      </c>
      <c r="K61" s="389">
        <f t="shared" si="6"/>
        <v>0</v>
      </c>
      <c r="L61" s="389">
        <f>'6.2. Паспорт фин осв ввод факт'!T61</f>
        <v>0</v>
      </c>
      <c r="M61" s="389">
        <v>0</v>
      </c>
      <c r="N61" s="396">
        <v>0</v>
      </c>
      <c r="O61" s="389">
        <v>0</v>
      </c>
      <c r="P61" s="389">
        <f>'6.2. Паспорт фин осв ввод факт'!X61</f>
        <v>0</v>
      </c>
      <c r="Q61" s="389">
        <v>0</v>
      </c>
      <c r="R61" s="389">
        <v>0</v>
      </c>
      <c r="S61" s="389">
        <v>0</v>
      </c>
      <c r="T61" s="389">
        <v>0</v>
      </c>
      <c r="U61" s="389">
        <v>0</v>
      </c>
      <c r="V61" s="386" t="s">
        <v>673</v>
      </c>
      <c r="W61" s="386" t="s">
        <v>673</v>
      </c>
      <c r="X61" s="389">
        <v>0</v>
      </c>
      <c r="Y61" s="389">
        <v>0</v>
      </c>
      <c r="Z61" s="386" t="s">
        <v>673</v>
      </c>
      <c r="AA61" s="386" t="s">
        <v>673</v>
      </c>
      <c r="AB61" s="389">
        <v>0</v>
      </c>
      <c r="AC61" s="389">
        <v>0</v>
      </c>
      <c r="AD61" s="386" t="s">
        <v>673</v>
      </c>
      <c r="AE61" s="386" t="s">
        <v>673</v>
      </c>
      <c r="AF61" s="386">
        <f t="shared" si="2"/>
        <v>0</v>
      </c>
      <c r="AG61" s="386">
        <f t="shared" si="5"/>
        <v>0</v>
      </c>
    </row>
    <row r="62" spans="1:33" x14ac:dyDescent="0.25">
      <c r="A62" s="387" t="s">
        <v>227</v>
      </c>
      <c r="B62" s="395" t="s">
        <v>148</v>
      </c>
      <c r="C62" s="386">
        <f>'6.2. Паспорт фин осв ввод факт'!C62</f>
        <v>0</v>
      </c>
      <c r="D62" s="386">
        <f t="shared" si="7"/>
        <v>0</v>
      </c>
      <c r="E62" s="386">
        <f t="shared" si="3"/>
        <v>0</v>
      </c>
      <c r="F62" s="386">
        <f t="shared" si="4"/>
        <v>0</v>
      </c>
      <c r="G62" s="389">
        <f>'6.2. Паспорт фин осв ввод факт'!G62</f>
        <v>0</v>
      </c>
      <c r="H62" s="389">
        <f>'6.2. Паспорт фин осв ввод факт'!J62</f>
        <v>0</v>
      </c>
      <c r="I62" s="389">
        <f>'6.2. Паспорт фин осв ввод факт'!N62</f>
        <v>0</v>
      </c>
      <c r="J62" s="389">
        <f>'6.2. Паспорт фин осв ввод факт'!P62</f>
        <v>0</v>
      </c>
      <c r="K62" s="389">
        <f t="shared" si="6"/>
        <v>0</v>
      </c>
      <c r="L62" s="389">
        <f>'6.2. Паспорт фин осв ввод факт'!T62</f>
        <v>0</v>
      </c>
      <c r="M62" s="389">
        <v>0</v>
      </c>
      <c r="N62" s="396">
        <v>0</v>
      </c>
      <c r="O62" s="389">
        <v>0</v>
      </c>
      <c r="P62" s="389">
        <f>'6.2. Паспорт фин осв ввод факт'!X62</f>
        <v>0</v>
      </c>
      <c r="Q62" s="389">
        <v>0</v>
      </c>
      <c r="R62" s="389">
        <v>0</v>
      </c>
      <c r="S62" s="389">
        <v>0</v>
      </c>
      <c r="T62" s="389">
        <v>0</v>
      </c>
      <c r="U62" s="389">
        <v>0</v>
      </c>
      <c r="V62" s="386" t="s">
        <v>673</v>
      </c>
      <c r="W62" s="386" t="s">
        <v>673</v>
      </c>
      <c r="X62" s="389">
        <v>0</v>
      </c>
      <c r="Y62" s="389">
        <v>0</v>
      </c>
      <c r="Z62" s="386" t="s">
        <v>673</v>
      </c>
      <c r="AA62" s="386" t="s">
        <v>673</v>
      </c>
      <c r="AB62" s="389">
        <v>0</v>
      </c>
      <c r="AC62" s="389">
        <v>0</v>
      </c>
      <c r="AD62" s="386" t="s">
        <v>673</v>
      </c>
      <c r="AE62" s="386" t="s">
        <v>673</v>
      </c>
      <c r="AF62" s="386">
        <f t="shared" si="2"/>
        <v>0</v>
      </c>
      <c r="AG62" s="386">
        <f t="shared" si="5"/>
        <v>0</v>
      </c>
    </row>
    <row r="63" spans="1:33" x14ac:dyDescent="0.25">
      <c r="A63" s="387" t="s">
        <v>228</v>
      </c>
      <c r="B63" s="395" t="s">
        <v>230</v>
      </c>
      <c r="C63" s="386">
        <f>'6.2. Паспорт фин осв ввод факт'!C63</f>
        <v>0</v>
      </c>
      <c r="D63" s="386">
        <f t="shared" si="7"/>
        <v>0</v>
      </c>
      <c r="E63" s="386">
        <f t="shared" si="3"/>
        <v>0</v>
      </c>
      <c r="F63" s="386">
        <f t="shared" si="4"/>
        <v>0</v>
      </c>
      <c r="G63" s="389">
        <f>'6.2. Паспорт фин осв ввод факт'!G63</f>
        <v>0</v>
      </c>
      <c r="H63" s="389">
        <f>'6.2. Паспорт фин осв ввод факт'!J63</f>
        <v>0</v>
      </c>
      <c r="I63" s="389">
        <f>'6.2. Паспорт фин осв ввод факт'!N63</f>
        <v>0</v>
      </c>
      <c r="J63" s="389">
        <f>'6.2. Паспорт фин осв ввод факт'!P63</f>
        <v>0</v>
      </c>
      <c r="K63" s="389">
        <f t="shared" si="6"/>
        <v>0</v>
      </c>
      <c r="L63" s="389">
        <f>'6.2. Паспорт фин осв ввод факт'!T63</f>
        <v>0</v>
      </c>
      <c r="M63" s="389">
        <v>0</v>
      </c>
      <c r="N63" s="396">
        <v>0</v>
      </c>
      <c r="O63" s="389">
        <v>0</v>
      </c>
      <c r="P63" s="389">
        <f>'6.2. Паспорт фин осв ввод факт'!X63</f>
        <v>0</v>
      </c>
      <c r="Q63" s="389">
        <v>0</v>
      </c>
      <c r="R63" s="389">
        <v>0</v>
      </c>
      <c r="S63" s="389">
        <v>0</v>
      </c>
      <c r="T63" s="389">
        <v>0</v>
      </c>
      <c r="U63" s="389">
        <v>0</v>
      </c>
      <c r="V63" s="386" t="s">
        <v>673</v>
      </c>
      <c r="W63" s="386" t="s">
        <v>673</v>
      </c>
      <c r="X63" s="389">
        <v>0</v>
      </c>
      <c r="Y63" s="389">
        <v>0</v>
      </c>
      <c r="Z63" s="386" t="s">
        <v>673</v>
      </c>
      <c r="AA63" s="386" t="s">
        <v>673</v>
      </c>
      <c r="AB63" s="389">
        <v>0</v>
      </c>
      <c r="AC63" s="389">
        <v>0</v>
      </c>
      <c r="AD63" s="386" t="s">
        <v>673</v>
      </c>
      <c r="AE63" s="386" t="s">
        <v>673</v>
      </c>
      <c r="AF63" s="386">
        <f t="shared" si="2"/>
        <v>0</v>
      </c>
      <c r="AG63" s="386">
        <f t="shared" si="5"/>
        <v>0</v>
      </c>
    </row>
    <row r="64" spans="1:33" ht="18.75" x14ac:dyDescent="0.25">
      <c r="A64" s="387" t="s">
        <v>229</v>
      </c>
      <c r="B64" s="364" t="s">
        <v>728</v>
      </c>
      <c r="C64" s="386">
        <f>'6.2. Паспорт фин осв ввод факт'!C64</f>
        <v>0</v>
      </c>
      <c r="D64" s="386">
        <f t="shared" si="7"/>
        <v>0</v>
      </c>
      <c r="E64" s="386">
        <f t="shared" si="3"/>
        <v>0</v>
      </c>
      <c r="F64" s="386">
        <f t="shared" si="4"/>
        <v>0</v>
      </c>
      <c r="G64" s="389">
        <f>'6.2. Паспорт фин осв ввод факт'!G64</f>
        <v>0</v>
      </c>
      <c r="H64" s="389">
        <f>'6.2. Паспорт фин осв ввод факт'!J64</f>
        <v>0</v>
      </c>
      <c r="I64" s="389">
        <f>'6.2. Паспорт фин осв ввод факт'!N64</f>
        <v>0</v>
      </c>
      <c r="J64" s="389">
        <f>'6.2. Паспорт фин осв ввод факт'!P64</f>
        <v>0</v>
      </c>
      <c r="K64" s="389">
        <f t="shared" si="6"/>
        <v>0</v>
      </c>
      <c r="L64" s="389">
        <f>'6.2. Паспорт фин осв ввод факт'!T64</f>
        <v>0</v>
      </c>
      <c r="M64" s="389">
        <v>0</v>
      </c>
      <c r="N64" s="392">
        <v>0</v>
      </c>
      <c r="O64" s="389">
        <v>0</v>
      </c>
      <c r="P64" s="389">
        <f>'6.2. Паспорт фин осв ввод факт'!X64</f>
        <v>0</v>
      </c>
      <c r="Q64" s="389">
        <v>0</v>
      </c>
      <c r="R64" s="389">
        <v>0</v>
      </c>
      <c r="S64" s="389">
        <v>0</v>
      </c>
      <c r="T64" s="389">
        <v>0</v>
      </c>
      <c r="U64" s="389">
        <v>0</v>
      </c>
      <c r="V64" s="386" t="s">
        <v>673</v>
      </c>
      <c r="W64" s="386" t="s">
        <v>673</v>
      </c>
      <c r="X64" s="389">
        <v>0</v>
      </c>
      <c r="Y64" s="389">
        <v>0</v>
      </c>
      <c r="Z64" s="386" t="s">
        <v>673</v>
      </c>
      <c r="AA64" s="386" t="s">
        <v>673</v>
      </c>
      <c r="AB64" s="389">
        <v>0</v>
      </c>
      <c r="AC64" s="389">
        <v>0</v>
      </c>
      <c r="AD64" s="386" t="s">
        <v>673</v>
      </c>
      <c r="AE64" s="386" t="s">
        <v>673</v>
      </c>
      <c r="AF64" s="386">
        <f t="shared" si="2"/>
        <v>0</v>
      </c>
      <c r="AG64" s="386">
        <f t="shared" si="5"/>
        <v>0</v>
      </c>
    </row>
    <row r="65" spans="1:32" x14ac:dyDescent="0.25">
      <c r="A65" s="76"/>
      <c r="B65" s="77"/>
      <c r="C65" s="77"/>
      <c r="D65" s="77"/>
      <c r="E65" s="77"/>
      <c r="F65" s="77"/>
      <c r="G65" s="77"/>
      <c r="H65" s="77"/>
      <c r="I65" s="77"/>
      <c r="J65" s="77"/>
      <c r="K65" s="77"/>
      <c r="L65" s="67"/>
      <c r="M65" s="67"/>
      <c r="N65" s="67"/>
      <c r="O65" s="67"/>
      <c r="P65" s="67"/>
      <c r="Q65" s="67"/>
      <c r="R65" s="67"/>
      <c r="S65" s="67"/>
      <c r="T65" s="67"/>
      <c r="U65" s="67"/>
      <c r="V65" s="67"/>
      <c r="W65" s="67"/>
      <c r="X65" s="67"/>
      <c r="Y65" s="67"/>
      <c r="Z65" s="67"/>
      <c r="AA65" s="67"/>
      <c r="AB65" s="67"/>
      <c r="AC65" s="67"/>
      <c r="AD65" s="67"/>
      <c r="AE65" s="67"/>
      <c r="AF65" s="67"/>
    </row>
    <row r="66" spans="1:32" ht="54" customHeight="1" x14ac:dyDescent="0.25">
      <c r="A66" s="67"/>
      <c r="B66" s="490"/>
      <c r="C66" s="490"/>
      <c r="D66" s="490"/>
      <c r="E66" s="490"/>
      <c r="F66" s="490"/>
      <c r="G66" s="490"/>
      <c r="H66" s="490"/>
      <c r="I66" s="490"/>
      <c r="J66" s="376"/>
      <c r="K66" s="376"/>
      <c r="L66" s="75"/>
      <c r="M66" s="75"/>
      <c r="N66" s="75"/>
      <c r="O66" s="75"/>
      <c r="P66" s="75"/>
      <c r="Q66" s="75"/>
      <c r="R66" s="75"/>
      <c r="S66" s="75"/>
      <c r="T66" s="75"/>
      <c r="U66" s="75"/>
      <c r="V66" s="75"/>
      <c r="W66" s="75"/>
      <c r="X66" s="75"/>
      <c r="Y66" s="75"/>
      <c r="Z66" s="75"/>
      <c r="AA66" s="75"/>
      <c r="AB66" s="75"/>
      <c r="AC66" s="75"/>
      <c r="AD66" s="75"/>
      <c r="AE66" s="75"/>
      <c r="AF66" s="75"/>
    </row>
    <row r="67" spans="1:32" x14ac:dyDescent="0.25">
      <c r="A67" s="67"/>
      <c r="B67" s="67"/>
      <c r="C67" s="67"/>
      <c r="D67" s="67"/>
      <c r="E67" s="67"/>
      <c r="F67" s="67"/>
      <c r="L67" s="67"/>
      <c r="M67" s="67"/>
      <c r="N67" s="67"/>
      <c r="O67" s="67"/>
      <c r="P67" s="67"/>
      <c r="Q67" s="67"/>
      <c r="R67" s="67"/>
      <c r="S67" s="67"/>
      <c r="T67" s="67"/>
      <c r="U67" s="67"/>
      <c r="V67" s="67"/>
      <c r="W67" s="67"/>
      <c r="X67" s="67"/>
      <c r="Y67" s="67"/>
      <c r="Z67" s="67"/>
      <c r="AA67" s="67"/>
      <c r="AB67" s="67"/>
      <c r="AC67" s="67"/>
      <c r="AD67" s="67"/>
      <c r="AE67" s="67"/>
      <c r="AF67" s="67"/>
    </row>
    <row r="68" spans="1:32" ht="50.25" customHeight="1" x14ac:dyDescent="0.25">
      <c r="A68" s="67"/>
      <c r="B68" s="491"/>
      <c r="C68" s="491"/>
      <c r="D68" s="491"/>
      <c r="E68" s="491"/>
      <c r="F68" s="491"/>
      <c r="G68" s="491"/>
      <c r="H68" s="491"/>
      <c r="I68" s="491"/>
      <c r="J68" s="377"/>
      <c r="K68" s="377"/>
      <c r="L68" s="67"/>
      <c r="M68" s="67"/>
      <c r="N68" s="67"/>
      <c r="O68" s="67"/>
      <c r="P68" s="67"/>
      <c r="Q68" s="67"/>
      <c r="R68" s="67"/>
      <c r="S68" s="67"/>
      <c r="T68" s="67"/>
      <c r="U68" s="67"/>
      <c r="V68" s="67"/>
      <c r="W68" s="67"/>
      <c r="X68" s="67"/>
      <c r="Y68" s="67"/>
      <c r="Z68" s="67"/>
      <c r="AA68" s="67"/>
      <c r="AB68" s="67"/>
      <c r="AC68" s="67"/>
      <c r="AD68" s="67"/>
      <c r="AE68" s="67"/>
      <c r="AF68" s="67"/>
    </row>
    <row r="69" spans="1:32" x14ac:dyDescent="0.25">
      <c r="A69" s="67"/>
      <c r="B69" s="67"/>
      <c r="C69" s="67"/>
      <c r="D69" s="67"/>
      <c r="E69" s="67"/>
      <c r="F69" s="67"/>
      <c r="L69" s="67"/>
      <c r="M69" s="67"/>
      <c r="N69" s="67"/>
      <c r="O69" s="67"/>
      <c r="P69" s="67"/>
      <c r="Q69" s="67"/>
      <c r="R69" s="67"/>
      <c r="S69" s="67"/>
      <c r="T69" s="67"/>
      <c r="U69" s="67"/>
      <c r="V69" s="67"/>
      <c r="W69" s="67"/>
      <c r="X69" s="67"/>
      <c r="Y69" s="67"/>
      <c r="Z69" s="67"/>
      <c r="AA69" s="67"/>
      <c r="AB69" s="67"/>
      <c r="AC69" s="67"/>
      <c r="AD69" s="67"/>
      <c r="AE69" s="67"/>
      <c r="AF69" s="67"/>
    </row>
    <row r="70" spans="1:32" ht="36.75" customHeight="1" x14ac:dyDescent="0.25">
      <c r="A70" s="67"/>
      <c r="B70" s="490"/>
      <c r="C70" s="490"/>
      <c r="D70" s="490"/>
      <c r="E70" s="490"/>
      <c r="F70" s="490"/>
      <c r="G70" s="490"/>
      <c r="H70" s="490"/>
      <c r="I70" s="490"/>
      <c r="J70" s="376"/>
      <c r="K70" s="376"/>
      <c r="L70" s="67"/>
      <c r="M70" s="67"/>
      <c r="N70" s="67"/>
      <c r="O70" s="67"/>
      <c r="P70" s="67"/>
      <c r="Q70" s="67"/>
      <c r="R70" s="67"/>
      <c r="S70" s="67"/>
      <c r="T70" s="67"/>
      <c r="U70" s="67"/>
      <c r="V70" s="67"/>
      <c r="W70" s="67"/>
      <c r="X70" s="67"/>
      <c r="Y70" s="67"/>
      <c r="Z70" s="67"/>
      <c r="AA70" s="67"/>
      <c r="AB70" s="67"/>
      <c r="AC70" s="67"/>
      <c r="AD70" s="67"/>
      <c r="AE70" s="67"/>
      <c r="AF70" s="67"/>
    </row>
    <row r="71" spans="1:32" x14ac:dyDescent="0.25">
      <c r="A71" s="67"/>
      <c r="B71" s="74"/>
      <c r="C71" s="74"/>
      <c r="D71" s="74"/>
      <c r="E71" s="74"/>
      <c r="F71" s="74"/>
      <c r="L71" s="67"/>
      <c r="M71" s="67"/>
      <c r="N71" s="67"/>
      <c r="O71" s="67"/>
      <c r="P71" s="67"/>
      <c r="Q71" s="67"/>
      <c r="R71" s="67"/>
      <c r="S71" s="67"/>
      <c r="T71" s="67"/>
      <c r="U71" s="67"/>
      <c r="V71" s="67"/>
      <c r="W71" s="67"/>
      <c r="X71" s="67"/>
      <c r="Y71" s="67"/>
      <c r="Z71" s="67"/>
      <c r="AA71" s="67"/>
      <c r="AB71" s="67"/>
      <c r="AC71" s="67"/>
      <c r="AD71" s="67"/>
      <c r="AE71" s="67"/>
      <c r="AF71" s="67"/>
    </row>
    <row r="72" spans="1:32" ht="51" customHeight="1" x14ac:dyDescent="0.25">
      <c r="A72" s="67"/>
      <c r="B72" s="490"/>
      <c r="C72" s="490"/>
      <c r="D72" s="490"/>
      <c r="E72" s="490"/>
      <c r="F72" s="490"/>
      <c r="G72" s="490"/>
      <c r="H72" s="490"/>
      <c r="I72" s="490"/>
      <c r="J72" s="376"/>
      <c r="K72" s="376"/>
      <c r="L72" s="67"/>
      <c r="M72" s="67"/>
      <c r="N72" s="67"/>
      <c r="O72" s="67"/>
      <c r="P72" s="67"/>
      <c r="Q72" s="67"/>
      <c r="R72" s="67"/>
      <c r="S72" s="67"/>
      <c r="T72" s="67"/>
      <c r="U72" s="67"/>
      <c r="V72" s="67"/>
      <c r="W72" s="67"/>
      <c r="X72" s="67"/>
      <c r="Y72" s="67"/>
      <c r="Z72" s="67"/>
      <c r="AA72" s="67"/>
      <c r="AB72" s="67"/>
      <c r="AC72" s="67"/>
      <c r="AD72" s="67"/>
      <c r="AE72" s="67"/>
      <c r="AF72" s="67"/>
    </row>
    <row r="73" spans="1:32" ht="32.25" customHeight="1" x14ac:dyDescent="0.25">
      <c r="A73" s="67"/>
      <c r="B73" s="491"/>
      <c r="C73" s="491"/>
      <c r="D73" s="491"/>
      <c r="E73" s="491"/>
      <c r="F73" s="491"/>
      <c r="G73" s="491"/>
      <c r="H73" s="491"/>
      <c r="I73" s="491"/>
      <c r="J73" s="377"/>
      <c r="K73" s="377"/>
      <c r="L73" s="67"/>
      <c r="M73" s="67"/>
      <c r="N73" s="67"/>
      <c r="O73" s="67"/>
      <c r="P73" s="67"/>
      <c r="Q73" s="67"/>
      <c r="R73" s="67"/>
      <c r="S73" s="67"/>
      <c r="T73" s="67"/>
      <c r="U73" s="67"/>
      <c r="V73" s="67"/>
      <c r="W73" s="67"/>
      <c r="X73" s="67"/>
      <c r="Y73" s="67"/>
      <c r="Z73" s="67"/>
      <c r="AA73" s="67"/>
      <c r="AB73" s="67"/>
      <c r="AC73" s="67"/>
      <c r="AD73" s="67"/>
      <c r="AE73" s="67"/>
      <c r="AF73" s="67"/>
    </row>
    <row r="74" spans="1:32" ht="51.75" customHeight="1" x14ac:dyDescent="0.25">
      <c r="A74" s="67"/>
      <c r="B74" s="490"/>
      <c r="C74" s="490"/>
      <c r="D74" s="490"/>
      <c r="E74" s="490"/>
      <c r="F74" s="490"/>
      <c r="G74" s="490"/>
      <c r="H74" s="490"/>
      <c r="I74" s="490"/>
      <c r="J74" s="376"/>
      <c r="K74" s="376"/>
      <c r="L74" s="67"/>
      <c r="M74" s="67"/>
      <c r="N74" s="67"/>
      <c r="O74" s="67"/>
      <c r="P74" s="67"/>
      <c r="Q74" s="67"/>
      <c r="R74" s="67"/>
      <c r="S74" s="67"/>
      <c r="T74" s="67"/>
      <c r="U74" s="67"/>
      <c r="V74" s="67"/>
      <c r="W74" s="67"/>
      <c r="X74" s="67"/>
      <c r="Y74" s="67"/>
      <c r="Z74" s="67"/>
      <c r="AA74" s="67"/>
      <c r="AB74" s="67"/>
      <c r="AC74" s="67"/>
      <c r="AD74" s="67"/>
      <c r="AE74" s="67"/>
      <c r="AF74" s="67"/>
    </row>
    <row r="75" spans="1:32" ht="21.75" customHeight="1" x14ac:dyDescent="0.25">
      <c r="A75" s="67"/>
      <c r="B75" s="488"/>
      <c r="C75" s="488"/>
      <c r="D75" s="488"/>
      <c r="E75" s="488"/>
      <c r="F75" s="488"/>
      <c r="G75" s="488"/>
      <c r="H75" s="488"/>
      <c r="I75" s="488"/>
      <c r="J75" s="374"/>
      <c r="K75" s="374"/>
      <c r="L75" s="67"/>
      <c r="M75" s="67"/>
      <c r="N75" s="67"/>
      <c r="O75" s="67"/>
      <c r="P75" s="67"/>
      <c r="Q75" s="67"/>
      <c r="R75" s="67"/>
      <c r="S75" s="67"/>
      <c r="T75" s="67"/>
      <c r="U75" s="67"/>
      <c r="V75" s="67"/>
      <c r="W75" s="67"/>
      <c r="X75" s="67"/>
      <c r="Y75" s="67"/>
      <c r="Z75" s="67"/>
      <c r="AA75" s="67"/>
      <c r="AB75" s="67"/>
      <c r="AC75" s="67"/>
      <c r="AD75" s="67"/>
      <c r="AE75" s="67"/>
      <c r="AF75" s="67"/>
    </row>
    <row r="76" spans="1:32"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c r="AC76" s="67"/>
      <c r="AD76" s="67"/>
      <c r="AE76" s="67"/>
      <c r="AF76" s="67"/>
    </row>
    <row r="77" spans="1:32" ht="18.75" customHeight="1" x14ac:dyDescent="0.25">
      <c r="A77" s="67"/>
      <c r="B77" s="489"/>
      <c r="C77" s="489"/>
      <c r="D77" s="489"/>
      <c r="E77" s="489"/>
      <c r="F77" s="489"/>
      <c r="G77" s="489"/>
      <c r="H77" s="489"/>
      <c r="I77" s="489"/>
      <c r="J77" s="375"/>
      <c r="K77" s="375"/>
      <c r="L77" s="67"/>
      <c r="M77" s="67"/>
      <c r="N77" s="67"/>
      <c r="O77" s="67"/>
      <c r="P77" s="67"/>
      <c r="Q77" s="67"/>
      <c r="R77" s="67"/>
      <c r="S77" s="67"/>
      <c r="T77" s="67"/>
      <c r="U77" s="67"/>
      <c r="V77" s="67"/>
      <c r="W77" s="67"/>
      <c r="X77" s="67"/>
      <c r="Y77" s="67"/>
      <c r="Z77" s="67"/>
      <c r="AA77" s="67"/>
      <c r="AB77" s="67"/>
      <c r="AC77" s="67"/>
      <c r="AD77" s="67"/>
      <c r="AE77" s="67"/>
      <c r="AF77" s="67"/>
    </row>
    <row r="78" spans="1:32" x14ac:dyDescent="0.25">
      <c r="A78" s="67"/>
      <c r="B78" s="67"/>
      <c r="C78" s="67"/>
      <c r="D78" s="67"/>
      <c r="E78" s="67"/>
      <c r="F78" s="67"/>
      <c r="L78" s="67"/>
      <c r="M78" s="67"/>
      <c r="N78" s="67"/>
      <c r="O78" s="67"/>
      <c r="P78" s="67"/>
      <c r="Q78" s="67"/>
      <c r="R78" s="67"/>
      <c r="S78" s="67"/>
      <c r="T78" s="67"/>
      <c r="U78" s="67"/>
      <c r="V78" s="67"/>
      <c r="W78" s="67"/>
      <c r="X78" s="67"/>
      <c r="Y78" s="67"/>
      <c r="Z78" s="67"/>
      <c r="AA78" s="67"/>
      <c r="AB78" s="67"/>
      <c r="AC78" s="67"/>
      <c r="AD78" s="67"/>
      <c r="AE78" s="67"/>
      <c r="AF78" s="67"/>
    </row>
    <row r="79" spans="1:32" x14ac:dyDescent="0.25">
      <c r="A79" s="67"/>
      <c r="B79" s="67"/>
      <c r="C79" s="67"/>
      <c r="D79" s="67"/>
      <c r="E79" s="67"/>
      <c r="F79" s="67"/>
      <c r="L79" s="67"/>
      <c r="M79" s="67"/>
      <c r="N79" s="67"/>
      <c r="O79" s="67"/>
      <c r="P79" s="67"/>
      <c r="Q79" s="67"/>
      <c r="R79" s="67"/>
      <c r="S79" s="67"/>
      <c r="T79" s="67"/>
      <c r="U79" s="67"/>
      <c r="V79" s="67"/>
      <c r="W79" s="67"/>
      <c r="X79" s="67"/>
      <c r="Y79" s="67"/>
      <c r="Z79" s="67"/>
      <c r="AA79" s="67"/>
      <c r="AB79" s="67"/>
      <c r="AC79" s="67"/>
      <c r="AD79" s="67"/>
      <c r="AE79" s="67"/>
      <c r="AF79" s="67"/>
    </row>
    <row r="80" spans="1:32"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M24:O24 Q24:U24">
    <cfRule type="cellIs" dxfId="42" priority="44" operator="greaterThan">
      <formula>0</formula>
    </cfRule>
  </conditionalFormatting>
  <conditionalFormatting sqref="C31">
    <cfRule type="cellIs" dxfId="41" priority="43" operator="greaterThan">
      <formula>0</formula>
    </cfRule>
  </conditionalFormatting>
  <conditionalFormatting sqref="C31">
    <cfRule type="cellIs" dxfId="40" priority="42" operator="greaterThan">
      <formula>0</formula>
    </cfRule>
  </conditionalFormatting>
  <conditionalFormatting sqref="C31">
    <cfRule type="cellIs" dxfId="39" priority="41" operator="greaterThan">
      <formula>0</formula>
    </cfRule>
  </conditionalFormatting>
  <conditionalFormatting sqref="X24:Y24 AB24:AC24 AF24:AF64 J24:J64 L25:O64 C24:C64 Q24:U24 Q25:Q64 E24:E64 M24:O24">
    <cfRule type="cellIs" dxfId="38" priority="40" operator="notEqual">
      <formula>0</formula>
    </cfRule>
  </conditionalFormatting>
  <conditionalFormatting sqref="X24:Y24 AB24:AC24">
    <cfRule type="cellIs" dxfId="37" priority="39" operator="greaterThan">
      <formula>0</formula>
    </cfRule>
  </conditionalFormatting>
  <conditionalFormatting sqref="X24:Y24 AB24:AC24">
    <cfRule type="cellIs" dxfId="36" priority="38" operator="greaterThan">
      <formula>0</formula>
    </cfRule>
  </conditionalFormatting>
  <conditionalFormatting sqref="X24:Y24 AB24:AC24">
    <cfRule type="cellIs" dxfId="35" priority="37" operator="greaterThan">
      <formula>0</formula>
    </cfRule>
  </conditionalFormatting>
  <conditionalFormatting sqref="D30">
    <cfRule type="cellIs" dxfId="34" priority="36" operator="greaterThan">
      <formula>0</formula>
    </cfRule>
  </conditionalFormatting>
  <conditionalFormatting sqref="D31">
    <cfRule type="cellIs" dxfId="33" priority="35" operator="greaterThan">
      <formula>0</formula>
    </cfRule>
  </conditionalFormatting>
  <conditionalFormatting sqref="D31">
    <cfRule type="cellIs" dxfId="32" priority="34" operator="greaterThan">
      <formula>0</formula>
    </cfRule>
  </conditionalFormatting>
  <conditionalFormatting sqref="D31">
    <cfRule type="cellIs" dxfId="31" priority="33" operator="greaterThan">
      <formula>0</formula>
    </cfRule>
  </conditionalFormatting>
  <conditionalFormatting sqref="D25:D64">
    <cfRule type="cellIs" dxfId="30" priority="32" operator="notEqual">
      <formula>0</formula>
    </cfRule>
  </conditionalFormatting>
  <conditionalFormatting sqref="R25:U64 X25:Y64 AB25:AC64">
    <cfRule type="cellIs" dxfId="29" priority="31" operator="notEqual">
      <formula>0</formula>
    </cfRule>
  </conditionalFormatting>
  <conditionalFormatting sqref="I30">
    <cfRule type="cellIs" dxfId="28" priority="29" operator="greaterThan">
      <formula>0</formula>
    </cfRule>
  </conditionalFormatting>
  <conditionalFormatting sqref="I30">
    <cfRule type="cellIs" dxfId="27" priority="28" operator="greaterThan">
      <formula>0</formula>
    </cfRule>
  </conditionalFormatting>
  <conditionalFormatting sqref="I30">
    <cfRule type="cellIs" dxfId="26" priority="27" operator="greaterThan">
      <formula>0</formula>
    </cfRule>
  </conditionalFormatting>
  <conditionalFormatting sqref="I24">
    <cfRule type="cellIs" dxfId="25" priority="26" operator="greaterThan">
      <formula>0</formula>
    </cfRule>
  </conditionalFormatting>
  <conditionalFormatting sqref="I24">
    <cfRule type="cellIs" dxfId="24" priority="25" operator="greaterThan">
      <formula>0</formula>
    </cfRule>
  </conditionalFormatting>
  <conditionalFormatting sqref="I24">
    <cfRule type="cellIs" dxfId="23" priority="24" operator="greaterThan">
      <formula>0</formula>
    </cfRule>
  </conditionalFormatting>
  <conditionalFormatting sqref="I25:I29">
    <cfRule type="cellIs" dxfId="22" priority="23" operator="greaterThan">
      <formula>0</formula>
    </cfRule>
  </conditionalFormatting>
  <conditionalFormatting sqref="I25:I29">
    <cfRule type="cellIs" dxfId="21" priority="22" operator="greaterThan">
      <formula>0</formula>
    </cfRule>
  </conditionalFormatting>
  <conditionalFormatting sqref="I25:I29">
    <cfRule type="cellIs" dxfId="20" priority="21" operator="greaterThan">
      <formula>0</formula>
    </cfRule>
  </conditionalFormatting>
  <conditionalFormatting sqref="I24:I64">
    <cfRule type="cellIs" dxfId="19" priority="20" operator="notEqual">
      <formula>0</formula>
    </cfRule>
  </conditionalFormatting>
  <conditionalFormatting sqref="I30">
    <cfRule type="cellIs" dxfId="18" priority="19" operator="greaterThan">
      <formula>0</formula>
    </cfRule>
  </conditionalFormatting>
  <conditionalFormatting sqref="I30">
    <cfRule type="cellIs" dxfId="17" priority="18" operator="greaterThan">
      <formula>0</formula>
    </cfRule>
  </conditionalFormatting>
  <conditionalFormatting sqref="I30">
    <cfRule type="cellIs" dxfId="16" priority="17" operator="greaterThan">
      <formula>0</formula>
    </cfRule>
  </conditionalFormatting>
  <conditionalFormatting sqref="F24:F64">
    <cfRule type="cellIs" dxfId="15" priority="16" operator="notEqual">
      <formula>0</formula>
    </cfRule>
  </conditionalFormatting>
  <conditionalFormatting sqref="G24:G64">
    <cfRule type="cellIs" dxfId="14" priority="15" operator="notEqual">
      <formula>0</formula>
    </cfRule>
  </conditionalFormatting>
  <conditionalFormatting sqref="H24:H64">
    <cfRule type="cellIs" dxfId="13" priority="14" operator="notEqual">
      <formula>0</formula>
    </cfRule>
  </conditionalFormatting>
  <conditionalFormatting sqref="H24:H64">
    <cfRule type="cellIs" dxfId="12" priority="13" operator="greaterThan">
      <formula>0</formula>
    </cfRule>
  </conditionalFormatting>
  <conditionalFormatting sqref="H24:H64">
    <cfRule type="cellIs" dxfId="11" priority="12" operator="greaterThan">
      <formula>0</formula>
    </cfRule>
  </conditionalFormatting>
  <conditionalFormatting sqref="H24:H64">
    <cfRule type="cellIs" dxfId="10" priority="11" operator="greaterThan">
      <formula>0</formula>
    </cfRule>
  </conditionalFormatting>
  <conditionalFormatting sqref="H24:H61">
    <cfRule type="cellIs" dxfId="9" priority="10" operator="greaterThan">
      <formula>0</formula>
    </cfRule>
  </conditionalFormatting>
  <conditionalFormatting sqref="K25:K64">
    <cfRule type="cellIs" dxfId="8" priority="8" operator="notEqual">
      <formula>0</formula>
    </cfRule>
  </conditionalFormatting>
  <conditionalFormatting sqref="P24">
    <cfRule type="cellIs" dxfId="7" priority="7" operator="greaterThan">
      <formula>0</formula>
    </cfRule>
  </conditionalFormatting>
  <conditionalFormatting sqref="P24:P64">
    <cfRule type="cellIs" dxfId="6" priority="6" operator="notEqual">
      <formula>0</formula>
    </cfRule>
  </conditionalFormatting>
  <conditionalFormatting sqref="D24">
    <cfRule type="cellIs" dxfId="5" priority="5" operator="greaterThan">
      <formula>0</formula>
    </cfRule>
  </conditionalFormatting>
  <conditionalFormatting sqref="D24">
    <cfRule type="cellIs" dxfId="4" priority="4" operator="notEqual">
      <formula>0</formula>
    </cfRule>
  </conditionalFormatting>
  <conditionalFormatting sqref="K24:L24">
    <cfRule type="cellIs" dxfId="3" priority="3" operator="greaterThan">
      <formula>0</formula>
    </cfRule>
  </conditionalFormatting>
  <conditionalFormatting sqref="K24:L2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L6"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0.28515625" style="19" customWidth="1"/>
    <col min="15" max="15" width="13.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6.1406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02" t="str">
        <f>'1. паспорт местоположение'!A5:C5</f>
        <v>Год раскрытия информации: 2018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5"/>
    </row>
    <row r="7" spans="1:48" ht="18.75" x14ac:dyDescent="0.25">
      <c r="A7" s="406" t="s">
        <v>9</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03" t="s">
        <v>8</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x14ac:dyDescent="0.25">
      <c r="A12" s="409" t="str">
        <f>'1. паспорт местоположение'!A12:C12</f>
        <v>Н_16-0049</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03" t="s">
        <v>7</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9" t="str">
        <f>'1. паспорт местоположение'!A15</f>
        <v>Строительство КТП 15/0,4 кВ взамен ТП 188-20 (инв.№ 5150785) в г. Багратионовске, ул. Железнодорожная</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03" t="s">
        <v>6</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2"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2" customFormat="1" x14ac:dyDescent="0.25">
      <c r="A21" s="498" t="s">
        <v>516</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2" customFormat="1" ht="58.5" customHeight="1" x14ac:dyDescent="0.25">
      <c r="A22" s="499" t="s">
        <v>52</v>
      </c>
      <c r="B22" s="502" t="s">
        <v>24</v>
      </c>
      <c r="C22" s="499" t="s">
        <v>51</v>
      </c>
      <c r="D22" s="499" t="s">
        <v>50</v>
      </c>
      <c r="E22" s="505" t="s">
        <v>527</v>
      </c>
      <c r="F22" s="506"/>
      <c r="G22" s="506"/>
      <c r="H22" s="506"/>
      <c r="I22" s="506"/>
      <c r="J22" s="506"/>
      <c r="K22" s="506"/>
      <c r="L22" s="507"/>
      <c r="M22" s="499" t="s">
        <v>49</v>
      </c>
      <c r="N22" s="499" t="s">
        <v>48</v>
      </c>
      <c r="O22" s="499" t="s">
        <v>47</v>
      </c>
      <c r="P22" s="508" t="s">
        <v>261</v>
      </c>
      <c r="Q22" s="508" t="s">
        <v>46</v>
      </c>
      <c r="R22" s="508" t="s">
        <v>45</v>
      </c>
      <c r="S22" s="508" t="s">
        <v>44</v>
      </c>
      <c r="T22" s="508"/>
      <c r="U22" s="509" t="s">
        <v>43</v>
      </c>
      <c r="V22" s="509" t="s">
        <v>42</v>
      </c>
      <c r="W22" s="508" t="s">
        <v>41</v>
      </c>
      <c r="X22" s="508" t="s">
        <v>40</v>
      </c>
      <c r="Y22" s="508" t="s">
        <v>39</v>
      </c>
      <c r="Z22" s="522" t="s">
        <v>38</v>
      </c>
      <c r="AA22" s="508" t="s">
        <v>37</v>
      </c>
      <c r="AB22" s="508" t="s">
        <v>36</v>
      </c>
      <c r="AC22" s="508" t="s">
        <v>35</v>
      </c>
      <c r="AD22" s="508" t="s">
        <v>34</v>
      </c>
      <c r="AE22" s="508" t="s">
        <v>33</v>
      </c>
      <c r="AF22" s="508" t="s">
        <v>32</v>
      </c>
      <c r="AG22" s="508"/>
      <c r="AH22" s="508"/>
      <c r="AI22" s="508"/>
      <c r="AJ22" s="508"/>
      <c r="AK22" s="508"/>
      <c r="AL22" s="508" t="s">
        <v>31</v>
      </c>
      <c r="AM22" s="508"/>
      <c r="AN22" s="508"/>
      <c r="AO22" s="508"/>
      <c r="AP22" s="508" t="s">
        <v>30</v>
      </c>
      <c r="AQ22" s="508"/>
      <c r="AR22" s="508" t="s">
        <v>29</v>
      </c>
      <c r="AS22" s="508" t="s">
        <v>28</v>
      </c>
      <c r="AT22" s="508" t="s">
        <v>27</v>
      </c>
      <c r="AU22" s="508" t="s">
        <v>26</v>
      </c>
      <c r="AV22" s="512" t="s">
        <v>25</v>
      </c>
    </row>
    <row r="23" spans="1:48" s="22" customFormat="1" ht="64.5" customHeight="1" x14ac:dyDescent="0.25">
      <c r="A23" s="500"/>
      <c r="B23" s="503"/>
      <c r="C23" s="500"/>
      <c r="D23" s="500"/>
      <c r="E23" s="514" t="s">
        <v>23</v>
      </c>
      <c r="F23" s="516" t="s">
        <v>131</v>
      </c>
      <c r="G23" s="516" t="s">
        <v>130</v>
      </c>
      <c r="H23" s="516" t="s">
        <v>129</v>
      </c>
      <c r="I23" s="520" t="s">
        <v>437</v>
      </c>
      <c r="J23" s="520" t="s">
        <v>438</v>
      </c>
      <c r="K23" s="520" t="s">
        <v>439</v>
      </c>
      <c r="L23" s="516" t="s">
        <v>79</v>
      </c>
      <c r="M23" s="500"/>
      <c r="N23" s="500"/>
      <c r="O23" s="500"/>
      <c r="P23" s="508"/>
      <c r="Q23" s="508"/>
      <c r="R23" s="508"/>
      <c r="S23" s="518" t="s">
        <v>2</v>
      </c>
      <c r="T23" s="518" t="s">
        <v>11</v>
      </c>
      <c r="U23" s="509"/>
      <c r="V23" s="509"/>
      <c r="W23" s="508"/>
      <c r="X23" s="508"/>
      <c r="Y23" s="508"/>
      <c r="Z23" s="508"/>
      <c r="AA23" s="508"/>
      <c r="AB23" s="508"/>
      <c r="AC23" s="508"/>
      <c r="AD23" s="508"/>
      <c r="AE23" s="508"/>
      <c r="AF23" s="508" t="s">
        <v>22</v>
      </c>
      <c r="AG23" s="508"/>
      <c r="AH23" s="508" t="s">
        <v>21</v>
      </c>
      <c r="AI23" s="508"/>
      <c r="AJ23" s="499" t="s">
        <v>20</v>
      </c>
      <c r="AK23" s="499" t="s">
        <v>19</v>
      </c>
      <c r="AL23" s="499" t="s">
        <v>18</v>
      </c>
      <c r="AM23" s="499" t="s">
        <v>17</v>
      </c>
      <c r="AN23" s="499" t="s">
        <v>16</v>
      </c>
      <c r="AO23" s="499" t="s">
        <v>15</v>
      </c>
      <c r="AP23" s="499" t="s">
        <v>14</v>
      </c>
      <c r="AQ23" s="510" t="s">
        <v>11</v>
      </c>
      <c r="AR23" s="508"/>
      <c r="AS23" s="508"/>
      <c r="AT23" s="508"/>
      <c r="AU23" s="508"/>
      <c r="AV23" s="513"/>
    </row>
    <row r="24" spans="1:48" s="22" customFormat="1" ht="96.75" customHeight="1" x14ac:dyDescent="0.25">
      <c r="A24" s="501"/>
      <c r="B24" s="504"/>
      <c r="C24" s="501"/>
      <c r="D24" s="501"/>
      <c r="E24" s="515"/>
      <c r="F24" s="517"/>
      <c r="G24" s="517"/>
      <c r="H24" s="517"/>
      <c r="I24" s="521"/>
      <c r="J24" s="521"/>
      <c r="K24" s="521"/>
      <c r="L24" s="517"/>
      <c r="M24" s="501"/>
      <c r="N24" s="501"/>
      <c r="O24" s="501"/>
      <c r="P24" s="508"/>
      <c r="Q24" s="508"/>
      <c r="R24" s="508"/>
      <c r="S24" s="519"/>
      <c r="T24" s="519"/>
      <c r="U24" s="509"/>
      <c r="V24" s="509"/>
      <c r="W24" s="508"/>
      <c r="X24" s="508"/>
      <c r="Y24" s="508"/>
      <c r="Z24" s="508"/>
      <c r="AA24" s="508"/>
      <c r="AB24" s="508"/>
      <c r="AC24" s="508"/>
      <c r="AD24" s="508"/>
      <c r="AE24" s="508"/>
      <c r="AF24" s="156" t="s">
        <v>13</v>
      </c>
      <c r="AG24" s="156" t="s">
        <v>12</v>
      </c>
      <c r="AH24" s="157" t="s">
        <v>2</v>
      </c>
      <c r="AI24" s="157" t="s">
        <v>11</v>
      </c>
      <c r="AJ24" s="501"/>
      <c r="AK24" s="501"/>
      <c r="AL24" s="501"/>
      <c r="AM24" s="501"/>
      <c r="AN24" s="501"/>
      <c r="AO24" s="501"/>
      <c r="AP24" s="501"/>
      <c r="AQ24" s="511"/>
      <c r="AR24" s="508"/>
      <c r="AS24" s="508"/>
      <c r="AT24" s="508"/>
      <c r="AU24" s="508"/>
      <c r="AV24" s="51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73" customFormat="1" ht="67.5" x14ac:dyDescent="0.2">
      <c r="A26" s="367">
        <v>1</v>
      </c>
      <c r="B26" s="368" t="s">
        <v>715</v>
      </c>
      <c r="C26" s="368" t="s">
        <v>64</v>
      </c>
      <c r="D26" s="369">
        <f>'6.1. Паспорт сетевой график'!H53</f>
        <v>43099</v>
      </c>
      <c r="E26" s="370"/>
      <c r="F26" s="370"/>
      <c r="G26" s="371">
        <f>'6.2. Паспорт фин осв ввод факт'!C37</f>
        <v>1.26</v>
      </c>
      <c r="H26" s="370"/>
      <c r="I26" s="370"/>
      <c r="J26" s="370"/>
      <c r="K26" s="371">
        <v>0.03</v>
      </c>
      <c r="L26" s="367">
        <f>'6.2. Паспорт фин осв ввод факт'!C42</f>
        <v>4</v>
      </c>
      <c r="M26" s="368" t="s">
        <v>704</v>
      </c>
      <c r="N26" s="368" t="s">
        <v>705</v>
      </c>
      <c r="O26" s="368" t="s">
        <v>537</v>
      </c>
      <c r="P26" s="372">
        <v>5997</v>
      </c>
      <c r="Q26" s="368" t="s">
        <v>706</v>
      </c>
      <c r="R26" s="372">
        <v>5416.2489999999998</v>
      </c>
      <c r="S26" s="368" t="s">
        <v>707</v>
      </c>
      <c r="T26" s="368" t="s">
        <v>707</v>
      </c>
      <c r="U26" s="367"/>
      <c r="V26" s="367">
        <v>3</v>
      </c>
      <c r="W26" s="368" t="s">
        <v>708</v>
      </c>
      <c r="X26" s="372">
        <v>5400</v>
      </c>
      <c r="Y26" s="368"/>
      <c r="Z26" s="369" t="s">
        <v>64</v>
      </c>
      <c r="AA26" s="372">
        <v>5325</v>
      </c>
      <c r="AB26" s="372">
        <v>5325</v>
      </c>
      <c r="AC26" s="372" t="s">
        <v>708</v>
      </c>
      <c r="AD26" s="372">
        <v>5325</v>
      </c>
      <c r="AE26" s="372">
        <v>5325</v>
      </c>
      <c r="AF26" s="367" t="s">
        <v>709</v>
      </c>
      <c r="AG26" s="368" t="s">
        <v>710</v>
      </c>
      <c r="AH26" s="369" t="s">
        <v>711</v>
      </c>
      <c r="AI26" s="369">
        <v>42431</v>
      </c>
      <c r="AJ26" s="369" t="s">
        <v>712</v>
      </c>
      <c r="AK26" s="369">
        <v>42460</v>
      </c>
      <c r="AL26" s="368"/>
      <c r="AM26" s="368"/>
      <c r="AN26" s="369"/>
      <c r="AO26" s="368"/>
      <c r="AP26" s="369"/>
      <c r="AQ26" s="369"/>
      <c r="AR26" s="369"/>
      <c r="AS26" s="369"/>
      <c r="AT26" s="369"/>
      <c r="AU26" s="368"/>
      <c r="AV26" s="368"/>
    </row>
    <row r="27" spans="1:48" s="373" customFormat="1" ht="22.5" x14ac:dyDescent="0.2">
      <c r="A27" s="367"/>
      <c r="B27" s="368"/>
      <c r="C27" s="368"/>
      <c r="D27" s="369"/>
      <c r="E27" s="370"/>
      <c r="F27" s="370"/>
      <c r="G27" s="371"/>
      <c r="H27" s="370"/>
      <c r="I27" s="370"/>
      <c r="J27" s="370"/>
      <c r="K27" s="371"/>
      <c r="L27" s="367"/>
      <c r="M27" s="368"/>
      <c r="N27" s="368"/>
      <c r="O27" s="368"/>
      <c r="P27" s="372"/>
      <c r="Q27" s="368"/>
      <c r="R27" s="372"/>
      <c r="S27" s="368"/>
      <c r="T27" s="368"/>
      <c r="U27" s="367"/>
      <c r="V27" s="367"/>
      <c r="W27" s="368" t="s">
        <v>713</v>
      </c>
      <c r="X27" s="372">
        <v>5415.2510000000002</v>
      </c>
      <c r="Y27" s="368"/>
      <c r="Z27" s="369"/>
      <c r="AA27" s="372">
        <v>5375.2510000000002</v>
      </c>
      <c r="AB27" s="372">
        <v>5375.2510000000002</v>
      </c>
      <c r="AC27" s="372"/>
      <c r="AD27" s="372"/>
      <c r="AE27" s="372"/>
      <c r="AF27" s="367"/>
      <c r="AG27" s="368"/>
      <c r="AH27" s="369"/>
      <c r="AI27" s="369"/>
      <c r="AJ27" s="369"/>
      <c r="AK27" s="369"/>
      <c r="AL27" s="368"/>
      <c r="AM27" s="368"/>
      <c r="AN27" s="369"/>
      <c r="AO27" s="368"/>
      <c r="AP27" s="369"/>
      <c r="AQ27" s="369"/>
      <c r="AR27" s="369"/>
      <c r="AS27" s="369"/>
      <c r="AT27" s="369"/>
      <c r="AU27" s="368"/>
      <c r="AV27" s="368"/>
    </row>
    <row r="28" spans="1:48" s="373" customFormat="1" ht="22.5" x14ac:dyDescent="0.2">
      <c r="A28" s="367"/>
      <c r="B28" s="368"/>
      <c r="C28" s="368"/>
      <c r="D28" s="369"/>
      <c r="E28" s="370"/>
      <c r="F28" s="370"/>
      <c r="G28" s="371"/>
      <c r="H28" s="370"/>
      <c r="I28" s="370"/>
      <c r="J28" s="370"/>
      <c r="K28" s="371"/>
      <c r="L28" s="367"/>
      <c r="M28" s="368"/>
      <c r="N28" s="368"/>
      <c r="O28" s="368"/>
      <c r="P28" s="372"/>
      <c r="Q28" s="368"/>
      <c r="R28" s="372"/>
      <c r="S28" s="368"/>
      <c r="T28" s="368"/>
      <c r="U28" s="367"/>
      <c r="V28" s="367"/>
      <c r="W28" s="368" t="s">
        <v>714</v>
      </c>
      <c r="X28" s="372">
        <v>5416.2489999999998</v>
      </c>
      <c r="Y28" s="368"/>
      <c r="Z28" s="369"/>
      <c r="AA28" s="372">
        <v>5416.2489999999998</v>
      </c>
      <c r="AB28" s="372">
        <v>5416.2489999999998</v>
      </c>
      <c r="AC28" s="372"/>
      <c r="AD28" s="372"/>
      <c r="AE28" s="372"/>
      <c r="AF28" s="367"/>
      <c r="AG28" s="368"/>
      <c r="AH28" s="369"/>
      <c r="AI28" s="369"/>
      <c r="AJ28" s="369"/>
      <c r="AK28" s="369"/>
      <c r="AL28" s="368"/>
      <c r="AM28" s="368"/>
      <c r="AN28" s="369"/>
      <c r="AO28" s="368"/>
      <c r="AP28" s="369"/>
      <c r="AQ28" s="369"/>
      <c r="AR28" s="369"/>
      <c r="AS28" s="369"/>
      <c r="AT28" s="369"/>
      <c r="AU28" s="368"/>
      <c r="AV28" s="36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79" sqref="B79"/>
    </sheetView>
  </sheetViews>
  <sheetFormatPr defaultRowHeight="15.75" x14ac:dyDescent="0.25"/>
  <cols>
    <col min="1" max="2" width="66.140625" style="128" customWidth="1"/>
    <col min="3" max="3" width="8.85546875"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68</v>
      </c>
    </row>
    <row r="2" spans="1:8" ht="18.75" x14ac:dyDescent="0.3">
      <c r="B2" s="15" t="s">
        <v>10</v>
      </c>
    </row>
    <row r="3" spans="1:8" ht="18.75" x14ac:dyDescent="0.3">
      <c r="B3" s="15" t="s">
        <v>535</v>
      </c>
    </row>
    <row r="4" spans="1:8" x14ac:dyDescent="0.25">
      <c r="B4" s="44"/>
    </row>
    <row r="5" spans="1:8" ht="18.75" x14ac:dyDescent="0.3">
      <c r="A5" s="523" t="str">
        <f>'7. Паспорт отчет о закупке'!A5:AV5</f>
        <v>Год раскрытия информации: 2018 год</v>
      </c>
      <c r="B5" s="523"/>
      <c r="C5" s="89"/>
      <c r="D5" s="89"/>
      <c r="E5" s="89"/>
      <c r="F5" s="89"/>
      <c r="G5" s="89"/>
      <c r="H5" s="89"/>
    </row>
    <row r="6" spans="1:8" ht="18.75" x14ac:dyDescent="0.3">
      <c r="A6" s="325"/>
      <c r="B6" s="325"/>
      <c r="C6" s="325"/>
      <c r="D6" s="325"/>
      <c r="E6" s="325"/>
      <c r="F6" s="325"/>
      <c r="G6" s="325"/>
      <c r="H6" s="325"/>
    </row>
    <row r="7" spans="1:8" ht="18.75" x14ac:dyDescent="0.25">
      <c r="A7" s="406" t="s">
        <v>9</v>
      </c>
      <c r="B7" s="406"/>
      <c r="C7" s="161"/>
      <c r="D7" s="161"/>
      <c r="E7" s="161"/>
      <c r="F7" s="161"/>
      <c r="G7" s="161"/>
      <c r="H7" s="161"/>
    </row>
    <row r="8" spans="1:8" ht="18.75" x14ac:dyDescent="0.25">
      <c r="A8" s="161"/>
      <c r="B8" s="161"/>
      <c r="C8" s="161"/>
      <c r="D8" s="161"/>
      <c r="E8" s="161"/>
      <c r="F8" s="161"/>
      <c r="G8" s="161"/>
      <c r="H8" s="161"/>
    </row>
    <row r="9" spans="1:8" x14ac:dyDescent="0.25">
      <c r="A9" s="409" t="str">
        <f>'1. паспорт местоположение'!A9:C9</f>
        <v>Акционерное общество "Янтарьэнерго" ДЗО  ПАО "Россети"</v>
      </c>
      <c r="B9" s="409"/>
      <c r="C9" s="176"/>
      <c r="D9" s="176"/>
      <c r="E9" s="176"/>
      <c r="F9" s="176"/>
      <c r="G9" s="176"/>
      <c r="H9" s="176"/>
    </row>
    <row r="10" spans="1:8" x14ac:dyDescent="0.25">
      <c r="A10" s="403" t="s">
        <v>8</v>
      </c>
      <c r="B10" s="403"/>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09" t="str">
        <f>'1. паспорт местоположение'!A12:C12</f>
        <v>Н_16-0049</v>
      </c>
      <c r="B12" s="409"/>
      <c r="C12" s="176"/>
      <c r="D12" s="176"/>
      <c r="E12" s="176"/>
      <c r="F12" s="176"/>
      <c r="G12" s="176"/>
      <c r="H12" s="176"/>
    </row>
    <row r="13" spans="1:8" x14ac:dyDescent="0.25">
      <c r="A13" s="403" t="s">
        <v>7</v>
      </c>
      <c r="B13" s="403"/>
      <c r="C13" s="163"/>
      <c r="D13" s="163"/>
      <c r="E13" s="163"/>
      <c r="F13" s="163"/>
      <c r="G13" s="163"/>
      <c r="H13" s="163"/>
    </row>
    <row r="14" spans="1:8" ht="18.75" x14ac:dyDescent="0.25">
      <c r="A14" s="11"/>
      <c r="B14" s="11"/>
      <c r="C14" s="11"/>
      <c r="D14" s="11"/>
      <c r="E14" s="11"/>
      <c r="F14" s="11"/>
      <c r="G14" s="11"/>
      <c r="H14" s="11"/>
    </row>
    <row r="15" spans="1:8" ht="39" customHeight="1" x14ac:dyDescent="0.25">
      <c r="A15" s="524" t="str">
        <f>'1. паспорт местоположение'!A15:C15</f>
        <v>Строительство КТП 15/0,4 кВ взамен ТП 188-20 (инв.№ 5150785) в г. Багратионовске, ул. Железнодорожная</v>
      </c>
      <c r="B15" s="409"/>
      <c r="C15" s="176"/>
      <c r="D15" s="176"/>
      <c r="E15" s="176"/>
      <c r="F15" s="176"/>
      <c r="G15" s="176"/>
      <c r="H15" s="176"/>
    </row>
    <row r="16" spans="1:8" x14ac:dyDescent="0.25">
      <c r="A16" s="403" t="s">
        <v>6</v>
      </c>
      <c r="B16" s="403"/>
      <c r="C16" s="163"/>
      <c r="D16" s="163"/>
      <c r="E16" s="163"/>
      <c r="F16" s="163"/>
      <c r="G16" s="163"/>
      <c r="H16" s="163"/>
    </row>
    <row r="17" spans="1:2" x14ac:dyDescent="0.25">
      <c r="B17" s="130"/>
    </row>
    <row r="18" spans="1:2" ht="33.75" customHeight="1" x14ac:dyDescent="0.25">
      <c r="A18" s="525" t="s">
        <v>517</v>
      </c>
      <c r="B18" s="526"/>
    </row>
    <row r="19" spans="1:2" x14ac:dyDescent="0.25">
      <c r="B19" s="44"/>
    </row>
    <row r="20" spans="1:2" ht="16.5" thickBot="1" x14ac:dyDescent="0.3">
      <c r="B20" s="131"/>
    </row>
    <row r="21" spans="1:2" ht="29.45" customHeight="1" thickBot="1" x14ac:dyDescent="0.3">
      <c r="A21" s="132" t="s">
        <v>386</v>
      </c>
      <c r="B21" s="323" t="str">
        <f>A15</f>
        <v>Строительство КТП 15/0,4 кВ взамен ТП 188-20 (инв.№ 5150785) в г. Багратионовске, ул. Железнодорожная</v>
      </c>
    </row>
    <row r="22" spans="1:2" ht="16.5" thickBot="1" x14ac:dyDescent="0.3">
      <c r="A22" s="132" t="s">
        <v>387</v>
      </c>
      <c r="B22" s="133" t="str">
        <f>'1. паспорт местоположение'!C27</f>
        <v>Багратионовский муниципальный район</v>
      </c>
    </row>
    <row r="23" spans="1:2" ht="16.5" thickBot="1" x14ac:dyDescent="0.3">
      <c r="A23" s="132" t="s">
        <v>352</v>
      </c>
      <c r="B23" s="134" t="s">
        <v>702</v>
      </c>
    </row>
    <row r="24" spans="1:2" ht="16.5" thickBot="1" x14ac:dyDescent="0.3">
      <c r="A24" s="132" t="s">
        <v>388</v>
      </c>
      <c r="B24" s="134" t="s">
        <v>731</v>
      </c>
    </row>
    <row r="25" spans="1:2" ht="16.5" thickBot="1" x14ac:dyDescent="0.3">
      <c r="A25" s="135" t="s">
        <v>389</v>
      </c>
      <c r="B25" s="133">
        <v>2017</v>
      </c>
    </row>
    <row r="26" spans="1:2" ht="16.5" thickBot="1" x14ac:dyDescent="0.3">
      <c r="A26" s="136" t="s">
        <v>390</v>
      </c>
      <c r="B26" s="158" t="s">
        <v>733</v>
      </c>
    </row>
    <row r="27" spans="1:2" ht="29.25" thickBot="1" x14ac:dyDescent="0.3">
      <c r="A27" s="143" t="s">
        <v>735</v>
      </c>
      <c r="B27" s="324">
        <v>7.2276037219999996</v>
      </c>
    </row>
    <row r="28" spans="1:2" ht="16.5" thickBot="1" x14ac:dyDescent="0.3">
      <c r="A28" s="138" t="s">
        <v>391</v>
      </c>
      <c r="B28" s="138" t="s">
        <v>734</v>
      </c>
    </row>
    <row r="29" spans="1:2" ht="29.25" thickBot="1" x14ac:dyDescent="0.3">
      <c r="A29" s="144" t="s">
        <v>392</v>
      </c>
      <c r="B29" s="328">
        <f>B30</f>
        <v>6.2835000000000001</v>
      </c>
    </row>
    <row r="30" spans="1:2" ht="29.25" thickBot="1" x14ac:dyDescent="0.3">
      <c r="A30" s="144" t="s">
        <v>393</v>
      </c>
      <c r="B30" s="328">
        <f>B32+B41+B58</f>
        <v>6.2835000000000001</v>
      </c>
    </row>
    <row r="31" spans="1:2" ht="16.5" thickBot="1" x14ac:dyDescent="0.3">
      <c r="A31" s="138" t="s">
        <v>394</v>
      </c>
      <c r="B31" s="328"/>
    </row>
    <row r="32" spans="1:2" ht="29.25" thickBot="1" x14ac:dyDescent="0.3">
      <c r="A32" s="144" t="s">
        <v>395</v>
      </c>
      <c r="B32" s="328">
        <f>B33+B37</f>
        <v>6.2835000000000001</v>
      </c>
    </row>
    <row r="33" spans="1:3" s="331" customFormat="1" ht="30.75" thickBot="1" x14ac:dyDescent="0.3">
      <c r="A33" s="365" t="s">
        <v>685</v>
      </c>
      <c r="B33" s="366">
        <v>6.2835000000000001</v>
      </c>
    </row>
    <row r="34" spans="1:3" ht="16.5" thickBot="1" x14ac:dyDescent="0.3">
      <c r="A34" s="138" t="s">
        <v>397</v>
      </c>
      <c r="B34" s="332">
        <f>B33/$B$27</f>
        <v>0.86937527867967423</v>
      </c>
    </row>
    <row r="35" spans="1:3" ht="16.5" thickBot="1" x14ac:dyDescent="0.3">
      <c r="A35" s="138" t="s">
        <v>398</v>
      </c>
      <c r="B35" s="328">
        <v>0.5263272</v>
      </c>
      <c r="C35" s="129">
        <v>1</v>
      </c>
    </row>
    <row r="36" spans="1:3" ht="16.5" thickBot="1" x14ac:dyDescent="0.3">
      <c r="A36" s="138" t="s">
        <v>399</v>
      </c>
      <c r="B36" s="328">
        <v>6.2793950800000005</v>
      </c>
      <c r="C36" s="129">
        <v>2</v>
      </c>
    </row>
    <row r="37" spans="1:3" s="331" customFormat="1" ht="16.5" thickBot="1" x14ac:dyDescent="0.3">
      <c r="A37" s="341" t="s">
        <v>396</v>
      </c>
      <c r="B37" s="342">
        <v>0</v>
      </c>
    </row>
    <row r="38" spans="1:3" ht="16.5" thickBot="1" x14ac:dyDescent="0.3">
      <c r="A38" s="138" t="s">
        <v>397</v>
      </c>
      <c r="B38" s="332">
        <f>B37/$B$27</f>
        <v>0</v>
      </c>
    </row>
    <row r="39" spans="1:3" ht="16.5" thickBot="1" x14ac:dyDescent="0.3">
      <c r="A39" s="138" t="s">
        <v>398</v>
      </c>
      <c r="B39" s="328">
        <v>0</v>
      </c>
      <c r="C39" s="129">
        <v>1</v>
      </c>
    </row>
    <row r="40" spans="1:3" ht="16.5" thickBot="1" x14ac:dyDescent="0.3">
      <c r="A40" s="138" t="s">
        <v>399</v>
      </c>
      <c r="B40" s="328">
        <v>0</v>
      </c>
      <c r="C40" s="129">
        <v>2</v>
      </c>
    </row>
    <row r="41" spans="1:3" ht="29.25" thickBot="1" x14ac:dyDescent="0.3">
      <c r="A41" s="144" t="s">
        <v>400</v>
      </c>
      <c r="B41" s="328">
        <f>B42+B46+B50+B54</f>
        <v>0</v>
      </c>
    </row>
    <row r="42" spans="1:3" s="331" customFormat="1" ht="16.5" thickBot="1" x14ac:dyDescent="0.3">
      <c r="A42" s="329" t="s">
        <v>396</v>
      </c>
      <c r="B42" s="330">
        <v>0</v>
      </c>
    </row>
    <row r="43" spans="1:3" ht="16.5" thickBot="1" x14ac:dyDescent="0.3">
      <c r="A43" s="138" t="s">
        <v>397</v>
      </c>
      <c r="B43" s="332">
        <f>B42/$B$27</f>
        <v>0</v>
      </c>
    </row>
    <row r="44" spans="1:3" ht="16.5" thickBot="1" x14ac:dyDescent="0.3">
      <c r="A44" s="138" t="s">
        <v>398</v>
      </c>
      <c r="B44" s="328">
        <v>0</v>
      </c>
      <c r="C44" s="129">
        <v>1</v>
      </c>
    </row>
    <row r="45" spans="1:3" ht="16.5" thickBot="1" x14ac:dyDescent="0.3">
      <c r="A45" s="138" t="s">
        <v>399</v>
      </c>
      <c r="B45" s="328">
        <v>0</v>
      </c>
      <c r="C45" s="129">
        <v>2</v>
      </c>
    </row>
    <row r="46" spans="1:3" s="331" customFormat="1" ht="16.5" thickBot="1" x14ac:dyDescent="0.3">
      <c r="A46" s="329" t="s">
        <v>396</v>
      </c>
      <c r="B46" s="330">
        <v>0</v>
      </c>
    </row>
    <row r="47" spans="1:3" ht="16.5" thickBot="1" x14ac:dyDescent="0.3">
      <c r="A47" s="138" t="s">
        <v>397</v>
      </c>
      <c r="B47" s="332">
        <f>B46/$B$27</f>
        <v>0</v>
      </c>
    </row>
    <row r="48" spans="1:3" ht="16.5" thickBot="1" x14ac:dyDescent="0.3">
      <c r="A48" s="138" t="s">
        <v>398</v>
      </c>
      <c r="B48" s="328">
        <v>0</v>
      </c>
      <c r="C48" s="129">
        <v>1</v>
      </c>
    </row>
    <row r="49" spans="1:3" ht="16.5" thickBot="1" x14ac:dyDescent="0.3">
      <c r="A49" s="138" t="s">
        <v>399</v>
      </c>
      <c r="B49" s="328">
        <v>0</v>
      </c>
      <c r="C49" s="129">
        <v>2</v>
      </c>
    </row>
    <row r="50" spans="1:3" s="331" customFormat="1" ht="16.5" thickBot="1" x14ac:dyDescent="0.3">
      <c r="A50" s="329" t="s">
        <v>396</v>
      </c>
      <c r="B50" s="330">
        <v>0</v>
      </c>
    </row>
    <row r="51" spans="1:3" ht="16.5" thickBot="1" x14ac:dyDescent="0.3">
      <c r="A51" s="138" t="s">
        <v>397</v>
      </c>
      <c r="B51" s="332">
        <f>B50/$B$27</f>
        <v>0</v>
      </c>
    </row>
    <row r="52" spans="1:3" ht="16.5" thickBot="1" x14ac:dyDescent="0.3">
      <c r="A52" s="138" t="s">
        <v>398</v>
      </c>
      <c r="B52" s="328">
        <v>0</v>
      </c>
      <c r="C52" s="129">
        <v>1</v>
      </c>
    </row>
    <row r="53" spans="1:3" ht="16.5" thickBot="1" x14ac:dyDescent="0.3">
      <c r="A53" s="138" t="s">
        <v>399</v>
      </c>
      <c r="B53" s="328">
        <v>0</v>
      </c>
      <c r="C53" s="129">
        <v>2</v>
      </c>
    </row>
    <row r="54" spans="1:3" s="331" customFormat="1" ht="16.5" thickBot="1" x14ac:dyDescent="0.3">
      <c r="A54" s="329" t="s">
        <v>396</v>
      </c>
      <c r="B54" s="330">
        <v>0</v>
      </c>
    </row>
    <row r="55" spans="1:3" ht="16.5" thickBot="1" x14ac:dyDescent="0.3">
      <c r="A55" s="138" t="s">
        <v>397</v>
      </c>
      <c r="B55" s="332">
        <f>B54/$B$27</f>
        <v>0</v>
      </c>
    </row>
    <row r="56" spans="1:3" ht="16.5" thickBot="1" x14ac:dyDescent="0.3">
      <c r="A56" s="138" t="s">
        <v>398</v>
      </c>
      <c r="B56" s="328">
        <v>0</v>
      </c>
      <c r="C56" s="129">
        <v>1</v>
      </c>
    </row>
    <row r="57" spans="1:3" ht="16.5" thickBot="1" x14ac:dyDescent="0.3">
      <c r="A57" s="138" t="s">
        <v>399</v>
      </c>
      <c r="B57" s="328">
        <v>0</v>
      </c>
      <c r="C57" s="129">
        <v>2</v>
      </c>
    </row>
    <row r="58" spans="1:3" ht="29.25" thickBot="1" x14ac:dyDescent="0.3">
      <c r="A58" s="144" t="s">
        <v>401</v>
      </c>
      <c r="B58" s="328">
        <f>B59+B63+B67+B71</f>
        <v>0</v>
      </c>
    </row>
    <row r="59" spans="1:3" s="331" customFormat="1" ht="16.5" thickBot="1" x14ac:dyDescent="0.3">
      <c r="A59" s="329" t="s">
        <v>396</v>
      </c>
      <c r="B59" s="330">
        <v>0</v>
      </c>
    </row>
    <row r="60" spans="1:3" ht="16.5" thickBot="1" x14ac:dyDescent="0.3">
      <c r="A60" s="138" t="s">
        <v>397</v>
      </c>
      <c r="B60" s="332">
        <f>B59/$B$27</f>
        <v>0</v>
      </c>
    </row>
    <row r="61" spans="1:3" ht="16.5" thickBot="1" x14ac:dyDescent="0.3">
      <c r="A61" s="138" t="s">
        <v>398</v>
      </c>
      <c r="B61" s="328">
        <v>0</v>
      </c>
      <c r="C61" s="129">
        <v>1</v>
      </c>
    </row>
    <row r="62" spans="1:3" ht="16.5" thickBot="1" x14ac:dyDescent="0.3">
      <c r="A62" s="138" t="s">
        <v>399</v>
      </c>
      <c r="B62" s="328">
        <v>0</v>
      </c>
      <c r="C62" s="129">
        <v>2</v>
      </c>
    </row>
    <row r="63" spans="1:3" s="331" customFormat="1" ht="16.5" thickBot="1" x14ac:dyDescent="0.3">
      <c r="A63" s="329" t="s">
        <v>396</v>
      </c>
      <c r="B63" s="330">
        <v>0</v>
      </c>
    </row>
    <row r="64" spans="1:3" ht="16.5" thickBot="1" x14ac:dyDescent="0.3">
      <c r="A64" s="138" t="s">
        <v>397</v>
      </c>
      <c r="B64" s="332">
        <f>B63/$B$27</f>
        <v>0</v>
      </c>
    </row>
    <row r="65" spans="1:3" ht="16.5" thickBot="1" x14ac:dyDescent="0.3">
      <c r="A65" s="138" t="s">
        <v>398</v>
      </c>
      <c r="B65" s="328">
        <v>0</v>
      </c>
      <c r="C65" s="129">
        <v>1</v>
      </c>
    </row>
    <row r="66" spans="1:3" ht="16.5" thickBot="1" x14ac:dyDescent="0.3">
      <c r="A66" s="138" t="s">
        <v>399</v>
      </c>
      <c r="B66" s="328">
        <v>0</v>
      </c>
      <c r="C66" s="129">
        <v>2</v>
      </c>
    </row>
    <row r="67" spans="1:3" s="331" customFormat="1" ht="16.5" thickBot="1" x14ac:dyDescent="0.3">
      <c r="A67" s="329" t="s">
        <v>396</v>
      </c>
      <c r="B67" s="330">
        <v>0</v>
      </c>
    </row>
    <row r="68" spans="1:3" ht="16.5" thickBot="1" x14ac:dyDescent="0.3">
      <c r="A68" s="138" t="s">
        <v>397</v>
      </c>
      <c r="B68" s="332">
        <f>B67/$B$27</f>
        <v>0</v>
      </c>
    </row>
    <row r="69" spans="1:3" ht="16.5" thickBot="1" x14ac:dyDescent="0.3">
      <c r="A69" s="138" t="s">
        <v>398</v>
      </c>
      <c r="B69" s="328">
        <v>0</v>
      </c>
      <c r="C69" s="129">
        <v>1</v>
      </c>
    </row>
    <row r="70" spans="1:3" ht="16.5" thickBot="1" x14ac:dyDescent="0.3">
      <c r="A70" s="138" t="s">
        <v>399</v>
      </c>
      <c r="B70" s="328">
        <v>0</v>
      </c>
      <c r="C70" s="129">
        <v>2</v>
      </c>
    </row>
    <row r="71" spans="1:3" s="331" customFormat="1" ht="16.5" thickBot="1" x14ac:dyDescent="0.3">
      <c r="A71" s="329" t="s">
        <v>396</v>
      </c>
      <c r="B71" s="330">
        <v>0</v>
      </c>
    </row>
    <row r="72" spans="1:3" ht="16.5" thickBot="1" x14ac:dyDescent="0.3">
      <c r="A72" s="138" t="s">
        <v>397</v>
      </c>
      <c r="B72" s="332">
        <f>B71/$B$27</f>
        <v>0</v>
      </c>
    </row>
    <row r="73" spans="1:3" ht="16.5" thickBot="1" x14ac:dyDescent="0.3">
      <c r="A73" s="138" t="s">
        <v>398</v>
      </c>
      <c r="B73" s="328">
        <v>0</v>
      </c>
      <c r="C73" s="129">
        <v>1</v>
      </c>
    </row>
    <row r="74" spans="1:3" ht="16.5" thickBot="1" x14ac:dyDescent="0.3">
      <c r="A74" s="138" t="s">
        <v>399</v>
      </c>
      <c r="B74" s="328">
        <v>0</v>
      </c>
      <c r="C74" s="129">
        <v>2</v>
      </c>
    </row>
    <row r="75" spans="1:3" ht="29.25" thickBot="1" x14ac:dyDescent="0.3">
      <c r="A75" s="137" t="s">
        <v>402</v>
      </c>
      <c r="B75" s="332">
        <f>B30/B27</f>
        <v>0.86937527867967423</v>
      </c>
    </row>
    <row r="76" spans="1:3" ht="16.5" thickBot="1" x14ac:dyDescent="0.3">
      <c r="A76" s="139" t="s">
        <v>394</v>
      </c>
      <c r="B76" s="145"/>
    </row>
    <row r="77" spans="1:3" ht="16.5" thickBot="1" x14ac:dyDescent="0.3">
      <c r="A77" s="139" t="s">
        <v>403</v>
      </c>
      <c r="B77" s="145"/>
    </row>
    <row r="78" spans="1:3" ht="16.5" thickBot="1" x14ac:dyDescent="0.3">
      <c r="A78" s="139" t="s">
        <v>404</v>
      </c>
      <c r="B78" s="145"/>
    </row>
    <row r="79" spans="1:3" ht="16.5" thickBot="1" x14ac:dyDescent="0.3">
      <c r="A79" s="139" t="s">
        <v>405</v>
      </c>
      <c r="B79" s="333">
        <f>B33/B27</f>
        <v>0.86937527867967423</v>
      </c>
    </row>
    <row r="80" spans="1:3" ht="16.5" thickBot="1" x14ac:dyDescent="0.3">
      <c r="A80" s="135" t="s">
        <v>406</v>
      </c>
      <c r="B80" s="333">
        <f>B81/$B$27</f>
        <v>7.2821812075545889E-2</v>
      </c>
    </row>
    <row r="81" spans="1:2" ht="16.5" thickBot="1" x14ac:dyDescent="0.3">
      <c r="A81" s="135" t="s">
        <v>407</v>
      </c>
      <c r="B81" s="334">
        <f xml:space="preserve"> SUMIF(C33:C74, 1,B33:B74)</f>
        <v>0.5263272</v>
      </c>
    </row>
    <row r="82" spans="1:2" ht="16.5" thickBot="1" x14ac:dyDescent="0.3">
      <c r="A82" s="135" t="s">
        <v>408</v>
      </c>
      <c r="B82" s="333">
        <f>B83/$B$27</f>
        <v>0.86880732833846985</v>
      </c>
    </row>
    <row r="83" spans="1:2" ht="16.5" thickBot="1" x14ac:dyDescent="0.3">
      <c r="A83" s="136" t="s">
        <v>409</v>
      </c>
      <c r="B83" s="334">
        <f xml:space="preserve"> SUMIF(C35:C76, 2,B35:B76)</f>
        <v>6.2793950800000005</v>
      </c>
    </row>
    <row r="84" spans="1:2" ht="15.6" customHeight="1" x14ac:dyDescent="0.25">
      <c r="A84" s="137" t="s">
        <v>410</v>
      </c>
      <c r="B84" s="139" t="s">
        <v>411</v>
      </c>
    </row>
    <row r="85" spans="1:2" x14ac:dyDescent="0.25">
      <c r="A85" s="141" t="s">
        <v>412</v>
      </c>
      <c r="B85" s="141" t="s">
        <v>537</v>
      </c>
    </row>
    <row r="86" spans="1:2" ht="30" x14ac:dyDescent="0.25">
      <c r="A86" s="141" t="s">
        <v>413</v>
      </c>
      <c r="B86" s="141" t="s">
        <v>703</v>
      </c>
    </row>
    <row r="87" spans="1:2" x14ac:dyDescent="0.25">
      <c r="A87" s="141" t="s">
        <v>414</v>
      </c>
      <c r="B87" s="141"/>
    </row>
    <row r="88" spans="1:2" x14ac:dyDescent="0.25">
      <c r="A88" s="141" t="s">
        <v>415</v>
      </c>
      <c r="B88" s="141"/>
    </row>
    <row r="89" spans="1:2" ht="16.5" thickBot="1" x14ac:dyDescent="0.3">
      <c r="A89" s="142" t="s">
        <v>416</v>
      </c>
      <c r="B89" s="142"/>
    </row>
    <row r="90" spans="1:2" ht="30.75" thickBot="1" x14ac:dyDescent="0.3">
      <c r="A90" s="139" t="s">
        <v>417</v>
      </c>
      <c r="B90" s="140"/>
    </row>
    <row r="91" spans="1:2" ht="29.25" thickBot="1" x14ac:dyDescent="0.3">
      <c r="A91" s="135" t="s">
        <v>418</v>
      </c>
      <c r="B91" s="140"/>
    </row>
    <row r="92" spans="1:2" ht="16.5" thickBot="1" x14ac:dyDescent="0.3">
      <c r="A92" s="139" t="s">
        <v>394</v>
      </c>
      <c r="B92" s="147"/>
    </row>
    <row r="93" spans="1:2" ht="16.5" thickBot="1" x14ac:dyDescent="0.3">
      <c r="A93" s="139" t="s">
        <v>419</v>
      </c>
      <c r="B93" s="140"/>
    </row>
    <row r="94" spans="1:2" ht="16.5" thickBot="1" x14ac:dyDescent="0.3">
      <c r="A94" s="139" t="s">
        <v>420</v>
      </c>
      <c r="B94" s="147"/>
    </row>
    <row r="95" spans="1:2" ht="16.5" thickBot="1" x14ac:dyDescent="0.3">
      <c r="A95" s="148" t="s">
        <v>421</v>
      </c>
      <c r="B95" s="397" t="s">
        <v>737</v>
      </c>
    </row>
    <row r="96" spans="1:2" ht="16.5" thickBot="1" x14ac:dyDescent="0.3">
      <c r="A96" s="135" t="s">
        <v>422</v>
      </c>
      <c r="B96" s="146"/>
    </row>
    <row r="97" spans="1:2" ht="16.5" thickBot="1" x14ac:dyDescent="0.3">
      <c r="A97" s="141" t="s">
        <v>423</v>
      </c>
      <c r="B97" s="398">
        <v>42824</v>
      </c>
    </row>
    <row r="98" spans="1:2" ht="16.5" thickBot="1" x14ac:dyDescent="0.3">
      <c r="A98" s="141" t="s">
        <v>424</v>
      </c>
      <c r="B98" s="149"/>
    </row>
    <row r="99" spans="1:2" ht="16.5" thickBot="1" x14ac:dyDescent="0.3">
      <c r="A99" s="141" t="s">
        <v>425</v>
      </c>
      <c r="B99" s="149"/>
    </row>
    <row r="100" spans="1:2" ht="30.75" thickBot="1" x14ac:dyDescent="0.3">
      <c r="A100" s="150" t="s">
        <v>426</v>
      </c>
      <c r="B100" s="147" t="s">
        <v>736</v>
      </c>
    </row>
    <row r="101" spans="1:2" ht="28.5" x14ac:dyDescent="0.25">
      <c r="A101" s="137" t="s">
        <v>427</v>
      </c>
      <c r="B101" s="527" t="s">
        <v>428</v>
      </c>
    </row>
    <row r="102" spans="1:2" x14ac:dyDescent="0.25">
      <c r="A102" s="141" t="s">
        <v>429</v>
      </c>
      <c r="B102" s="528"/>
    </row>
    <row r="103" spans="1:2" x14ac:dyDescent="0.25">
      <c r="A103" s="141" t="s">
        <v>430</v>
      </c>
      <c r="B103" s="528"/>
    </row>
    <row r="104" spans="1:2" x14ac:dyDescent="0.25">
      <c r="A104" s="141" t="s">
        <v>431</v>
      </c>
      <c r="B104" s="528"/>
    </row>
    <row r="105" spans="1:2" x14ac:dyDescent="0.25">
      <c r="A105" s="141" t="s">
        <v>432</v>
      </c>
      <c r="B105" s="528"/>
    </row>
    <row r="106" spans="1:2" ht="16.5" thickBot="1" x14ac:dyDescent="0.3">
      <c r="A106" s="151" t="s">
        <v>433</v>
      </c>
      <c r="B106" s="529"/>
    </row>
    <row r="109" spans="1:2" x14ac:dyDescent="0.25">
      <c r="A109" s="152"/>
      <c r="B109" s="153"/>
    </row>
    <row r="110" spans="1:2" x14ac:dyDescent="0.25">
      <c r="B110" s="154"/>
    </row>
    <row r="111" spans="1:2" x14ac:dyDescent="0.25">
      <c r="B111" s="155"/>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0" t="s">
        <v>585</v>
      </c>
    </row>
    <row r="2" spans="1:1" ht="25.5" customHeight="1" x14ac:dyDescent="0.25">
      <c r="A2" s="530"/>
    </row>
    <row r="3" spans="1:1" ht="25.5" customHeight="1" x14ac:dyDescent="0.25">
      <c r="A3" s="530"/>
    </row>
    <row r="4" spans="1:1" ht="25.5" customHeight="1" x14ac:dyDescent="0.25">
      <c r="A4" s="530"/>
    </row>
    <row r="5" spans="1:1" ht="25.5" customHeight="1" x14ac:dyDescent="0.25">
      <c r="A5" s="530"/>
    </row>
    <row r="6" spans="1:1" ht="23.25" customHeight="1" x14ac:dyDescent="0.25">
      <c r="A6" s="268">
        <v>2</v>
      </c>
    </row>
    <row r="7" spans="1:1" s="121" customFormat="1" ht="23.25" customHeight="1" x14ac:dyDescent="0.25">
      <c r="A7" s="272" t="s">
        <v>586</v>
      </c>
    </row>
    <row r="8" spans="1:1" ht="31.5" customHeight="1" x14ac:dyDescent="0.25">
      <c r="A8" s="269" t="s">
        <v>595</v>
      </c>
    </row>
    <row r="9" spans="1:1" ht="45.75" customHeight="1" x14ac:dyDescent="0.25">
      <c r="A9" s="269" t="s">
        <v>596</v>
      </c>
    </row>
    <row r="10" spans="1:1" ht="33.75" customHeight="1" x14ac:dyDescent="0.25">
      <c r="A10" s="269" t="s">
        <v>597</v>
      </c>
    </row>
    <row r="11" spans="1:1" ht="23.25" customHeight="1" x14ac:dyDescent="0.25">
      <c r="A11" s="269" t="s">
        <v>598</v>
      </c>
    </row>
    <row r="12" spans="1:1" ht="23.25" customHeight="1" x14ac:dyDescent="0.25">
      <c r="A12" s="269" t="s">
        <v>599</v>
      </c>
    </row>
    <row r="13" spans="1:1" ht="33" customHeight="1" x14ac:dyDescent="0.25">
      <c r="A13" s="269" t="s">
        <v>600</v>
      </c>
    </row>
    <row r="14" spans="1:1" ht="23.25" customHeight="1" x14ac:dyDescent="0.25">
      <c r="A14" s="269" t="s">
        <v>601</v>
      </c>
    </row>
    <row r="15" spans="1:1" ht="23.25" customHeight="1" x14ac:dyDescent="0.25">
      <c r="A15" s="270" t="s">
        <v>602</v>
      </c>
    </row>
    <row r="16" spans="1:1" ht="34.5" customHeight="1" x14ac:dyDescent="0.25">
      <c r="A16" s="270" t="s">
        <v>603</v>
      </c>
    </row>
    <row r="17" spans="1:1" ht="39.75" customHeight="1" x14ac:dyDescent="0.25">
      <c r="A17" s="270" t="s">
        <v>604</v>
      </c>
    </row>
    <row r="18" spans="1:1" ht="40.5" customHeight="1" x14ac:dyDescent="0.25">
      <c r="A18" s="270" t="s">
        <v>605</v>
      </c>
    </row>
    <row r="19" spans="1:1" ht="48.75" customHeight="1" x14ac:dyDescent="0.25">
      <c r="A19" s="270" t="s">
        <v>603</v>
      </c>
    </row>
    <row r="20" spans="1:1" ht="39" customHeight="1" x14ac:dyDescent="0.25">
      <c r="A20" s="269" t="s">
        <v>604</v>
      </c>
    </row>
    <row r="21" spans="1:1" ht="39.75" customHeight="1" x14ac:dyDescent="0.25">
      <c r="A21" s="269" t="s">
        <v>606</v>
      </c>
    </row>
    <row r="22" spans="1:1" ht="35.25" customHeight="1" x14ac:dyDescent="0.25">
      <c r="A22" s="269" t="s">
        <v>607</v>
      </c>
    </row>
    <row r="23" spans="1:1" ht="35.25" customHeight="1" x14ac:dyDescent="0.25">
      <c r="A23" s="269" t="s">
        <v>608</v>
      </c>
    </row>
    <row r="24" spans="1:1" ht="57.75" customHeight="1" x14ac:dyDescent="0.25">
      <c r="A24" s="269" t="s">
        <v>609</v>
      </c>
    </row>
    <row r="25" spans="1:1" s="121" customFormat="1" ht="23.25" customHeight="1" x14ac:dyDescent="0.25">
      <c r="A25" s="272" t="s">
        <v>610</v>
      </c>
    </row>
    <row r="26" spans="1:1" ht="36.75" customHeight="1" x14ac:dyDescent="0.25">
      <c r="A26" s="269" t="s">
        <v>611</v>
      </c>
    </row>
    <row r="27" spans="1:1" ht="23.25" customHeight="1" x14ac:dyDescent="0.25">
      <c r="A27" s="269" t="s">
        <v>612</v>
      </c>
    </row>
    <row r="28" spans="1:1" ht="30.75" customHeight="1" x14ac:dyDescent="0.25">
      <c r="A28" s="269" t="s">
        <v>613</v>
      </c>
    </row>
    <row r="29" spans="1:1" s="271" customFormat="1" ht="23.25" customHeight="1" x14ac:dyDescent="0.25">
      <c r="A29" s="269" t="s">
        <v>614</v>
      </c>
    </row>
    <row r="30" spans="1:1" s="271" customFormat="1" ht="23.25" customHeight="1" x14ac:dyDescent="0.25">
      <c r="A30" s="269" t="s">
        <v>615</v>
      </c>
    </row>
    <row r="31" spans="1:1" ht="23.25" customHeight="1" x14ac:dyDescent="0.25">
      <c r="A31" s="269" t="s">
        <v>616</v>
      </c>
    </row>
    <row r="32" spans="1:1" ht="23.25" customHeight="1" x14ac:dyDescent="0.25">
      <c r="A32" s="269" t="s">
        <v>617</v>
      </c>
    </row>
    <row r="33" spans="1:1" ht="23.25" customHeight="1" x14ac:dyDescent="0.25">
      <c r="A33" s="269" t="s">
        <v>618</v>
      </c>
    </row>
    <row r="34" spans="1:1" ht="23.25" customHeight="1" x14ac:dyDescent="0.25">
      <c r="A34" s="269" t="s">
        <v>619</v>
      </c>
    </row>
    <row r="35" spans="1:1" ht="23.25" customHeight="1" x14ac:dyDescent="0.25">
      <c r="A35" s="269" t="s">
        <v>620</v>
      </c>
    </row>
    <row r="36" spans="1:1" ht="23.25" customHeight="1" x14ac:dyDescent="0.25">
      <c r="A36" s="269" t="s">
        <v>621</v>
      </c>
    </row>
    <row r="37" spans="1:1" ht="23.25" customHeight="1" x14ac:dyDescent="0.25">
      <c r="A37" s="269" t="s">
        <v>622</v>
      </c>
    </row>
    <row r="38" spans="1:1" ht="23.25" customHeight="1" x14ac:dyDescent="0.25">
      <c r="A38" s="269" t="s">
        <v>623</v>
      </c>
    </row>
    <row r="39" spans="1:1" ht="23.25" customHeight="1" x14ac:dyDescent="0.25">
      <c r="A39" s="269" t="s">
        <v>624</v>
      </c>
    </row>
    <row r="40" spans="1:1" ht="23.25" customHeight="1" x14ac:dyDescent="0.25">
      <c r="A40" s="269" t="s">
        <v>625</v>
      </c>
    </row>
    <row r="41" spans="1:1" ht="23.25" customHeight="1" x14ac:dyDescent="0.25">
      <c r="A41" s="269" t="s">
        <v>626</v>
      </c>
    </row>
    <row r="42" spans="1:1" ht="23.25" customHeight="1" x14ac:dyDescent="0.25">
      <c r="A42" s="269" t="s">
        <v>627</v>
      </c>
    </row>
    <row r="43" spans="1:1" ht="23.25" customHeight="1" x14ac:dyDescent="0.25">
      <c r="A43" s="269" t="s">
        <v>628</v>
      </c>
    </row>
    <row r="44" spans="1:1" s="121" customFormat="1" ht="36" customHeight="1" x14ac:dyDescent="0.25">
      <c r="A44" s="272" t="s">
        <v>629</v>
      </c>
    </row>
    <row r="45" spans="1:1" ht="36" customHeight="1" x14ac:dyDescent="0.25">
      <c r="A45" s="269" t="s">
        <v>630</v>
      </c>
    </row>
    <row r="46" spans="1:1" ht="36" customHeight="1" x14ac:dyDescent="0.25">
      <c r="A46" s="269" t="s">
        <v>631</v>
      </c>
    </row>
    <row r="47" spans="1:1" s="121" customFormat="1" ht="23.25" customHeight="1" x14ac:dyDescent="0.25">
      <c r="A47" s="272" t="s">
        <v>632</v>
      </c>
    </row>
    <row r="48" spans="1:1" s="121" customFormat="1" ht="23.25" customHeight="1" x14ac:dyDescent="0.25">
      <c r="A48" s="273" t="s">
        <v>633</v>
      </c>
    </row>
    <row r="49" spans="1:1" s="121" customFormat="1" ht="23.25" customHeight="1" x14ac:dyDescent="0.25">
      <c r="A49" s="273" t="s">
        <v>634</v>
      </c>
    </row>
    <row r="50" spans="1:1" ht="23.25" customHeight="1" x14ac:dyDescent="0.25">
      <c r="A50" s="26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636</v>
      </c>
    </row>
    <row r="2" spans="1:1" ht="18.75" customHeight="1" x14ac:dyDescent="0.25">
      <c r="A2" t="s">
        <v>657</v>
      </c>
    </row>
    <row r="3" spans="1:1" x14ac:dyDescent="0.25">
      <c r="A3" t="s">
        <v>637</v>
      </c>
    </row>
    <row r="4" spans="1:1" x14ac:dyDescent="0.25">
      <c r="A4" t="s">
        <v>638</v>
      </c>
    </row>
    <row r="5" spans="1:1" x14ac:dyDescent="0.25">
      <c r="A5" t="s">
        <v>639</v>
      </c>
    </row>
    <row r="6" spans="1:1" x14ac:dyDescent="0.25">
      <c r="A6" t="s">
        <v>640</v>
      </c>
    </row>
    <row r="7" spans="1:1" x14ac:dyDescent="0.25">
      <c r="A7" t="s">
        <v>641</v>
      </c>
    </row>
    <row r="8" spans="1:1" x14ac:dyDescent="0.25">
      <c r="A8" t="s">
        <v>642</v>
      </c>
    </row>
    <row r="9" spans="1:1" x14ac:dyDescent="0.25">
      <c r="A9" t="s">
        <v>643</v>
      </c>
    </row>
    <row r="10" spans="1:1" x14ac:dyDescent="0.25">
      <c r="A10" t="s">
        <v>644</v>
      </c>
    </row>
    <row r="11" spans="1:1" x14ac:dyDescent="0.25">
      <c r="A11" t="s">
        <v>645</v>
      </c>
    </row>
    <row r="12" spans="1:1" x14ac:dyDescent="0.25">
      <c r="A12" t="s">
        <v>646</v>
      </c>
    </row>
    <row r="13" spans="1:1" x14ac:dyDescent="0.25">
      <c r="A13" t="s">
        <v>647</v>
      </c>
    </row>
    <row r="14" spans="1:1" x14ac:dyDescent="0.25">
      <c r="A14" t="s">
        <v>648</v>
      </c>
    </row>
    <row r="15" spans="1:1" x14ac:dyDescent="0.25">
      <c r="A15" t="s">
        <v>649</v>
      </c>
    </row>
    <row r="16" spans="1:1" x14ac:dyDescent="0.25">
      <c r="A16" t="s">
        <v>650</v>
      </c>
    </row>
    <row r="17" spans="1:1" x14ac:dyDescent="0.25">
      <c r="A17" t="s">
        <v>651</v>
      </c>
    </row>
    <row r="18" spans="1:1" x14ac:dyDescent="0.25">
      <c r="A18" t="s">
        <v>652</v>
      </c>
    </row>
    <row r="19" spans="1:1" x14ac:dyDescent="0.25">
      <c r="A19" t="s">
        <v>653</v>
      </c>
    </row>
    <row r="20" spans="1:1" ht="17.25" customHeight="1" x14ac:dyDescent="0.25">
      <c r="A20" t="s">
        <v>654</v>
      </c>
    </row>
    <row r="21" spans="1:1" x14ac:dyDescent="0.25">
      <c r="A21" t="s">
        <v>655</v>
      </c>
    </row>
    <row r="22" spans="1:1" x14ac:dyDescent="0.25">
      <c r="A22" t="s">
        <v>656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658</v>
      </c>
    </row>
    <row r="2" spans="1:1" x14ac:dyDescent="0.25">
      <c r="A2" t="s">
        <v>539</v>
      </c>
    </row>
    <row r="3" spans="1:1" x14ac:dyDescent="0.25">
      <c r="A3" t="s">
        <v>659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660</v>
      </c>
    </row>
    <row r="3" spans="1:1" x14ac:dyDescent="0.25">
      <c r="A3" t="s">
        <v>661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664</v>
      </c>
    </row>
    <row r="3" spans="1:1" x14ac:dyDescent="0.25">
      <c r="A3" t="s">
        <v>665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587</v>
      </c>
    </row>
    <row r="2" spans="1:1" x14ac:dyDescent="0.25">
      <c r="A2" t="s">
        <v>588</v>
      </c>
    </row>
    <row r="3" spans="1:1" x14ac:dyDescent="0.25">
      <c r="A3" t="s">
        <v>589</v>
      </c>
    </row>
    <row r="4" spans="1:1" x14ac:dyDescent="0.25">
      <c r="A4" t="s">
        <v>590</v>
      </c>
    </row>
    <row r="5" spans="1:1" x14ac:dyDescent="0.25">
      <c r="A5" t="s">
        <v>591</v>
      </c>
    </row>
    <row r="6" spans="1:1" x14ac:dyDescent="0.25">
      <c r="A6" t="s">
        <v>592</v>
      </c>
    </row>
    <row r="7" spans="1:1" x14ac:dyDescent="0.25">
      <c r="A7" t="s">
        <v>593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2" t="str">
        <f>'1. паспорт местоположение'!A5:C5</f>
        <v>Год раскрытия информации: 2018 год</v>
      </c>
      <c r="B4" s="402"/>
      <c r="C4" s="402"/>
      <c r="D4" s="402"/>
      <c r="E4" s="402"/>
      <c r="F4" s="402"/>
      <c r="G4" s="402"/>
      <c r="H4" s="402"/>
      <c r="I4" s="402"/>
      <c r="J4" s="402"/>
      <c r="K4" s="402"/>
      <c r="L4" s="402"/>
      <c r="M4" s="402"/>
      <c r="N4" s="402"/>
      <c r="O4" s="402"/>
      <c r="P4" s="402"/>
      <c r="Q4" s="402"/>
      <c r="R4" s="402"/>
      <c r="S4" s="402"/>
    </row>
    <row r="5" spans="1:28" s="12" customFormat="1" ht="15.75" x14ac:dyDescent="0.2">
      <c r="A5" s="17"/>
    </row>
    <row r="6" spans="1:28" s="12" customFormat="1" ht="18.75" x14ac:dyDescent="0.2">
      <c r="A6" s="406" t="s">
        <v>9</v>
      </c>
      <c r="B6" s="406"/>
      <c r="C6" s="406"/>
      <c r="D6" s="406"/>
      <c r="E6" s="406"/>
      <c r="F6" s="406"/>
      <c r="G6" s="406"/>
      <c r="H6" s="406"/>
      <c r="I6" s="406"/>
      <c r="J6" s="406"/>
      <c r="K6" s="406"/>
      <c r="L6" s="406"/>
      <c r="M6" s="406"/>
      <c r="N6" s="406"/>
      <c r="O6" s="406"/>
      <c r="P6" s="406"/>
      <c r="Q6" s="406"/>
      <c r="R6" s="406"/>
      <c r="S6" s="406"/>
      <c r="T6" s="13"/>
      <c r="U6" s="13"/>
      <c r="V6" s="13"/>
      <c r="W6" s="13"/>
      <c r="X6" s="13"/>
      <c r="Y6" s="13"/>
      <c r="Z6" s="13"/>
      <c r="AA6" s="13"/>
      <c r="AB6" s="13"/>
    </row>
    <row r="7" spans="1:28" s="12" customFormat="1" ht="18.75" x14ac:dyDescent="0.2">
      <c r="A7" s="406"/>
      <c r="B7" s="406"/>
      <c r="C7" s="406"/>
      <c r="D7" s="406"/>
      <c r="E7" s="406"/>
      <c r="F7" s="406"/>
      <c r="G7" s="406"/>
      <c r="H7" s="406"/>
      <c r="I7" s="406"/>
      <c r="J7" s="406"/>
      <c r="K7" s="406"/>
      <c r="L7" s="406"/>
      <c r="M7" s="406"/>
      <c r="N7" s="406"/>
      <c r="O7" s="406"/>
      <c r="P7" s="406"/>
      <c r="Q7" s="406"/>
      <c r="R7" s="406"/>
      <c r="S7" s="406"/>
      <c r="T7" s="13"/>
      <c r="U7" s="13"/>
      <c r="V7" s="13"/>
      <c r="W7" s="13"/>
      <c r="X7" s="13"/>
      <c r="Y7" s="13"/>
      <c r="Z7" s="13"/>
      <c r="AA7" s="13"/>
      <c r="AB7" s="13"/>
    </row>
    <row r="8" spans="1:28" s="1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03" t="s">
        <v>8</v>
      </c>
      <c r="B9" s="403"/>
      <c r="C9" s="403"/>
      <c r="D9" s="403"/>
      <c r="E9" s="403"/>
      <c r="F9" s="403"/>
      <c r="G9" s="403"/>
      <c r="H9" s="403"/>
      <c r="I9" s="403"/>
      <c r="J9" s="403"/>
      <c r="K9" s="403"/>
      <c r="L9" s="403"/>
      <c r="M9" s="403"/>
      <c r="N9" s="403"/>
      <c r="O9" s="403"/>
      <c r="P9" s="403"/>
      <c r="Q9" s="403"/>
      <c r="R9" s="403"/>
      <c r="S9" s="403"/>
      <c r="T9" s="13"/>
      <c r="U9" s="13"/>
      <c r="V9" s="13"/>
      <c r="W9" s="13"/>
      <c r="X9" s="13"/>
      <c r="Y9" s="13"/>
      <c r="Z9" s="13"/>
      <c r="AA9" s="13"/>
      <c r="AB9" s="13"/>
    </row>
    <row r="10" spans="1:28" s="12" customFormat="1" ht="18.75" x14ac:dyDescent="0.2">
      <c r="A10" s="406"/>
      <c r="B10" s="406"/>
      <c r="C10" s="406"/>
      <c r="D10" s="406"/>
      <c r="E10" s="406"/>
      <c r="F10" s="406"/>
      <c r="G10" s="406"/>
      <c r="H10" s="406"/>
      <c r="I10" s="406"/>
      <c r="J10" s="406"/>
      <c r="K10" s="406"/>
      <c r="L10" s="406"/>
      <c r="M10" s="406"/>
      <c r="N10" s="406"/>
      <c r="O10" s="406"/>
      <c r="P10" s="406"/>
      <c r="Q10" s="406"/>
      <c r="R10" s="406"/>
      <c r="S10" s="406"/>
      <c r="T10" s="13"/>
      <c r="U10" s="13"/>
      <c r="V10" s="13"/>
      <c r="W10" s="13"/>
      <c r="X10" s="13"/>
      <c r="Y10" s="13"/>
      <c r="Z10" s="13"/>
      <c r="AA10" s="13"/>
      <c r="AB10" s="13"/>
    </row>
    <row r="11" spans="1:28" s="12" customFormat="1" ht="18.75" x14ac:dyDescent="0.2">
      <c r="A11" s="409" t="str">
        <f>'1. паспорт местоположение'!A12:C12</f>
        <v>Н_16-0049</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03" t="s">
        <v>7</v>
      </c>
      <c r="B12" s="403"/>
      <c r="C12" s="403"/>
      <c r="D12" s="403"/>
      <c r="E12" s="403"/>
      <c r="F12" s="403"/>
      <c r="G12" s="403"/>
      <c r="H12" s="403"/>
      <c r="I12" s="403"/>
      <c r="J12" s="403"/>
      <c r="K12" s="403"/>
      <c r="L12" s="403"/>
      <c r="M12" s="403"/>
      <c r="N12" s="403"/>
      <c r="O12" s="403"/>
      <c r="P12" s="403"/>
      <c r="Q12" s="403"/>
      <c r="R12" s="403"/>
      <c r="S12" s="403"/>
      <c r="T12" s="13"/>
      <c r="U12" s="13"/>
      <c r="V12" s="13"/>
      <c r="W12" s="13"/>
      <c r="X12" s="13"/>
      <c r="Y12" s="13"/>
      <c r="Z12" s="13"/>
      <c r="AA12" s="13"/>
      <c r="AB12" s="13"/>
    </row>
    <row r="13" spans="1:28" s="9"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10"/>
      <c r="U13" s="10"/>
      <c r="V13" s="10"/>
      <c r="W13" s="10"/>
      <c r="X13" s="10"/>
      <c r="Y13" s="10"/>
      <c r="Z13" s="10"/>
      <c r="AA13" s="10"/>
      <c r="AB13" s="10"/>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0" t="str">
        <f>'1. паспорт местоположение'!A15:C15</f>
        <v>Строительство КТП 15/0,4 кВ взамен ТП 188-20 (инв.№ 5150785) в г. Багратионовске, ул. Железнодорожная</v>
      </c>
      <c r="B15" s="403"/>
      <c r="C15" s="403"/>
      <c r="D15" s="403"/>
      <c r="E15" s="403"/>
      <c r="F15" s="403"/>
      <c r="G15" s="403"/>
      <c r="H15" s="403"/>
      <c r="I15" s="403"/>
      <c r="J15" s="403"/>
      <c r="K15" s="403"/>
      <c r="L15" s="403"/>
      <c r="M15" s="403"/>
      <c r="N15" s="403"/>
      <c r="O15" s="403"/>
      <c r="P15" s="403"/>
      <c r="Q15" s="403"/>
      <c r="R15" s="403"/>
      <c r="S15" s="403"/>
      <c r="T15" s="6"/>
      <c r="U15" s="6"/>
      <c r="V15" s="6"/>
      <c r="W15" s="6"/>
      <c r="X15" s="6"/>
      <c r="Y15" s="6"/>
      <c r="Z15" s="6"/>
      <c r="AA15" s="6"/>
      <c r="AB15" s="6"/>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04" t="s">
        <v>492</v>
      </c>
      <c r="B17" s="404"/>
      <c r="C17" s="404"/>
      <c r="D17" s="404"/>
      <c r="E17" s="404"/>
      <c r="F17" s="404"/>
      <c r="G17" s="404"/>
      <c r="H17" s="404"/>
      <c r="I17" s="404"/>
      <c r="J17" s="404"/>
      <c r="K17" s="404"/>
      <c r="L17" s="404"/>
      <c r="M17" s="404"/>
      <c r="N17" s="404"/>
      <c r="O17" s="404"/>
      <c r="P17" s="404"/>
      <c r="Q17" s="404"/>
      <c r="R17" s="404"/>
      <c r="S17" s="404"/>
      <c r="T17" s="7"/>
      <c r="U17" s="7"/>
      <c r="V17" s="7"/>
      <c r="W17" s="7"/>
      <c r="X17" s="7"/>
      <c r="Y17" s="7"/>
      <c r="Z17" s="7"/>
      <c r="AA17" s="7"/>
      <c r="AB17" s="7"/>
    </row>
    <row r="18" spans="1:28"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
      <c r="U18" s="4"/>
      <c r="V18" s="4"/>
      <c r="W18" s="4"/>
      <c r="X18" s="4"/>
      <c r="Y18" s="4"/>
    </row>
    <row r="19" spans="1:28" s="3" customFormat="1" ht="54" customHeight="1" x14ac:dyDescent="0.2">
      <c r="A19" s="414" t="s">
        <v>5</v>
      </c>
      <c r="B19" s="414" t="s">
        <v>99</v>
      </c>
      <c r="C19" s="415" t="s">
        <v>385</v>
      </c>
      <c r="D19" s="414" t="s">
        <v>384</v>
      </c>
      <c r="E19" s="414" t="s">
        <v>98</v>
      </c>
      <c r="F19" s="414" t="s">
        <v>97</v>
      </c>
      <c r="G19" s="414" t="s">
        <v>380</v>
      </c>
      <c r="H19" s="414" t="s">
        <v>96</v>
      </c>
      <c r="I19" s="414" t="s">
        <v>95</v>
      </c>
      <c r="J19" s="414" t="s">
        <v>94</v>
      </c>
      <c r="K19" s="414" t="s">
        <v>93</v>
      </c>
      <c r="L19" s="414" t="s">
        <v>92</v>
      </c>
      <c r="M19" s="414" t="s">
        <v>91</v>
      </c>
      <c r="N19" s="414" t="s">
        <v>90</v>
      </c>
      <c r="O19" s="414" t="s">
        <v>89</v>
      </c>
      <c r="P19" s="414" t="s">
        <v>88</v>
      </c>
      <c r="Q19" s="414" t="s">
        <v>383</v>
      </c>
      <c r="R19" s="414"/>
      <c r="S19" s="417" t="s">
        <v>486</v>
      </c>
      <c r="T19" s="4"/>
      <c r="U19" s="4"/>
      <c r="V19" s="4"/>
      <c r="W19" s="4"/>
      <c r="X19" s="4"/>
      <c r="Y19" s="4"/>
    </row>
    <row r="20" spans="1:28" s="3" customFormat="1" ht="180.75" customHeight="1" x14ac:dyDescent="0.2">
      <c r="A20" s="414"/>
      <c r="B20" s="414"/>
      <c r="C20" s="416"/>
      <c r="D20" s="414"/>
      <c r="E20" s="414"/>
      <c r="F20" s="414"/>
      <c r="G20" s="414"/>
      <c r="H20" s="414"/>
      <c r="I20" s="414"/>
      <c r="J20" s="414"/>
      <c r="K20" s="414"/>
      <c r="L20" s="414"/>
      <c r="M20" s="414"/>
      <c r="N20" s="414"/>
      <c r="O20" s="414"/>
      <c r="P20" s="414"/>
      <c r="Q20" s="42" t="s">
        <v>381</v>
      </c>
      <c r="R20" s="43" t="s">
        <v>382</v>
      </c>
      <c r="S20" s="417"/>
      <c r="T20" s="28"/>
      <c r="U20" s="28"/>
      <c r="V20" s="28"/>
      <c r="W20" s="28"/>
      <c r="X20" s="28"/>
      <c r="Y20" s="28"/>
      <c r="Z20" s="27"/>
      <c r="AA20" s="27"/>
      <c r="AB20" s="27"/>
    </row>
    <row r="21" spans="1:28" s="3" customFormat="1" ht="18.75" x14ac:dyDescent="0.2">
      <c r="A21" s="42">
        <v>1</v>
      </c>
      <c r="B21" s="47">
        <v>2</v>
      </c>
      <c r="C21" s="42">
        <v>3</v>
      </c>
      <c r="D21" s="47">
        <v>4</v>
      </c>
      <c r="E21" s="42">
        <v>5</v>
      </c>
      <c r="F21" s="47">
        <v>6</v>
      </c>
      <c r="G21" s="159">
        <v>7</v>
      </c>
      <c r="H21" s="160">
        <v>8</v>
      </c>
      <c r="I21" s="159">
        <v>9</v>
      </c>
      <c r="J21" s="160">
        <v>10</v>
      </c>
      <c r="K21" s="159">
        <v>11</v>
      </c>
      <c r="L21" s="160">
        <v>12</v>
      </c>
      <c r="M21" s="159">
        <v>13</v>
      </c>
      <c r="N21" s="160">
        <v>14</v>
      </c>
      <c r="O21" s="159">
        <v>15</v>
      </c>
      <c r="P21" s="160">
        <v>16</v>
      </c>
      <c r="Q21" s="159">
        <v>17</v>
      </c>
      <c r="R21" s="160">
        <v>18</v>
      </c>
      <c r="S21" s="159">
        <v>19</v>
      </c>
      <c r="T21" s="28"/>
      <c r="U21" s="28"/>
      <c r="V21" s="28"/>
      <c r="W21" s="28"/>
      <c r="X21" s="28"/>
      <c r="Y21" s="28"/>
      <c r="Z21" s="27"/>
      <c r="AA21" s="27"/>
      <c r="AB21" s="27"/>
    </row>
    <row r="22" spans="1:28" s="277" customFormat="1" ht="267.75" x14ac:dyDescent="0.25">
      <c r="A22" s="351">
        <v>1</v>
      </c>
      <c r="B22" s="345" t="s">
        <v>686</v>
      </c>
      <c r="C22" s="346"/>
      <c r="D22" s="346" t="s">
        <v>688</v>
      </c>
      <c r="E22" s="346" t="s">
        <v>687</v>
      </c>
      <c r="F22" s="346" t="s">
        <v>689</v>
      </c>
      <c r="G22" s="346" t="s">
        <v>690</v>
      </c>
      <c r="H22" s="347">
        <v>0.6</v>
      </c>
      <c r="I22" s="348">
        <v>0.15</v>
      </c>
      <c r="J22" s="347">
        <v>0.45</v>
      </c>
      <c r="K22" s="346" t="s">
        <v>691</v>
      </c>
      <c r="L22" s="349">
        <v>3</v>
      </c>
      <c r="M22" s="348">
        <v>1.26</v>
      </c>
      <c r="N22" s="348">
        <v>2</v>
      </c>
      <c r="O22" s="346"/>
      <c r="P22" s="346"/>
      <c r="Q22" s="346" t="s">
        <v>693</v>
      </c>
      <c r="R22" s="351" t="s">
        <v>692</v>
      </c>
      <c r="S22" s="350">
        <v>7.0765414199999999</v>
      </c>
      <c r="T22" s="343"/>
      <c r="U22" s="344"/>
      <c r="V22" s="326"/>
      <c r="W22" s="326"/>
      <c r="X22" s="326"/>
      <c r="Y22" s="326"/>
      <c r="Z22" s="326"/>
      <c r="AA22" s="326"/>
      <c r="AB22" s="326"/>
    </row>
    <row r="23" spans="1:28" ht="20.25" customHeight="1" x14ac:dyDescent="0.25">
      <c r="A23" s="126"/>
      <c r="B23" s="47" t="s">
        <v>378</v>
      </c>
      <c r="C23" s="47"/>
      <c r="D23" s="47"/>
      <c r="E23" s="126" t="s">
        <v>379</v>
      </c>
      <c r="F23" s="126" t="s">
        <v>379</v>
      </c>
      <c r="G23" s="126" t="s">
        <v>379</v>
      </c>
      <c r="H23" s="327">
        <f>H22</f>
        <v>0.6</v>
      </c>
      <c r="I23" s="126"/>
      <c r="J23" s="327">
        <f>J22</f>
        <v>0.45</v>
      </c>
      <c r="K23" s="126"/>
      <c r="L23" s="126"/>
      <c r="M23" s="126"/>
      <c r="N23" s="126"/>
      <c r="O23" s="126"/>
      <c r="P23" s="126"/>
      <c r="Q23" s="127"/>
      <c r="R23" s="2"/>
      <c r="S23" s="327">
        <f>S22</f>
        <v>7.0765414199999999</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H32" sqref="H32"/>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2" t="str">
        <f>'1. паспорт местоположение'!A5:C5</f>
        <v>Год раскрытия информации: 2018 год</v>
      </c>
      <c r="B6" s="402"/>
      <c r="C6" s="402"/>
      <c r="D6" s="402"/>
      <c r="E6" s="402"/>
      <c r="F6" s="402"/>
      <c r="G6" s="402"/>
      <c r="H6" s="402"/>
      <c r="I6" s="402"/>
      <c r="J6" s="402"/>
      <c r="K6" s="402"/>
      <c r="L6" s="402"/>
      <c r="M6" s="402"/>
      <c r="N6" s="402"/>
      <c r="O6" s="402"/>
      <c r="P6" s="402"/>
      <c r="Q6" s="402"/>
      <c r="R6" s="402"/>
      <c r="S6" s="402"/>
      <c r="T6" s="402"/>
    </row>
    <row r="7" spans="1:20" s="12" customFormat="1" x14ac:dyDescent="0.2">
      <c r="A7" s="17"/>
      <c r="H7" s="16"/>
    </row>
    <row r="8" spans="1:20" s="12" customFormat="1" ht="18.75" x14ac:dyDescent="0.2">
      <c r="A8" s="406" t="s">
        <v>9</v>
      </c>
      <c r="B8" s="406"/>
      <c r="C8" s="406"/>
      <c r="D8" s="406"/>
      <c r="E8" s="406"/>
      <c r="F8" s="406"/>
      <c r="G8" s="406"/>
      <c r="H8" s="406"/>
      <c r="I8" s="406"/>
      <c r="J8" s="406"/>
      <c r="K8" s="406"/>
      <c r="L8" s="406"/>
      <c r="M8" s="406"/>
      <c r="N8" s="406"/>
      <c r="O8" s="406"/>
      <c r="P8" s="406"/>
      <c r="Q8" s="406"/>
      <c r="R8" s="406"/>
      <c r="S8" s="406"/>
      <c r="T8" s="406"/>
    </row>
    <row r="9" spans="1:20" s="12"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2"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03" t="s">
        <v>8</v>
      </c>
      <c r="B11" s="403"/>
      <c r="C11" s="403"/>
      <c r="D11" s="403"/>
      <c r="E11" s="403"/>
      <c r="F11" s="403"/>
      <c r="G11" s="403"/>
      <c r="H11" s="403"/>
      <c r="I11" s="403"/>
      <c r="J11" s="403"/>
      <c r="K11" s="403"/>
      <c r="L11" s="403"/>
      <c r="M11" s="403"/>
      <c r="N11" s="403"/>
      <c r="O11" s="403"/>
      <c r="P11" s="403"/>
      <c r="Q11" s="403"/>
      <c r="R11" s="403"/>
      <c r="S11" s="403"/>
      <c r="T11" s="403"/>
    </row>
    <row r="12" spans="1:20" s="12"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2" customFormat="1" ht="18.75" customHeight="1" x14ac:dyDescent="0.2">
      <c r="A13" s="409" t="str">
        <f>'1. паспорт местоположение'!A12:C12</f>
        <v>Н_16-0049</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03" t="s">
        <v>7</v>
      </c>
      <c r="B14" s="403"/>
      <c r="C14" s="403"/>
      <c r="D14" s="403"/>
      <c r="E14" s="403"/>
      <c r="F14" s="403"/>
      <c r="G14" s="403"/>
      <c r="H14" s="403"/>
      <c r="I14" s="403"/>
      <c r="J14" s="403"/>
      <c r="K14" s="403"/>
      <c r="L14" s="403"/>
      <c r="M14" s="403"/>
      <c r="N14" s="403"/>
      <c r="O14" s="403"/>
      <c r="P14" s="403"/>
      <c r="Q14" s="403"/>
      <c r="R14" s="403"/>
      <c r="S14" s="403"/>
      <c r="T14" s="403"/>
    </row>
    <row r="15" spans="1:20" s="9"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ht="12" x14ac:dyDescent="0.2">
      <c r="A16" s="409" t="str">
        <f>'1. паспорт местоположение'!A15</f>
        <v>Строительство КТП 15/0,4 кВ взамен ТП 188-20 (инв.№ 5150785) в г. Багратионовске, ул. Железнодорожная</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03" t="s">
        <v>6</v>
      </c>
      <c r="B17" s="403"/>
      <c r="C17" s="403"/>
      <c r="D17" s="403"/>
      <c r="E17" s="403"/>
      <c r="F17" s="403"/>
      <c r="G17" s="403"/>
      <c r="H17" s="403"/>
      <c r="I17" s="403"/>
      <c r="J17" s="403"/>
      <c r="K17" s="403"/>
      <c r="L17" s="403"/>
      <c r="M17" s="403"/>
      <c r="N17" s="403"/>
      <c r="O17" s="403"/>
      <c r="P17" s="403"/>
      <c r="Q17" s="403"/>
      <c r="R17" s="403"/>
      <c r="S17" s="403"/>
      <c r="T17" s="403"/>
    </row>
    <row r="18" spans="1:113"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3" customFormat="1" ht="15" customHeight="1" x14ac:dyDescent="0.2">
      <c r="A19" s="405" t="s">
        <v>497</v>
      </c>
      <c r="B19" s="405"/>
      <c r="C19" s="405"/>
      <c r="D19" s="405"/>
      <c r="E19" s="405"/>
      <c r="F19" s="405"/>
      <c r="G19" s="405"/>
      <c r="H19" s="405"/>
      <c r="I19" s="405"/>
      <c r="J19" s="405"/>
      <c r="K19" s="405"/>
      <c r="L19" s="405"/>
      <c r="M19" s="405"/>
      <c r="N19" s="405"/>
      <c r="O19" s="405"/>
      <c r="P19" s="405"/>
      <c r="Q19" s="405"/>
      <c r="R19" s="405"/>
      <c r="S19" s="405"/>
      <c r="T19" s="405"/>
    </row>
    <row r="20" spans="1:113" s="60" customFormat="1" ht="21" customHeight="1" x14ac:dyDescent="0.25">
      <c r="A20" s="421"/>
      <c r="B20" s="421"/>
      <c r="C20" s="421"/>
      <c r="D20" s="421"/>
      <c r="E20" s="421"/>
      <c r="F20" s="421"/>
      <c r="G20" s="421"/>
      <c r="H20" s="421"/>
      <c r="I20" s="421"/>
      <c r="J20" s="421"/>
      <c r="K20" s="421"/>
      <c r="L20" s="421"/>
      <c r="M20" s="421"/>
      <c r="N20" s="421"/>
      <c r="O20" s="421"/>
      <c r="P20" s="421"/>
      <c r="Q20" s="421"/>
      <c r="R20" s="421"/>
      <c r="S20" s="421"/>
      <c r="T20" s="421"/>
    </row>
    <row r="21" spans="1:113" ht="46.5" customHeight="1" x14ac:dyDescent="0.25">
      <c r="A21" s="422" t="s">
        <v>5</v>
      </c>
      <c r="B21" s="425" t="s">
        <v>224</v>
      </c>
      <c r="C21" s="426"/>
      <c r="D21" s="429" t="s">
        <v>121</v>
      </c>
      <c r="E21" s="425" t="s">
        <v>526</v>
      </c>
      <c r="F21" s="426"/>
      <c r="G21" s="425" t="s">
        <v>275</v>
      </c>
      <c r="H21" s="426"/>
      <c r="I21" s="425" t="s">
        <v>120</v>
      </c>
      <c r="J21" s="426"/>
      <c r="K21" s="429" t="s">
        <v>119</v>
      </c>
      <c r="L21" s="425" t="s">
        <v>118</v>
      </c>
      <c r="M21" s="426"/>
      <c r="N21" s="425" t="s">
        <v>522</v>
      </c>
      <c r="O21" s="426"/>
      <c r="P21" s="429" t="s">
        <v>117</v>
      </c>
      <c r="Q21" s="418" t="s">
        <v>116</v>
      </c>
      <c r="R21" s="419"/>
      <c r="S21" s="418" t="s">
        <v>115</v>
      </c>
      <c r="T21" s="420"/>
    </row>
    <row r="22" spans="1:113" ht="204.75" customHeight="1" x14ac:dyDescent="0.25">
      <c r="A22" s="423"/>
      <c r="B22" s="427"/>
      <c r="C22" s="428"/>
      <c r="D22" s="432"/>
      <c r="E22" s="427"/>
      <c r="F22" s="428"/>
      <c r="G22" s="427"/>
      <c r="H22" s="428"/>
      <c r="I22" s="427"/>
      <c r="J22" s="428"/>
      <c r="K22" s="430"/>
      <c r="L22" s="427"/>
      <c r="M22" s="428"/>
      <c r="N22" s="427"/>
      <c r="O22" s="428"/>
      <c r="P22" s="430"/>
      <c r="Q22" s="114" t="s">
        <v>114</v>
      </c>
      <c r="R22" s="114" t="s">
        <v>496</v>
      </c>
      <c r="S22" s="114" t="s">
        <v>113</v>
      </c>
      <c r="T22" s="114" t="s">
        <v>112</v>
      </c>
    </row>
    <row r="23" spans="1:113" ht="51.75" customHeight="1" x14ac:dyDescent="0.25">
      <c r="A23" s="424"/>
      <c r="B23" s="166" t="s">
        <v>110</v>
      </c>
      <c r="C23" s="166" t="s">
        <v>111</v>
      </c>
      <c r="D23" s="430"/>
      <c r="E23" s="166" t="s">
        <v>110</v>
      </c>
      <c r="F23" s="166" t="s">
        <v>111</v>
      </c>
      <c r="G23" s="166" t="s">
        <v>110</v>
      </c>
      <c r="H23" s="166" t="s">
        <v>111</v>
      </c>
      <c r="I23" s="166" t="s">
        <v>110</v>
      </c>
      <c r="J23" s="166" t="s">
        <v>111</v>
      </c>
      <c r="K23" s="166" t="s">
        <v>110</v>
      </c>
      <c r="L23" s="166" t="s">
        <v>110</v>
      </c>
      <c r="M23" s="166" t="s">
        <v>111</v>
      </c>
      <c r="N23" s="166" t="s">
        <v>110</v>
      </c>
      <c r="O23" s="166" t="s">
        <v>111</v>
      </c>
      <c r="P23" s="167" t="s">
        <v>110</v>
      </c>
      <c r="Q23" s="114" t="s">
        <v>110</v>
      </c>
      <c r="R23" s="114" t="s">
        <v>110</v>
      </c>
      <c r="S23" s="114" t="s">
        <v>110</v>
      </c>
      <c r="T23" s="114" t="s">
        <v>110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47.25" x14ac:dyDescent="0.25">
      <c r="A25" s="64">
        <v>1</v>
      </c>
      <c r="B25" s="62" t="s">
        <v>680</v>
      </c>
      <c r="C25" s="62" t="s">
        <v>678</v>
      </c>
      <c r="D25" s="62" t="s">
        <v>106</v>
      </c>
      <c r="E25" s="62" t="s">
        <v>675</v>
      </c>
      <c r="F25" s="62" t="s">
        <v>675</v>
      </c>
      <c r="G25" s="62" t="s">
        <v>676</v>
      </c>
      <c r="H25" s="62" t="s">
        <v>679</v>
      </c>
      <c r="I25" s="61" t="s">
        <v>673</v>
      </c>
      <c r="J25" s="61" t="s">
        <v>673</v>
      </c>
      <c r="K25" s="61" t="s">
        <v>673</v>
      </c>
      <c r="L25" s="63">
        <v>15</v>
      </c>
      <c r="M25" s="63">
        <v>15</v>
      </c>
      <c r="N25" s="63">
        <v>0.25</v>
      </c>
      <c r="O25" s="63">
        <v>1.26</v>
      </c>
      <c r="P25" s="61" t="s">
        <v>379</v>
      </c>
      <c r="Q25" s="169" t="s">
        <v>379</v>
      </c>
      <c r="R25" s="62" t="s">
        <v>379</v>
      </c>
      <c r="S25" s="169" t="s">
        <v>379</v>
      </c>
      <c r="T25" s="62" t="s">
        <v>379</v>
      </c>
    </row>
    <row r="26" spans="1:113" ht="3" customHeight="1" x14ac:dyDescent="0.25"/>
    <row r="27" spans="1:113" s="58" customFormat="1" ht="12.75" x14ac:dyDescent="0.2">
      <c r="B27" s="59"/>
      <c r="C27" s="59"/>
      <c r="K27" s="59"/>
    </row>
    <row r="28" spans="1:113" s="58" customFormat="1" x14ac:dyDescent="0.25">
      <c r="B28" s="56" t="s">
        <v>109</v>
      </c>
      <c r="C28" s="56"/>
      <c r="D28" s="56"/>
      <c r="E28" s="56"/>
      <c r="F28" s="56"/>
      <c r="G28" s="56"/>
      <c r="H28" s="56"/>
      <c r="I28" s="56"/>
      <c r="J28" s="56"/>
      <c r="K28" s="56"/>
      <c r="L28" s="56"/>
      <c r="M28" s="56"/>
      <c r="N28" s="56"/>
      <c r="O28" s="56"/>
      <c r="P28" s="56"/>
      <c r="Q28" s="56"/>
      <c r="R28" s="56"/>
    </row>
    <row r="29" spans="1:113" x14ac:dyDescent="0.25">
      <c r="B29" s="431" t="s">
        <v>532</v>
      </c>
      <c r="C29" s="431"/>
      <c r="D29" s="431"/>
      <c r="E29" s="431"/>
      <c r="F29" s="431"/>
      <c r="G29" s="431"/>
      <c r="H29" s="431"/>
      <c r="I29" s="431"/>
      <c r="J29" s="431"/>
      <c r="K29" s="431"/>
      <c r="L29" s="431"/>
      <c r="M29" s="431"/>
      <c r="N29" s="431"/>
      <c r="O29" s="431"/>
      <c r="P29" s="431"/>
      <c r="Q29" s="431"/>
      <c r="R29" s="43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495</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108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R26" sqref="R26"/>
    </sheetView>
  </sheetViews>
  <sheetFormatPr defaultColWidth="10.7109375" defaultRowHeight="15.75" x14ac:dyDescent="0.25"/>
  <cols>
    <col min="1" max="2" width="10.7109375" style="52"/>
    <col min="3" max="3" width="15.42578125" style="52" customWidth="1"/>
    <col min="4" max="4" width="11.5703125" style="52" customWidth="1"/>
    <col min="5" max="5" width="13.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9.57031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2" t="str">
        <f>'1. паспорт местоположение'!A5:C5</f>
        <v>Год раскрытия информации: 2018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406" t="s">
        <v>9</v>
      </c>
      <c r="F7" s="406"/>
      <c r="G7" s="406"/>
      <c r="H7" s="406"/>
      <c r="I7" s="406"/>
      <c r="J7" s="406"/>
      <c r="K7" s="406"/>
      <c r="L7" s="406"/>
      <c r="M7" s="406"/>
      <c r="N7" s="406"/>
      <c r="O7" s="406"/>
      <c r="P7" s="406"/>
      <c r="Q7" s="406"/>
      <c r="R7" s="406"/>
      <c r="S7" s="406"/>
      <c r="T7" s="406"/>
      <c r="U7" s="406"/>
      <c r="V7" s="406"/>
      <c r="W7" s="406"/>
      <c r="X7" s="406"/>
      <c r="Y7" s="40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ht="18.75" customHeight="1" x14ac:dyDescent="0.2">
      <c r="E10" s="403" t="s">
        <v>8</v>
      </c>
      <c r="F10" s="403"/>
      <c r="G10" s="403"/>
      <c r="H10" s="403"/>
      <c r="I10" s="403"/>
      <c r="J10" s="403"/>
      <c r="K10" s="403"/>
      <c r="L10" s="403"/>
      <c r="M10" s="403"/>
      <c r="N10" s="403"/>
      <c r="O10" s="403"/>
      <c r="P10" s="403"/>
      <c r="Q10" s="403"/>
      <c r="R10" s="403"/>
      <c r="S10" s="403"/>
      <c r="T10" s="403"/>
      <c r="U10" s="403"/>
      <c r="V10" s="403"/>
      <c r="W10" s="403"/>
      <c r="X10" s="403"/>
      <c r="Y10" s="40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9" t="str">
        <f>'1. паспорт местоположение'!A12</f>
        <v>Н_16-0049</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ht="18.75" customHeight="1" x14ac:dyDescent="0.2">
      <c r="E13" s="403" t="s">
        <v>7</v>
      </c>
      <c r="F13" s="403"/>
      <c r="G13" s="403"/>
      <c r="H13" s="403"/>
      <c r="I13" s="403"/>
      <c r="J13" s="403"/>
      <c r="K13" s="403"/>
      <c r="L13" s="403"/>
      <c r="M13" s="403"/>
      <c r="N13" s="403"/>
      <c r="O13" s="403"/>
      <c r="P13" s="403"/>
      <c r="Q13" s="403"/>
      <c r="R13" s="403"/>
      <c r="S13" s="403"/>
      <c r="T13" s="403"/>
      <c r="U13" s="403"/>
      <c r="V13" s="403"/>
      <c r="W13" s="403"/>
      <c r="X13" s="403"/>
      <c r="Y13" s="40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Строительство КТП 15/0,4 кВ взамен ТП 188-20 (инв.№ 5150785) в г. Багратионовске, ул. Железнодорожная</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03" t="s">
        <v>6</v>
      </c>
      <c r="F16" s="403"/>
      <c r="G16" s="403"/>
      <c r="H16" s="403"/>
      <c r="I16" s="403"/>
      <c r="J16" s="403"/>
      <c r="K16" s="403"/>
      <c r="L16" s="403"/>
      <c r="M16" s="403"/>
      <c r="N16" s="403"/>
      <c r="O16" s="403"/>
      <c r="P16" s="403"/>
      <c r="Q16" s="403"/>
      <c r="R16" s="403"/>
      <c r="S16" s="403"/>
      <c r="T16" s="403"/>
      <c r="U16" s="403"/>
      <c r="V16" s="403"/>
      <c r="W16" s="403"/>
      <c r="X16" s="403"/>
      <c r="Y16" s="4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499</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60" customFormat="1" ht="21" customHeight="1" x14ac:dyDescent="0.25"/>
    <row r="21" spans="1:27" ht="15.75" customHeight="1" x14ac:dyDescent="0.25">
      <c r="A21" s="433" t="s">
        <v>5</v>
      </c>
      <c r="B21" s="435" t="s">
        <v>506</v>
      </c>
      <c r="C21" s="436"/>
      <c r="D21" s="435" t="s">
        <v>508</v>
      </c>
      <c r="E21" s="436"/>
      <c r="F21" s="418" t="s">
        <v>93</v>
      </c>
      <c r="G21" s="420"/>
      <c r="H21" s="420"/>
      <c r="I21" s="419"/>
      <c r="J21" s="433" t="s">
        <v>509</v>
      </c>
      <c r="K21" s="435" t="s">
        <v>510</v>
      </c>
      <c r="L21" s="436"/>
      <c r="M21" s="435" t="s">
        <v>511</v>
      </c>
      <c r="N21" s="436"/>
      <c r="O21" s="435" t="s">
        <v>498</v>
      </c>
      <c r="P21" s="436"/>
      <c r="Q21" s="435" t="s">
        <v>126</v>
      </c>
      <c r="R21" s="436"/>
      <c r="S21" s="433" t="s">
        <v>125</v>
      </c>
      <c r="T21" s="433" t="s">
        <v>512</v>
      </c>
      <c r="U21" s="433" t="s">
        <v>507</v>
      </c>
      <c r="V21" s="435" t="s">
        <v>124</v>
      </c>
      <c r="W21" s="436"/>
      <c r="X21" s="418" t="s">
        <v>116</v>
      </c>
      <c r="Y21" s="420"/>
      <c r="Z21" s="418" t="s">
        <v>115</v>
      </c>
      <c r="AA21" s="420"/>
    </row>
    <row r="22" spans="1:27" ht="216" customHeight="1" x14ac:dyDescent="0.25">
      <c r="A22" s="439"/>
      <c r="B22" s="437"/>
      <c r="C22" s="438"/>
      <c r="D22" s="437"/>
      <c r="E22" s="438"/>
      <c r="F22" s="418" t="s">
        <v>123</v>
      </c>
      <c r="G22" s="419"/>
      <c r="H22" s="418" t="s">
        <v>122</v>
      </c>
      <c r="I22" s="419"/>
      <c r="J22" s="434"/>
      <c r="K22" s="437"/>
      <c r="L22" s="438"/>
      <c r="M22" s="437"/>
      <c r="N22" s="438"/>
      <c r="O22" s="437"/>
      <c r="P22" s="438"/>
      <c r="Q22" s="437"/>
      <c r="R22" s="438"/>
      <c r="S22" s="434"/>
      <c r="T22" s="434"/>
      <c r="U22" s="434"/>
      <c r="V22" s="437"/>
      <c r="W22" s="438"/>
      <c r="X22" s="114" t="s">
        <v>114</v>
      </c>
      <c r="Y22" s="114" t="s">
        <v>496</v>
      </c>
      <c r="Z22" s="114" t="s">
        <v>113</v>
      </c>
      <c r="AA22" s="114" t="s">
        <v>112</v>
      </c>
    </row>
    <row r="23" spans="1:27" ht="60" customHeight="1" x14ac:dyDescent="0.25">
      <c r="A23" s="434"/>
      <c r="B23" s="164" t="s">
        <v>110</v>
      </c>
      <c r="C23" s="164"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0" customFormat="1" ht="31.5" x14ac:dyDescent="0.25">
      <c r="A25" s="64">
        <v>1</v>
      </c>
      <c r="B25" s="62" t="s">
        <v>379</v>
      </c>
      <c r="C25" s="62" t="s">
        <v>682</v>
      </c>
      <c r="D25" s="64" t="s">
        <v>379</v>
      </c>
      <c r="E25" s="62" t="s">
        <v>682</v>
      </c>
      <c r="F25" s="64" t="s">
        <v>379</v>
      </c>
      <c r="G25" s="64">
        <v>0.4</v>
      </c>
      <c r="H25" s="64" t="s">
        <v>379</v>
      </c>
      <c r="I25" s="64">
        <v>0.4</v>
      </c>
      <c r="J25" s="64" t="s">
        <v>379</v>
      </c>
      <c r="K25" s="64" t="s">
        <v>379</v>
      </c>
      <c r="L25" s="64">
        <v>1</v>
      </c>
      <c r="M25" s="64" t="s">
        <v>379</v>
      </c>
      <c r="N25" s="64">
        <v>185</v>
      </c>
      <c r="O25" s="64" t="s">
        <v>379</v>
      </c>
      <c r="P25" s="64" t="s">
        <v>681</v>
      </c>
      <c r="Q25" s="64" t="s">
        <v>379</v>
      </c>
      <c r="R25" s="64">
        <v>0.03</v>
      </c>
      <c r="S25" s="64" t="s">
        <v>379</v>
      </c>
      <c r="T25" s="64" t="s">
        <v>379</v>
      </c>
      <c r="U25" s="64" t="s">
        <v>379</v>
      </c>
      <c r="V25" s="64" t="s">
        <v>379</v>
      </c>
      <c r="W25" s="62" t="s">
        <v>683</v>
      </c>
      <c r="X25" s="64" t="s">
        <v>379</v>
      </c>
      <c r="Y25" s="64" t="s">
        <v>379</v>
      </c>
      <c r="Z25" s="64" t="s">
        <v>379</v>
      </c>
      <c r="AA25" s="64" t="s">
        <v>379</v>
      </c>
    </row>
    <row r="26" spans="1:27" ht="3" customHeight="1" x14ac:dyDescent="0.25">
      <c r="X26" s="116"/>
      <c r="Y26" s="117"/>
      <c r="Z26" s="53"/>
      <c r="AA26" s="53"/>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2" t="str">
        <f>'1. паспорт местоположение'!A5:C5</f>
        <v>Год раскрытия информации: 2018 год</v>
      </c>
      <c r="B5" s="402"/>
      <c r="C5" s="40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406" t="s">
        <v>9</v>
      </c>
      <c r="B7" s="406"/>
      <c r="C7" s="406"/>
      <c r="D7" s="13"/>
      <c r="E7" s="13"/>
      <c r="F7" s="13"/>
      <c r="G7" s="13"/>
      <c r="H7" s="13"/>
      <c r="I7" s="13"/>
      <c r="J7" s="13"/>
      <c r="K7" s="13"/>
      <c r="L7" s="13"/>
      <c r="M7" s="13"/>
      <c r="N7" s="13"/>
      <c r="O7" s="13"/>
      <c r="P7" s="13"/>
      <c r="Q7" s="13"/>
      <c r="R7" s="13"/>
      <c r="S7" s="13"/>
      <c r="T7" s="13"/>
      <c r="U7" s="13"/>
    </row>
    <row r="8" spans="1:29" s="12" customFormat="1" ht="18.75" x14ac:dyDescent="0.2">
      <c r="A8" s="406"/>
      <c r="B8" s="406"/>
      <c r="C8" s="406"/>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"Янтарьэнерго"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03" t="s">
        <v>8</v>
      </c>
      <c r="B10" s="403"/>
      <c r="C10" s="403"/>
      <c r="D10" s="6"/>
      <c r="E10" s="6"/>
      <c r="F10" s="6"/>
      <c r="G10" s="6"/>
      <c r="H10" s="13"/>
      <c r="I10" s="13"/>
      <c r="J10" s="13"/>
      <c r="K10" s="13"/>
      <c r="L10" s="13"/>
      <c r="M10" s="13"/>
      <c r="N10" s="13"/>
      <c r="O10" s="13"/>
      <c r="P10" s="13"/>
      <c r="Q10" s="13"/>
      <c r="R10" s="13"/>
      <c r="S10" s="13"/>
      <c r="T10" s="13"/>
      <c r="U10" s="13"/>
    </row>
    <row r="11" spans="1:29" s="12" customFormat="1" ht="18.75" x14ac:dyDescent="0.2">
      <c r="A11" s="406"/>
      <c r="B11" s="406"/>
      <c r="C11" s="406"/>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Н_16-0049</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03" t="s">
        <v>7</v>
      </c>
      <c r="B13" s="403"/>
      <c r="C13" s="40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3"/>
      <c r="B14" s="413"/>
      <c r="C14" s="413"/>
      <c r="D14" s="10"/>
      <c r="E14" s="10"/>
      <c r="F14" s="10"/>
      <c r="G14" s="10"/>
      <c r="H14" s="10"/>
      <c r="I14" s="10"/>
      <c r="J14" s="10"/>
      <c r="K14" s="10"/>
      <c r="L14" s="10"/>
      <c r="M14" s="10"/>
      <c r="N14" s="10"/>
      <c r="O14" s="10"/>
      <c r="P14" s="10"/>
      <c r="Q14" s="10"/>
      <c r="R14" s="10"/>
      <c r="S14" s="10"/>
      <c r="T14" s="10"/>
      <c r="U14" s="10"/>
    </row>
    <row r="15" spans="1:29" s="3" customFormat="1" ht="12" x14ac:dyDescent="0.2">
      <c r="A15" s="409" t="str">
        <f>'1. паспорт местоположение'!A15</f>
        <v>Строительство КТП 15/0,4 кВ взамен ТП 188-20 (инв.№ 5150785) в г. Багратионовске, ул. Железнодорожная</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403" t="s">
        <v>6</v>
      </c>
      <c r="B16" s="403"/>
      <c r="C16" s="403"/>
      <c r="D16" s="6"/>
      <c r="E16" s="6"/>
      <c r="F16" s="6"/>
      <c r="G16" s="6"/>
      <c r="H16" s="6"/>
      <c r="I16" s="6"/>
      <c r="J16" s="6"/>
      <c r="K16" s="6"/>
      <c r="L16" s="6"/>
      <c r="M16" s="6"/>
      <c r="N16" s="6"/>
      <c r="O16" s="6"/>
      <c r="P16" s="6"/>
      <c r="Q16" s="6"/>
      <c r="R16" s="6"/>
      <c r="S16" s="6"/>
      <c r="T16" s="6"/>
      <c r="U16" s="6"/>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04" t="s">
        <v>491</v>
      </c>
      <c r="B18" s="404"/>
      <c r="C18" s="4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66</v>
      </c>
      <c r="C20" s="37"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504</v>
      </c>
      <c r="C22" s="340" t="s">
        <v>700</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2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0,45 МВт</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524</v>
      </c>
      <c r="C24" s="25" t="s">
        <v>684</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525</v>
      </c>
      <c r="C25" s="353" t="s">
        <v>694</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25" t="s">
        <v>659</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505</v>
      </c>
      <c r="C27" s="353" t="s">
        <v>695</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40">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40">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5" t="s">
        <v>732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02" t="str">
        <f>'1. паспорт местоположение'!A5:C5</f>
        <v>Год раскрытия информации: 2018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61"/>
      <c r="AB6" s="161"/>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61"/>
      <c r="AB7" s="161"/>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2"/>
      <c r="AB8" s="162"/>
    </row>
    <row r="9" spans="1:28" ht="15.75"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163"/>
      <c r="AB9" s="163"/>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61"/>
      <c r="AB10" s="161"/>
    </row>
    <row r="11" spans="1:28" x14ac:dyDescent="0.25">
      <c r="A11" s="409" t="str">
        <f>'1. паспорт местоположение'!A12:C12</f>
        <v>Н_16-0049</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2"/>
      <c r="AB11" s="162"/>
    </row>
    <row r="12" spans="1:28" ht="15.75"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163"/>
      <c r="AB12" s="163"/>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1"/>
      <c r="AB13" s="11"/>
    </row>
    <row r="14" spans="1:28" x14ac:dyDescent="0.25">
      <c r="A14" s="409" t="str">
        <f>'1. паспорт местоположение'!A15</f>
        <v>Строительство КТП 15/0,4 кВ взамен ТП 188-20 (инв.№ 5150785) в г. Багратионовске, ул. Железнодорожная</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2"/>
      <c r="AB14" s="162"/>
    </row>
    <row r="15" spans="1:28" ht="15.75"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163"/>
      <c r="AB15" s="163"/>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72"/>
      <c r="AB16" s="172"/>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72"/>
      <c r="AB17" s="172"/>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72"/>
      <c r="AB18" s="172"/>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72"/>
      <c r="AB19" s="172"/>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73"/>
      <c r="AB20" s="173"/>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73"/>
      <c r="AB21" s="173"/>
    </row>
    <row r="22" spans="1:28" x14ac:dyDescent="0.25">
      <c r="A22" s="442" t="s">
        <v>523</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74"/>
      <c r="AB22" s="174"/>
    </row>
    <row r="23" spans="1:28" ht="32.25" customHeight="1" x14ac:dyDescent="0.25">
      <c r="A23" s="444" t="s">
        <v>376</v>
      </c>
      <c r="B23" s="445"/>
      <c r="C23" s="445"/>
      <c r="D23" s="445"/>
      <c r="E23" s="445"/>
      <c r="F23" s="445"/>
      <c r="G23" s="445"/>
      <c r="H23" s="445"/>
      <c r="I23" s="445"/>
      <c r="J23" s="445"/>
      <c r="K23" s="445"/>
      <c r="L23" s="446"/>
      <c r="M23" s="443" t="s">
        <v>377</v>
      </c>
      <c r="N23" s="443"/>
      <c r="O23" s="443"/>
      <c r="P23" s="443"/>
      <c r="Q23" s="443"/>
      <c r="R23" s="443"/>
      <c r="S23" s="443"/>
      <c r="T23" s="443"/>
      <c r="U23" s="443"/>
      <c r="V23" s="443"/>
      <c r="W23" s="443"/>
      <c r="X23" s="443"/>
      <c r="Y23" s="443"/>
      <c r="Z23" s="443"/>
    </row>
    <row r="24" spans="1:28" ht="151.5" customHeight="1" x14ac:dyDescent="0.25">
      <c r="A24" s="111" t="s">
        <v>235</v>
      </c>
      <c r="B24" s="112" t="s">
        <v>264</v>
      </c>
      <c r="C24" s="111" t="s">
        <v>370</v>
      </c>
      <c r="D24" s="111" t="s">
        <v>236</v>
      </c>
      <c r="E24" s="111" t="s">
        <v>371</v>
      </c>
      <c r="F24" s="111" t="s">
        <v>373</v>
      </c>
      <c r="G24" s="111" t="s">
        <v>372</v>
      </c>
      <c r="H24" s="111" t="s">
        <v>237</v>
      </c>
      <c r="I24" s="111" t="s">
        <v>374</v>
      </c>
      <c r="J24" s="111" t="s">
        <v>269</v>
      </c>
      <c r="K24" s="112" t="s">
        <v>263</v>
      </c>
      <c r="L24" s="112" t="s">
        <v>238</v>
      </c>
      <c r="M24" s="113" t="s">
        <v>283</v>
      </c>
      <c r="N24" s="112" t="s">
        <v>534</v>
      </c>
      <c r="O24" s="111" t="s">
        <v>280</v>
      </c>
      <c r="P24" s="111" t="s">
        <v>281</v>
      </c>
      <c r="Q24" s="111" t="s">
        <v>279</v>
      </c>
      <c r="R24" s="111" t="s">
        <v>237</v>
      </c>
      <c r="S24" s="111" t="s">
        <v>278</v>
      </c>
      <c r="T24" s="111" t="s">
        <v>277</v>
      </c>
      <c r="U24" s="111" t="s">
        <v>369</v>
      </c>
      <c r="V24" s="111" t="s">
        <v>279</v>
      </c>
      <c r="W24" s="120" t="s">
        <v>262</v>
      </c>
      <c r="X24" s="120" t="s">
        <v>294</v>
      </c>
      <c r="Y24" s="120" t="s">
        <v>295</v>
      </c>
      <c r="Z24" s="122" t="s">
        <v>292</v>
      </c>
    </row>
    <row r="25" spans="1:28" ht="16.5" customHeight="1" x14ac:dyDescent="0.25">
      <c r="A25" s="111">
        <v>1</v>
      </c>
      <c r="B25" s="112">
        <v>2</v>
      </c>
      <c r="C25" s="111">
        <v>3</v>
      </c>
      <c r="D25" s="112">
        <v>4</v>
      </c>
      <c r="E25" s="111">
        <v>5</v>
      </c>
      <c r="F25" s="112">
        <v>6</v>
      </c>
      <c r="G25" s="111">
        <v>7</v>
      </c>
      <c r="H25" s="112">
        <v>8</v>
      </c>
      <c r="I25" s="111">
        <v>9</v>
      </c>
      <c r="J25" s="112">
        <v>10</v>
      </c>
      <c r="K25" s="175">
        <v>11</v>
      </c>
      <c r="L25" s="112">
        <v>12</v>
      </c>
      <c r="M25" s="175">
        <v>13</v>
      </c>
      <c r="N25" s="112">
        <v>14</v>
      </c>
      <c r="O25" s="175">
        <v>15</v>
      </c>
      <c r="P25" s="112">
        <v>16</v>
      </c>
      <c r="Q25" s="175">
        <v>17</v>
      </c>
      <c r="R25" s="112">
        <v>18</v>
      </c>
      <c r="S25" s="175">
        <v>19</v>
      </c>
      <c r="T25" s="112">
        <v>20</v>
      </c>
      <c r="U25" s="175">
        <v>21</v>
      </c>
      <c r="V25" s="112">
        <v>22</v>
      </c>
      <c r="W25" s="175">
        <v>23</v>
      </c>
      <c r="X25" s="112">
        <v>24</v>
      </c>
      <c r="Y25" s="175">
        <v>25</v>
      </c>
      <c r="Z25" s="112">
        <v>26</v>
      </c>
    </row>
    <row r="26" spans="1:28" ht="45.75" customHeight="1" x14ac:dyDescent="0.25">
      <c r="A26" s="104" t="s">
        <v>354</v>
      </c>
      <c r="B26" s="110"/>
      <c r="C26" s="106" t="s">
        <v>356</v>
      </c>
      <c r="D26" s="106" t="s">
        <v>357</v>
      </c>
      <c r="E26" s="106" t="s">
        <v>358</v>
      </c>
      <c r="F26" s="106" t="s">
        <v>274</v>
      </c>
      <c r="G26" s="106" t="s">
        <v>359</v>
      </c>
      <c r="H26" s="106" t="s">
        <v>237</v>
      </c>
      <c r="I26" s="106" t="s">
        <v>360</v>
      </c>
      <c r="J26" s="106" t="s">
        <v>361</v>
      </c>
      <c r="K26" s="103"/>
      <c r="L26" s="107" t="s">
        <v>260</v>
      </c>
      <c r="M26" s="109" t="s">
        <v>276</v>
      </c>
      <c r="N26" s="103"/>
      <c r="O26" s="103"/>
      <c r="P26" s="103"/>
      <c r="Q26" s="103"/>
      <c r="R26" s="103"/>
      <c r="S26" s="103"/>
      <c r="T26" s="103"/>
      <c r="U26" s="103"/>
      <c r="V26" s="103"/>
      <c r="W26" s="103"/>
      <c r="X26" s="103"/>
      <c r="Y26" s="103"/>
      <c r="Z26" s="105" t="s">
        <v>293</v>
      </c>
    </row>
    <row r="27" spans="1:28" x14ac:dyDescent="0.25">
      <c r="A27" s="103" t="s">
        <v>239</v>
      </c>
      <c r="B27" s="103" t="s">
        <v>265</v>
      </c>
      <c r="C27" s="103" t="s">
        <v>244</v>
      </c>
      <c r="D27" s="103" t="s">
        <v>245</v>
      </c>
      <c r="E27" s="103" t="s">
        <v>284</v>
      </c>
      <c r="F27" s="106" t="s">
        <v>240</v>
      </c>
      <c r="G27" s="106" t="s">
        <v>288</v>
      </c>
      <c r="H27" s="103" t="s">
        <v>237</v>
      </c>
      <c r="I27" s="106" t="s">
        <v>270</v>
      </c>
      <c r="J27" s="106" t="s">
        <v>252</v>
      </c>
      <c r="K27" s="107" t="s">
        <v>256</v>
      </c>
      <c r="L27" s="103"/>
      <c r="M27" s="107" t="s">
        <v>282</v>
      </c>
      <c r="N27" s="103"/>
      <c r="O27" s="103"/>
      <c r="P27" s="103"/>
      <c r="Q27" s="103"/>
      <c r="R27" s="103"/>
      <c r="S27" s="103"/>
      <c r="T27" s="103"/>
      <c r="U27" s="103"/>
      <c r="V27" s="103"/>
      <c r="W27" s="103"/>
      <c r="X27" s="103"/>
      <c r="Y27" s="103"/>
      <c r="Z27" s="103"/>
    </row>
    <row r="28" spans="1:28" x14ac:dyDescent="0.25">
      <c r="A28" s="103" t="s">
        <v>239</v>
      </c>
      <c r="B28" s="103" t="s">
        <v>266</v>
      </c>
      <c r="C28" s="103" t="s">
        <v>246</v>
      </c>
      <c r="D28" s="103" t="s">
        <v>247</v>
      </c>
      <c r="E28" s="103" t="s">
        <v>285</v>
      </c>
      <c r="F28" s="106" t="s">
        <v>241</v>
      </c>
      <c r="G28" s="106" t="s">
        <v>289</v>
      </c>
      <c r="H28" s="103" t="s">
        <v>237</v>
      </c>
      <c r="I28" s="106" t="s">
        <v>271</v>
      </c>
      <c r="J28" s="106" t="s">
        <v>253</v>
      </c>
      <c r="K28" s="107" t="s">
        <v>257</v>
      </c>
      <c r="L28" s="108"/>
      <c r="M28" s="107" t="s">
        <v>0</v>
      </c>
      <c r="N28" s="107"/>
      <c r="O28" s="107"/>
      <c r="P28" s="107"/>
      <c r="Q28" s="107"/>
      <c r="R28" s="107"/>
      <c r="S28" s="107"/>
      <c r="T28" s="107"/>
      <c r="U28" s="107"/>
      <c r="V28" s="107"/>
      <c r="W28" s="107"/>
      <c r="X28" s="107"/>
      <c r="Y28" s="107"/>
      <c r="Z28" s="107"/>
    </row>
    <row r="29" spans="1:28" x14ac:dyDescent="0.25">
      <c r="A29" s="103" t="s">
        <v>239</v>
      </c>
      <c r="B29" s="103" t="s">
        <v>267</v>
      </c>
      <c r="C29" s="103" t="s">
        <v>248</v>
      </c>
      <c r="D29" s="103" t="s">
        <v>249</v>
      </c>
      <c r="E29" s="103" t="s">
        <v>286</v>
      </c>
      <c r="F29" s="106" t="s">
        <v>242</v>
      </c>
      <c r="G29" s="106" t="s">
        <v>290</v>
      </c>
      <c r="H29" s="103" t="s">
        <v>237</v>
      </c>
      <c r="I29" s="106" t="s">
        <v>272</v>
      </c>
      <c r="J29" s="106" t="s">
        <v>254</v>
      </c>
      <c r="K29" s="107" t="s">
        <v>258</v>
      </c>
      <c r="L29" s="108"/>
      <c r="M29" s="103"/>
      <c r="N29" s="103"/>
      <c r="O29" s="103"/>
      <c r="P29" s="103"/>
      <c r="Q29" s="103"/>
      <c r="R29" s="103"/>
      <c r="S29" s="103"/>
      <c r="T29" s="103"/>
      <c r="U29" s="103"/>
      <c r="V29" s="103"/>
      <c r="W29" s="103"/>
      <c r="X29" s="103"/>
      <c r="Y29" s="103"/>
      <c r="Z29" s="103"/>
    </row>
    <row r="30" spans="1:28" x14ac:dyDescent="0.25">
      <c r="A30" s="103" t="s">
        <v>239</v>
      </c>
      <c r="B30" s="103" t="s">
        <v>268</v>
      </c>
      <c r="C30" s="103" t="s">
        <v>250</v>
      </c>
      <c r="D30" s="103" t="s">
        <v>251</v>
      </c>
      <c r="E30" s="103" t="s">
        <v>287</v>
      </c>
      <c r="F30" s="106" t="s">
        <v>243</v>
      </c>
      <c r="G30" s="106" t="s">
        <v>291</v>
      </c>
      <c r="H30" s="103" t="s">
        <v>237</v>
      </c>
      <c r="I30" s="106" t="s">
        <v>273</v>
      </c>
      <c r="J30" s="106" t="s">
        <v>255</v>
      </c>
      <c r="K30" s="107" t="s">
        <v>259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355</v>
      </c>
      <c r="B32" s="110"/>
      <c r="C32" s="106" t="s">
        <v>362</v>
      </c>
      <c r="D32" s="106" t="s">
        <v>363</v>
      </c>
      <c r="E32" s="106" t="s">
        <v>364</v>
      </c>
      <c r="F32" s="106" t="s">
        <v>365</v>
      </c>
      <c r="G32" s="106" t="s">
        <v>366</v>
      </c>
      <c r="H32" s="106" t="s">
        <v>237</v>
      </c>
      <c r="I32" s="106" t="s">
        <v>367</v>
      </c>
      <c r="J32" s="106" t="s">
        <v>368</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2" t="str">
        <f>'1. паспорт местоположение'!A5:C5</f>
        <v>Год раскрытия информации: 2018 год</v>
      </c>
      <c r="B5" s="402"/>
      <c r="C5" s="402"/>
      <c r="D5" s="402"/>
      <c r="E5" s="402"/>
      <c r="F5" s="402"/>
      <c r="G5" s="402"/>
      <c r="H5" s="402"/>
      <c r="I5" s="402"/>
      <c r="J5" s="402"/>
      <c r="K5" s="402"/>
      <c r="L5" s="402"/>
      <c r="M5" s="402"/>
      <c r="N5" s="402"/>
      <c r="O5" s="402"/>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406" t="s">
        <v>9</v>
      </c>
      <c r="B7" s="406"/>
      <c r="C7" s="406"/>
      <c r="D7" s="406"/>
      <c r="E7" s="406"/>
      <c r="F7" s="406"/>
      <c r="G7" s="406"/>
      <c r="H7" s="406"/>
      <c r="I7" s="406"/>
      <c r="J7" s="406"/>
      <c r="K7" s="406"/>
      <c r="L7" s="406"/>
      <c r="M7" s="406"/>
      <c r="N7" s="406"/>
      <c r="O7" s="406"/>
      <c r="P7" s="13"/>
      <c r="Q7" s="13"/>
      <c r="R7" s="13"/>
      <c r="S7" s="13"/>
      <c r="T7" s="13"/>
      <c r="U7" s="13"/>
      <c r="V7" s="13"/>
      <c r="W7" s="13"/>
      <c r="X7" s="13"/>
      <c r="Y7" s="13"/>
      <c r="Z7" s="13"/>
    </row>
    <row r="8" spans="1:28" s="12" customFormat="1" ht="18.75" x14ac:dyDescent="0.2">
      <c r="A8" s="406"/>
      <c r="B8" s="406"/>
      <c r="C8" s="406"/>
      <c r="D8" s="406"/>
      <c r="E8" s="406"/>
      <c r="F8" s="406"/>
      <c r="G8" s="406"/>
      <c r="H8" s="406"/>
      <c r="I8" s="406"/>
      <c r="J8" s="406"/>
      <c r="K8" s="406"/>
      <c r="L8" s="406"/>
      <c r="M8" s="406"/>
      <c r="N8" s="406"/>
      <c r="O8" s="406"/>
      <c r="P8" s="13"/>
      <c r="Q8" s="13"/>
      <c r="R8" s="13"/>
      <c r="S8" s="13"/>
      <c r="T8" s="13"/>
      <c r="U8" s="13"/>
      <c r="V8" s="13"/>
      <c r="W8" s="13"/>
      <c r="X8" s="13"/>
      <c r="Y8" s="13"/>
      <c r="Z8" s="13"/>
    </row>
    <row r="9" spans="1:28" s="12"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13"/>
      <c r="Q9" s="13"/>
      <c r="R9" s="13"/>
      <c r="S9" s="13"/>
      <c r="T9" s="13"/>
      <c r="U9" s="13"/>
      <c r="V9" s="13"/>
      <c r="W9" s="13"/>
      <c r="X9" s="13"/>
      <c r="Y9" s="13"/>
      <c r="Z9" s="13"/>
    </row>
    <row r="10" spans="1:28" s="12" customFormat="1" ht="18.75" x14ac:dyDescent="0.2">
      <c r="A10" s="403" t="s">
        <v>8</v>
      </c>
      <c r="B10" s="403"/>
      <c r="C10" s="403"/>
      <c r="D10" s="403"/>
      <c r="E10" s="403"/>
      <c r="F10" s="403"/>
      <c r="G10" s="403"/>
      <c r="H10" s="403"/>
      <c r="I10" s="403"/>
      <c r="J10" s="403"/>
      <c r="K10" s="403"/>
      <c r="L10" s="403"/>
      <c r="M10" s="403"/>
      <c r="N10" s="403"/>
      <c r="O10" s="403"/>
      <c r="P10" s="13"/>
      <c r="Q10" s="13"/>
      <c r="R10" s="13"/>
      <c r="S10" s="13"/>
      <c r="T10" s="13"/>
      <c r="U10" s="13"/>
      <c r="V10" s="13"/>
      <c r="W10" s="13"/>
      <c r="X10" s="13"/>
      <c r="Y10" s="13"/>
      <c r="Z10" s="13"/>
    </row>
    <row r="11" spans="1:28" s="12" customFormat="1" ht="18.75" x14ac:dyDescent="0.2">
      <c r="A11" s="406"/>
      <c r="B11" s="406"/>
      <c r="C11" s="406"/>
      <c r="D11" s="406"/>
      <c r="E11" s="406"/>
      <c r="F11" s="406"/>
      <c r="G11" s="406"/>
      <c r="H11" s="406"/>
      <c r="I11" s="406"/>
      <c r="J11" s="406"/>
      <c r="K11" s="406"/>
      <c r="L11" s="406"/>
      <c r="M11" s="406"/>
      <c r="N11" s="406"/>
      <c r="O11" s="406"/>
      <c r="P11" s="13"/>
      <c r="Q11" s="13"/>
      <c r="R11" s="13"/>
      <c r="S11" s="13"/>
      <c r="T11" s="13"/>
      <c r="U11" s="13"/>
      <c r="V11" s="13"/>
      <c r="W11" s="13"/>
      <c r="X11" s="13"/>
      <c r="Y11" s="13"/>
      <c r="Z11" s="13"/>
    </row>
    <row r="12" spans="1:28" s="12" customFormat="1" ht="18.75" x14ac:dyDescent="0.2">
      <c r="A12" s="409" t="str">
        <f>'1. паспорт местоположение'!A12:C12</f>
        <v>Н_16-0049</v>
      </c>
      <c r="B12" s="409"/>
      <c r="C12" s="409"/>
      <c r="D12" s="409"/>
      <c r="E12" s="409"/>
      <c r="F12" s="409"/>
      <c r="G12" s="409"/>
      <c r="H12" s="409"/>
      <c r="I12" s="409"/>
      <c r="J12" s="409"/>
      <c r="K12" s="409"/>
      <c r="L12" s="409"/>
      <c r="M12" s="409"/>
      <c r="N12" s="409"/>
      <c r="O12" s="409"/>
      <c r="P12" s="13"/>
      <c r="Q12" s="13"/>
      <c r="R12" s="13"/>
      <c r="S12" s="13"/>
      <c r="T12" s="13"/>
      <c r="U12" s="13"/>
      <c r="V12" s="13"/>
      <c r="W12" s="13"/>
      <c r="X12" s="13"/>
      <c r="Y12" s="13"/>
      <c r="Z12" s="13"/>
    </row>
    <row r="13" spans="1:28" s="12" customFormat="1" ht="18.75" x14ac:dyDescent="0.2">
      <c r="A13" s="403" t="s">
        <v>7</v>
      </c>
      <c r="B13" s="403"/>
      <c r="C13" s="403"/>
      <c r="D13" s="403"/>
      <c r="E13" s="403"/>
      <c r="F13" s="403"/>
      <c r="G13" s="403"/>
      <c r="H13" s="403"/>
      <c r="I13" s="403"/>
      <c r="J13" s="403"/>
      <c r="K13" s="403"/>
      <c r="L13" s="403"/>
      <c r="M13" s="403"/>
      <c r="N13" s="403"/>
      <c r="O13" s="403"/>
      <c r="P13" s="13"/>
      <c r="Q13" s="13"/>
      <c r="R13" s="13"/>
      <c r="S13" s="13"/>
      <c r="T13" s="13"/>
      <c r="U13" s="13"/>
      <c r="V13" s="13"/>
      <c r="W13" s="13"/>
      <c r="X13" s="13"/>
      <c r="Y13" s="13"/>
      <c r="Z13" s="13"/>
    </row>
    <row r="14" spans="1:28" s="9" customFormat="1" ht="15.75" customHeight="1" x14ac:dyDescent="0.2">
      <c r="A14" s="413"/>
      <c r="B14" s="413"/>
      <c r="C14" s="413"/>
      <c r="D14" s="413"/>
      <c r="E14" s="413"/>
      <c r="F14" s="413"/>
      <c r="G14" s="413"/>
      <c r="H14" s="413"/>
      <c r="I14" s="413"/>
      <c r="J14" s="413"/>
      <c r="K14" s="413"/>
      <c r="L14" s="413"/>
      <c r="M14" s="413"/>
      <c r="N14" s="413"/>
      <c r="O14" s="413"/>
      <c r="P14" s="10"/>
      <c r="Q14" s="10"/>
      <c r="R14" s="10"/>
      <c r="S14" s="10"/>
      <c r="T14" s="10"/>
      <c r="U14" s="10"/>
      <c r="V14" s="10"/>
      <c r="W14" s="10"/>
      <c r="X14" s="10"/>
      <c r="Y14" s="10"/>
      <c r="Z14" s="10"/>
    </row>
    <row r="15" spans="1:28" s="3" customFormat="1" ht="12" x14ac:dyDescent="0.2">
      <c r="A15" s="409" t="str">
        <f>'1. паспорт местоположение'!A15</f>
        <v>Строительство КТП 15/0,4 кВ взамен ТП 188-20 (инв.№ 5150785) в г. Багратионовске, ул. Железнодорожная</v>
      </c>
      <c r="B15" s="409"/>
      <c r="C15" s="409"/>
      <c r="D15" s="409"/>
      <c r="E15" s="409"/>
      <c r="F15" s="409"/>
      <c r="G15" s="409"/>
      <c r="H15" s="409"/>
      <c r="I15" s="409"/>
      <c r="J15" s="409"/>
      <c r="K15" s="409"/>
      <c r="L15" s="409"/>
      <c r="M15" s="409"/>
      <c r="N15" s="409"/>
      <c r="O15" s="409"/>
      <c r="P15" s="8"/>
      <c r="Q15" s="8"/>
      <c r="R15" s="8"/>
      <c r="S15" s="8"/>
      <c r="T15" s="8"/>
      <c r="U15" s="8"/>
      <c r="V15" s="8"/>
      <c r="W15" s="8"/>
      <c r="X15" s="8"/>
      <c r="Y15" s="8"/>
      <c r="Z15" s="8"/>
    </row>
    <row r="16" spans="1:28" s="3" customFormat="1" ht="15" customHeight="1" x14ac:dyDescent="0.2">
      <c r="A16" s="403" t="s">
        <v>6</v>
      </c>
      <c r="B16" s="403"/>
      <c r="C16" s="403"/>
      <c r="D16" s="403"/>
      <c r="E16" s="403"/>
      <c r="F16" s="403"/>
      <c r="G16" s="403"/>
      <c r="H16" s="403"/>
      <c r="I16" s="403"/>
      <c r="J16" s="403"/>
      <c r="K16" s="403"/>
      <c r="L16" s="403"/>
      <c r="M16" s="403"/>
      <c r="N16" s="403"/>
      <c r="O16" s="403"/>
      <c r="P16" s="6"/>
      <c r="Q16" s="6"/>
      <c r="R16" s="6"/>
      <c r="S16" s="6"/>
      <c r="T16" s="6"/>
      <c r="U16" s="6"/>
      <c r="V16" s="6"/>
      <c r="W16" s="6"/>
      <c r="X16" s="6"/>
      <c r="Y16" s="6"/>
      <c r="Z16" s="6"/>
    </row>
    <row r="17" spans="1:26" s="3" customFormat="1" ht="15" customHeight="1" x14ac:dyDescent="0.2">
      <c r="A17" s="411"/>
      <c r="B17" s="411"/>
      <c r="C17" s="411"/>
      <c r="D17" s="411"/>
      <c r="E17" s="411"/>
      <c r="F17" s="411"/>
      <c r="G17" s="411"/>
      <c r="H17" s="411"/>
      <c r="I17" s="411"/>
      <c r="J17" s="411"/>
      <c r="K17" s="411"/>
      <c r="L17" s="411"/>
      <c r="M17" s="411"/>
      <c r="N17" s="411"/>
      <c r="O17" s="411"/>
      <c r="P17" s="4"/>
      <c r="Q17" s="4"/>
      <c r="R17" s="4"/>
      <c r="S17" s="4"/>
      <c r="T17" s="4"/>
      <c r="U17" s="4"/>
      <c r="V17" s="4"/>
      <c r="W17" s="4"/>
    </row>
    <row r="18" spans="1:26" s="3" customFormat="1" ht="91.5" customHeight="1" x14ac:dyDescent="0.2">
      <c r="A18" s="447" t="s">
        <v>500</v>
      </c>
      <c r="B18" s="447"/>
      <c r="C18" s="447"/>
      <c r="D18" s="447"/>
      <c r="E18" s="447"/>
      <c r="F18" s="447"/>
      <c r="G18" s="447"/>
      <c r="H18" s="447"/>
      <c r="I18" s="447"/>
      <c r="J18" s="447"/>
      <c r="K18" s="447"/>
      <c r="L18" s="447"/>
      <c r="M18" s="447"/>
      <c r="N18" s="447"/>
      <c r="O18" s="447"/>
      <c r="P18" s="7"/>
      <c r="Q18" s="7"/>
      <c r="R18" s="7"/>
      <c r="S18" s="7"/>
      <c r="T18" s="7"/>
      <c r="U18" s="7"/>
      <c r="V18" s="7"/>
      <c r="W18" s="7"/>
      <c r="X18" s="7"/>
      <c r="Y18" s="7"/>
      <c r="Z18" s="7"/>
    </row>
    <row r="19" spans="1:26" s="3" customFormat="1" ht="78" customHeight="1" x14ac:dyDescent="0.2">
      <c r="A19" s="414" t="s">
        <v>5</v>
      </c>
      <c r="B19" s="414" t="s">
        <v>87</v>
      </c>
      <c r="C19" s="414" t="s">
        <v>86</v>
      </c>
      <c r="D19" s="414" t="s">
        <v>75</v>
      </c>
      <c r="E19" s="448" t="s">
        <v>85</v>
      </c>
      <c r="F19" s="449"/>
      <c r="G19" s="449"/>
      <c r="H19" s="449"/>
      <c r="I19" s="450"/>
      <c r="J19" s="414" t="s">
        <v>84</v>
      </c>
      <c r="K19" s="414"/>
      <c r="L19" s="414"/>
      <c r="M19" s="414"/>
      <c r="N19" s="414"/>
      <c r="O19" s="414"/>
      <c r="P19" s="4"/>
      <c r="Q19" s="4"/>
      <c r="R19" s="4"/>
      <c r="S19" s="4"/>
      <c r="T19" s="4"/>
      <c r="U19" s="4"/>
      <c r="V19" s="4"/>
      <c r="W19" s="4"/>
    </row>
    <row r="20" spans="1:26" s="3" customFormat="1" ht="51" customHeight="1" x14ac:dyDescent="0.2">
      <c r="A20" s="414"/>
      <c r="B20" s="414"/>
      <c r="C20" s="414"/>
      <c r="D20" s="414"/>
      <c r="E20" s="42" t="s">
        <v>83</v>
      </c>
      <c r="F20" s="42" t="s">
        <v>82</v>
      </c>
      <c r="G20" s="42" t="s">
        <v>81</v>
      </c>
      <c r="H20" s="42" t="s">
        <v>80</v>
      </c>
      <c r="I20" s="42" t="s">
        <v>79</v>
      </c>
      <c r="J20" s="42" t="s">
        <v>78</v>
      </c>
      <c r="K20" s="42" t="s">
        <v>4</v>
      </c>
      <c r="L20" s="50" t="s">
        <v>3</v>
      </c>
      <c r="M20" s="49" t="s">
        <v>233</v>
      </c>
      <c r="N20" s="49" t="s">
        <v>77</v>
      </c>
      <c r="O20" s="49" t="s">
        <v>76</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A6" sqref="A6"/>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51" t="str">
        <f>'4. паспортбюджет'!A5:O5</f>
        <v>Год раскрытия информации: 2018 год</v>
      </c>
      <c r="B5" s="451"/>
      <c r="C5" s="451"/>
      <c r="D5" s="451"/>
      <c r="E5" s="451"/>
      <c r="F5" s="451"/>
      <c r="G5" s="451"/>
      <c r="H5" s="451"/>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06" t="str">
        <f>'[2]1. паспорт местоположение'!A7:C7</f>
        <v xml:space="preserve">Паспорт инвестиционного проекта </v>
      </c>
      <c r="B7" s="406"/>
      <c r="C7" s="406"/>
      <c r="D7" s="406"/>
      <c r="E7" s="406"/>
      <c r="F7" s="406"/>
      <c r="G7" s="406"/>
      <c r="H7" s="406"/>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4"/>
      <c r="AR7" s="184"/>
    </row>
    <row r="8" spans="1:44" ht="18.75" x14ac:dyDescent="0.2">
      <c r="A8" s="274"/>
      <c r="B8" s="274"/>
      <c r="C8" s="274"/>
      <c r="D8" s="274"/>
      <c r="E8" s="274"/>
      <c r="F8" s="274"/>
      <c r="G8" s="274"/>
      <c r="H8" s="274"/>
      <c r="I8" s="274"/>
      <c r="J8" s="274"/>
      <c r="K8" s="274"/>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1"/>
      <c r="AR8" s="181"/>
    </row>
    <row r="9" spans="1:44" ht="18.75" x14ac:dyDescent="0.2">
      <c r="A9" s="405" t="str">
        <f>'[2]1. паспорт местоположение'!A9:C9</f>
        <v xml:space="preserve">                         АО "Янтарьэнерго"                         </v>
      </c>
      <c r="B9" s="405"/>
      <c r="C9" s="405"/>
      <c r="D9" s="405"/>
      <c r="E9" s="405"/>
      <c r="F9" s="405"/>
      <c r="G9" s="405"/>
      <c r="H9" s="405"/>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03" t="s">
        <v>8</v>
      </c>
      <c r="B10" s="403"/>
      <c r="C10" s="403"/>
      <c r="D10" s="403"/>
      <c r="E10" s="403"/>
      <c r="F10" s="403"/>
      <c r="G10" s="403"/>
      <c r="H10" s="40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6"/>
      <c r="AR10" s="186"/>
    </row>
    <row r="11" spans="1:44" ht="18.75" x14ac:dyDescent="0.2">
      <c r="A11" s="274"/>
      <c r="B11" s="274"/>
      <c r="C11" s="274"/>
      <c r="D11" s="274"/>
      <c r="E11" s="274"/>
      <c r="F11" s="274"/>
      <c r="G11" s="274"/>
      <c r="H11" s="274"/>
      <c r="I11" s="274"/>
      <c r="J11" s="274"/>
      <c r="K11" s="274"/>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05" t="str">
        <f>'1. паспорт местоположение'!A12:C12</f>
        <v>Н_16-0049</v>
      </c>
      <c r="B12" s="405"/>
      <c r="C12" s="405"/>
      <c r="D12" s="405"/>
      <c r="E12" s="405"/>
      <c r="F12" s="405"/>
      <c r="G12" s="405"/>
      <c r="H12" s="405"/>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03" t="s">
        <v>7</v>
      </c>
      <c r="B13" s="403"/>
      <c r="C13" s="403"/>
      <c r="D13" s="403"/>
      <c r="E13" s="403"/>
      <c r="F13" s="403"/>
      <c r="G13" s="403"/>
      <c r="H13" s="40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6"/>
      <c r="AR13" s="186"/>
    </row>
    <row r="14" spans="1:44" ht="18.75" x14ac:dyDescent="0.2">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9"/>
      <c r="AA14" s="9"/>
      <c r="AB14" s="9"/>
      <c r="AC14" s="9"/>
      <c r="AD14" s="9"/>
      <c r="AE14" s="9"/>
      <c r="AF14" s="9"/>
      <c r="AG14" s="9"/>
      <c r="AH14" s="9"/>
      <c r="AI14" s="9"/>
      <c r="AJ14" s="9"/>
      <c r="AK14" s="9"/>
      <c r="AL14" s="9"/>
      <c r="AM14" s="9"/>
      <c r="AN14" s="9"/>
      <c r="AO14" s="9"/>
      <c r="AP14" s="9"/>
      <c r="AQ14" s="187"/>
      <c r="AR14" s="187"/>
    </row>
    <row r="15" spans="1:44" ht="18.75" x14ac:dyDescent="0.2">
      <c r="A15" s="454" t="str">
        <f>'1. паспорт местоположение'!A15:C15</f>
        <v>Строительство КТП 15/0,4 кВ взамен ТП 188-20 (инв.№ 5150785) в г. Багратионовске, ул. Железнодорожная</v>
      </c>
      <c r="B15" s="404"/>
      <c r="C15" s="404"/>
      <c r="D15" s="404"/>
      <c r="E15" s="404"/>
      <c r="F15" s="404"/>
      <c r="G15" s="404"/>
      <c r="H15" s="404"/>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03" t="s">
        <v>6</v>
      </c>
      <c r="B16" s="403"/>
      <c r="C16" s="403"/>
      <c r="D16" s="403"/>
      <c r="E16" s="403"/>
      <c r="F16" s="403"/>
      <c r="G16" s="403"/>
      <c r="H16" s="40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6"/>
      <c r="AR16" s="186"/>
    </row>
    <row r="17" spans="1:44" ht="18.75" x14ac:dyDescent="0.2">
      <c r="A17" s="276"/>
      <c r="B17" s="276"/>
      <c r="C17" s="276"/>
      <c r="D17" s="276"/>
      <c r="E17" s="276"/>
      <c r="F17" s="276"/>
      <c r="G17" s="276"/>
      <c r="H17" s="276"/>
      <c r="I17" s="276"/>
      <c r="J17" s="276"/>
      <c r="K17" s="276"/>
      <c r="L17" s="276"/>
      <c r="M17" s="276"/>
      <c r="N17" s="276"/>
      <c r="O17" s="276"/>
      <c r="P17" s="276"/>
      <c r="Q17" s="276"/>
      <c r="R17" s="276"/>
      <c r="S17" s="276"/>
      <c r="T17" s="276"/>
      <c r="U17" s="276"/>
      <c r="V17" s="276"/>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05" t="s">
        <v>501</v>
      </c>
      <c r="B18" s="405"/>
      <c r="C18" s="405"/>
      <c r="D18" s="405"/>
      <c r="E18" s="405"/>
      <c r="F18" s="405"/>
      <c r="G18" s="405"/>
      <c r="H18" s="40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350</v>
      </c>
      <c r="B24" s="195" t="s">
        <v>1</v>
      </c>
      <c r="D24" s="196"/>
      <c r="E24" s="197"/>
      <c r="F24" s="197"/>
      <c r="G24" s="197"/>
      <c r="H24" s="197"/>
    </row>
    <row r="25" spans="1:44" x14ac:dyDescent="0.2">
      <c r="A25" s="198" t="s">
        <v>540</v>
      </c>
      <c r="B25" s="199">
        <f>$B$126/1.18</f>
        <v>5262351.6803118587</v>
      </c>
    </row>
    <row r="26" spans="1:44" x14ac:dyDescent="0.2">
      <c r="A26" s="200" t="s">
        <v>348</v>
      </c>
      <c r="B26" s="201">
        <v>0</v>
      </c>
    </row>
    <row r="27" spans="1:44" x14ac:dyDescent="0.2">
      <c r="A27" s="200" t="s">
        <v>346</v>
      </c>
      <c r="B27" s="201">
        <f>$B$123</f>
        <v>25</v>
      </c>
      <c r="D27" s="193" t="s">
        <v>349</v>
      </c>
    </row>
    <row r="28" spans="1:44" ht="16.149999999999999" customHeight="1" thickBot="1" x14ac:dyDescent="0.25">
      <c r="A28" s="202" t="s">
        <v>344</v>
      </c>
      <c r="B28" s="203">
        <v>1</v>
      </c>
      <c r="D28" s="455" t="s">
        <v>347</v>
      </c>
      <c r="E28" s="456"/>
      <c r="F28" s="457"/>
      <c r="G28" s="458">
        <f>IF(SUM(B89:L89)=0,"не окупается",SUM(B89:L89))</f>
        <v>1.835594283420118</v>
      </c>
      <c r="H28" s="459"/>
    </row>
    <row r="29" spans="1:44" ht="15.6" customHeight="1" x14ac:dyDescent="0.2">
      <c r="A29" s="198" t="s">
        <v>342</v>
      </c>
      <c r="B29" s="199">
        <f>$B$126*$B$127</f>
        <v>62095.749827679931</v>
      </c>
      <c r="D29" s="455" t="s">
        <v>345</v>
      </c>
      <c r="E29" s="456"/>
      <c r="F29" s="457"/>
      <c r="G29" s="458">
        <f>IF(SUM(B90:L90)=0,"не окупается",SUM(B90:L90))</f>
        <v>2.0039312367685245</v>
      </c>
      <c r="H29" s="459"/>
    </row>
    <row r="30" spans="1:44" ht="27.6" customHeight="1" x14ac:dyDescent="0.2">
      <c r="A30" s="200" t="s">
        <v>541</v>
      </c>
      <c r="B30" s="201">
        <v>1</v>
      </c>
      <c r="D30" s="455" t="s">
        <v>343</v>
      </c>
      <c r="E30" s="456"/>
      <c r="F30" s="457"/>
      <c r="G30" s="460">
        <f>L87</f>
        <v>13022447.665210549</v>
      </c>
      <c r="H30" s="461"/>
    </row>
    <row r="31" spans="1:44" x14ac:dyDescent="0.2">
      <c r="A31" s="200" t="s">
        <v>341</v>
      </c>
      <c r="B31" s="201">
        <v>1</v>
      </c>
      <c r="D31" s="462"/>
      <c r="E31" s="463"/>
      <c r="F31" s="464"/>
      <c r="G31" s="462"/>
      <c r="H31" s="464"/>
    </row>
    <row r="32" spans="1:44" x14ac:dyDescent="0.2">
      <c r="A32" s="200" t="s">
        <v>319</v>
      </c>
      <c r="B32" s="201"/>
    </row>
    <row r="33" spans="1:42" x14ac:dyDescent="0.2">
      <c r="A33" s="200" t="s">
        <v>340</v>
      </c>
      <c r="B33" s="201"/>
    </row>
    <row r="34" spans="1:42" x14ac:dyDescent="0.2">
      <c r="A34" s="200" t="s">
        <v>339</v>
      </c>
      <c r="B34" s="201"/>
    </row>
    <row r="35" spans="1:42" x14ac:dyDescent="0.2">
      <c r="A35" s="204"/>
      <c r="B35" s="201"/>
    </row>
    <row r="36" spans="1:42" ht="16.5" thickBot="1" x14ac:dyDescent="0.25">
      <c r="A36" s="202" t="s">
        <v>311</v>
      </c>
      <c r="B36" s="205">
        <v>0.2</v>
      </c>
    </row>
    <row r="37" spans="1:42" x14ac:dyDescent="0.2">
      <c r="A37" s="198" t="s">
        <v>542</v>
      </c>
      <c r="B37" s="199">
        <v>0</v>
      </c>
    </row>
    <row r="38" spans="1:42" x14ac:dyDescent="0.2">
      <c r="A38" s="200" t="s">
        <v>338</v>
      </c>
      <c r="B38" s="201"/>
    </row>
    <row r="39" spans="1:42" ht="16.5" thickBot="1" x14ac:dyDescent="0.25">
      <c r="A39" s="206" t="s">
        <v>337</v>
      </c>
      <c r="B39" s="207"/>
    </row>
    <row r="40" spans="1:42" x14ac:dyDescent="0.2">
      <c r="A40" s="208" t="s">
        <v>543</v>
      </c>
      <c r="B40" s="209">
        <v>1</v>
      </c>
    </row>
    <row r="41" spans="1:42" x14ac:dyDescent="0.2">
      <c r="A41" s="210" t="s">
        <v>336</v>
      </c>
      <c r="B41" s="211"/>
    </row>
    <row r="42" spans="1:42" x14ac:dyDescent="0.2">
      <c r="A42" s="210" t="s">
        <v>335</v>
      </c>
      <c r="B42" s="212"/>
    </row>
    <row r="43" spans="1:42" x14ac:dyDescent="0.2">
      <c r="A43" s="210" t="s">
        <v>334</v>
      </c>
      <c r="B43" s="212">
        <v>0</v>
      </c>
    </row>
    <row r="44" spans="1:42" x14ac:dyDescent="0.2">
      <c r="A44" s="210" t="s">
        <v>333</v>
      </c>
      <c r="B44" s="212">
        <f>B129</f>
        <v>0.20499999999999999</v>
      </c>
    </row>
    <row r="45" spans="1:42" x14ac:dyDescent="0.2">
      <c r="A45" s="210" t="s">
        <v>332</v>
      </c>
      <c r="B45" s="212">
        <f>1-B43</f>
        <v>1</v>
      </c>
    </row>
    <row r="46" spans="1:42" ht="16.5" thickBot="1" x14ac:dyDescent="0.25">
      <c r="A46" s="213" t="s">
        <v>331</v>
      </c>
      <c r="B46" s="214">
        <f>B45*B44+B43*B42*(1-B36)</f>
        <v>0.20499999999999999</v>
      </c>
      <c r="C46" s="215"/>
    </row>
    <row r="47" spans="1:42" s="218" customFormat="1" x14ac:dyDescent="0.2">
      <c r="A47" s="216" t="s">
        <v>330</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329</v>
      </c>
      <c r="B48" s="279">
        <f>C136</f>
        <v>5.8000000000000003E-2</v>
      </c>
      <c r="C48" s="279">
        <f t="shared" ref="C48:AP49" si="1">D136</f>
        <v>5.5E-2</v>
      </c>
      <c r="D48" s="279">
        <f t="shared" si="1"/>
        <v>5.5E-2</v>
      </c>
      <c r="E48" s="279">
        <f t="shared" si="1"/>
        <v>5.5E-2</v>
      </c>
      <c r="F48" s="279">
        <f t="shared" si="1"/>
        <v>5.5E-2</v>
      </c>
      <c r="G48" s="279">
        <f t="shared" si="1"/>
        <v>5.5E-2</v>
      </c>
      <c r="H48" s="279">
        <f t="shared" si="1"/>
        <v>5.5E-2</v>
      </c>
      <c r="I48" s="279">
        <f t="shared" si="1"/>
        <v>5.5E-2</v>
      </c>
      <c r="J48" s="279">
        <f t="shared" si="1"/>
        <v>5.5E-2</v>
      </c>
      <c r="K48" s="279">
        <f t="shared" si="1"/>
        <v>5.5E-2</v>
      </c>
      <c r="L48" s="279">
        <f t="shared" si="1"/>
        <v>5.5E-2</v>
      </c>
      <c r="M48" s="279">
        <f t="shared" si="1"/>
        <v>5.5E-2</v>
      </c>
      <c r="N48" s="279">
        <f t="shared" si="1"/>
        <v>5.5E-2</v>
      </c>
      <c r="O48" s="279">
        <f t="shared" si="1"/>
        <v>5.5E-2</v>
      </c>
      <c r="P48" s="279">
        <f t="shared" si="1"/>
        <v>5.5E-2</v>
      </c>
      <c r="Q48" s="279">
        <f t="shared" si="1"/>
        <v>5.5E-2</v>
      </c>
      <c r="R48" s="279">
        <f t="shared" si="1"/>
        <v>5.5E-2</v>
      </c>
      <c r="S48" s="279">
        <f t="shared" si="1"/>
        <v>5.5E-2</v>
      </c>
      <c r="T48" s="279">
        <f t="shared" si="1"/>
        <v>5.5E-2</v>
      </c>
      <c r="U48" s="279">
        <f t="shared" si="1"/>
        <v>5.5E-2</v>
      </c>
      <c r="V48" s="279">
        <f t="shared" si="1"/>
        <v>5.5E-2</v>
      </c>
      <c r="W48" s="279">
        <f t="shared" si="1"/>
        <v>5.5E-2</v>
      </c>
      <c r="X48" s="279">
        <f t="shared" si="1"/>
        <v>5.5E-2</v>
      </c>
      <c r="Y48" s="279">
        <f t="shared" si="1"/>
        <v>5.5E-2</v>
      </c>
      <c r="Z48" s="279">
        <f t="shared" si="1"/>
        <v>5.5E-2</v>
      </c>
      <c r="AA48" s="279">
        <f t="shared" si="1"/>
        <v>5.5E-2</v>
      </c>
      <c r="AB48" s="279">
        <f t="shared" si="1"/>
        <v>5.5E-2</v>
      </c>
      <c r="AC48" s="279">
        <f t="shared" si="1"/>
        <v>5.5E-2</v>
      </c>
      <c r="AD48" s="279">
        <f t="shared" si="1"/>
        <v>5.5E-2</v>
      </c>
      <c r="AE48" s="279">
        <f t="shared" si="1"/>
        <v>5.5E-2</v>
      </c>
      <c r="AF48" s="279">
        <f t="shared" si="1"/>
        <v>5.5E-2</v>
      </c>
      <c r="AG48" s="279">
        <f t="shared" si="1"/>
        <v>5.5E-2</v>
      </c>
      <c r="AH48" s="279">
        <f t="shared" si="1"/>
        <v>5.5E-2</v>
      </c>
      <c r="AI48" s="279">
        <f t="shared" si="1"/>
        <v>5.5E-2</v>
      </c>
      <c r="AJ48" s="279">
        <f t="shared" si="1"/>
        <v>5.5E-2</v>
      </c>
      <c r="AK48" s="279">
        <f t="shared" si="1"/>
        <v>5.5E-2</v>
      </c>
      <c r="AL48" s="279">
        <f t="shared" si="1"/>
        <v>5.5E-2</v>
      </c>
      <c r="AM48" s="279">
        <f t="shared" si="1"/>
        <v>5.5E-2</v>
      </c>
      <c r="AN48" s="279">
        <f t="shared" si="1"/>
        <v>5.5E-2</v>
      </c>
      <c r="AO48" s="279">
        <f t="shared" si="1"/>
        <v>5.5E-2</v>
      </c>
      <c r="AP48" s="279">
        <f t="shared" si="1"/>
        <v>5.5E-2</v>
      </c>
    </row>
    <row r="49" spans="1:45" s="218" customFormat="1" x14ac:dyDescent="0.2">
      <c r="A49" s="219" t="s">
        <v>328</v>
      </c>
      <c r="B49" s="279">
        <f>C137</f>
        <v>5.8000000000000052E-2</v>
      </c>
      <c r="C49" s="279">
        <f t="shared" si="1"/>
        <v>0.11619000000000002</v>
      </c>
      <c r="D49" s="279">
        <f t="shared" si="1"/>
        <v>0.17758045</v>
      </c>
      <c r="E49" s="279">
        <f t="shared" si="1"/>
        <v>0.24234737475000001</v>
      </c>
      <c r="F49" s="279">
        <f t="shared" si="1"/>
        <v>0.31067648036124984</v>
      </c>
      <c r="G49" s="279">
        <f t="shared" si="1"/>
        <v>0.38276368678111861</v>
      </c>
      <c r="H49" s="279">
        <f t="shared" si="1"/>
        <v>0.45881568955408003</v>
      </c>
      <c r="I49" s="279">
        <f t="shared" si="1"/>
        <v>0.53905055247955436</v>
      </c>
      <c r="J49" s="279">
        <f t="shared" si="1"/>
        <v>0.62369833286592979</v>
      </c>
      <c r="K49" s="279">
        <f t="shared" si="1"/>
        <v>0.71300174117355586</v>
      </c>
      <c r="L49" s="279">
        <f t="shared" si="1"/>
        <v>0.80721683693810142</v>
      </c>
      <c r="M49" s="279">
        <f t="shared" si="1"/>
        <v>0.90661376296969687</v>
      </c>
      <c r="N49" s="279">
        <f t="shared" si="1"/>
        <v>1.0114775199330301</v>
      </c>
      <c r="O49" s="279">
        <f t="shared" si="1"/>
        <v>1.1221087835293466</v>
      </c>
      <c r="P49" s="279">
        <f t="shared" si="1"/>
        <v>1.2388247666234604</v>
      </c>
      <c r="Q49" s="279">
        <f t="shared" si="1"/>
        <v>1.3619601287877505</v>
      </c>
      <c r="R49" s="279">
        <f t="shared" si="1"/>
        <v>1.4918679358710767</v>
      </c>
      <c r="S49" s="279">
        <f t="shared" si="1"/>
        <v>1.6289206723439857</v>
      </c>
      <c r="T49" s="279">
        <f t="shared" si="1"/>
        <v>1.7735113093229047</v>
      </c>
      <c r="U49" s="279">
        <f t="shared" si="1"/>
        <v>1.9260544313356642</v>
      </c>
      <c r="V49" s="279">
        <f t="shared" si="1"/>
        <v>2.0869874250591254</v>
      </c>
      <c r="W49" s="279">
        <f t="shared" si="1"/>
        <v>2.2567717334373771</v>
      </c>
      <c r="X49" s="279">
        <f t="shared" si="1"/>
        <v>2.4358941787764326</v>
      </c>
      <c r="Y49" s="279">
        <f t="shared" si="1"/>
        <v>2.6248683586091359</v>
      </c>
      <c r="Z49" s="279">
        <f t="shared" si="1"/>
        <v>2.8242361183326383</v>
      </c>
      <c r="AA49" s="279">
        <f t="shared" si="1"/>
        <v>3.0345691048409336</v>
      </c>
      <c r="AB49" s="279">
        <f t="shared" si="1"/>
        <v>3.2564704056071845</v>
      </c>
      <c r="AC49" s="279">
        <f t="shared" si="1"/>
        <v>3.4905762779155793</v>
      </c>
      <c r="AD49" s="279">
        <f t="shared" si="1"/>
        <v>3.7375579732009356</v>
      </c>
      <c r="AE49" s="279">
        <f t="shared" si="1"/>
        <v>3.9981236617269866</v>
      </c>
      <c r="AF49" s="279">
        <f t="shared" si="1"/>
        <v>4.2730204631219708</v>
      </c>
      <c r="AG49" s="279">
        <f t="shared" si="1"/>
        <v>4.563036588593679</v>
      </c>
      <c r="AH49" s="279">
        <f t="shared" si="1"/>
        <v>4.8690036009663311</v>
      </c>
      <c r="AI49" s="279">
        <f t="shared" si="1"/>
        <v>5.1917987990194794</v>
      </c>
      <c r="AJ49" s="279">
        <f t="shared" si="1"/>
        <v>5.5323477329655502</v>
      </c>
      <c r="AK49" s="279">
        <f t="shared" si="1"/>
        <v>5.8916268582786548</v>
      </c>
      <c r="AL49" s="279">
        <f t="shared" si="1"/>
        <v>6.2706663354839804</v>
      </c>
      <c r="AM49" s="279">
        <f t="shared" si="1"/>
        <v>6.6705529839355986</v>
      </c>
      <c r="AN49" s="279">
        <f t="shared" si="1"/>
        <v>7.0924333980520569</v>
      </c>
      <c r="AO49" s="279">
        <f t="shared" si="1"/>
        <v>7.5375172349449198</v>
      </c>
      <c r="AP49" s="279">
        <f t="shared" si="1"/>
        <v>8.0070806828668903</v>
      </c>
    </row>
    <row r="50" spans="1:45" s="218" customFormat="1" ht="16.5" thickBot="1" x14ac:dyDescent="0.25">
      <c r="A50" s="220" t="s">
        <v>544</v>
      </c>
      <c r="B50" s="221">
        <f>IF($B$124="да",($B$126-0.05),0)</f>
        <v>6209574.9327679928</v>
      </c>
      <c r="C50" s="221">
        <f>C108*(1+C49)</f>
        <v>1865046.9037203339</v>
      </c>
      <c r="D50" s="221">
        <f t="shared" ref="D50:AP50" si="2">D108*(1+D49)</f>
        <v>3935248.9668499045</v>
      </c>
      <c r="E50" s="221">
        <f t="shared" si="2"/>
        <v>6290435.848525227</v>
      </c>
      <c r="F50" s="221">
        <f t="shared" si="2"/>
        <v>6636409.820194114</v>
      </c>
      <c r="G50" s="221">
        <f t="shared" si="2"/>
        <v>7001412.3603047896</v>
      </c>
      <c r="H50" s="221">
        <f t="shared" si="2"/>
        <v>7386490.0401215525</v>
      </c>
      <c r="I50" s="221">
        <f t="shared" si="2"/>
        <v>7792746.9923282377</v>
      </c>
      <c r="J50" s="221">
        <f t="shared" si="2"/>
        <v>8221348.0769062908</v>
      </c>
      <c r="K50" s="221">
        <f t="shared" si="2"/>
        <v>8673522.221136136</v>
      </c>
      <c r="L50" s="221">
        <f t="shared" si="2"/>
        <v>9150565.943298623</v>
      </c>
      <c r="M50" s="221">
        <f t="shared" si="2"/>
        <v>9653847.0701800473</v>
      </c>
      <c r="N50" s="221">
        <f t="shared" si="2"/>
        <v>10184808.65903995</v>
      </c>
      <c r="O50" s="221">
        <f t="shared" si="2"/>
        <v>10744973.135287147</v>
      </c>
      <c r="P50" s="221">
        <f t="shared" si="2"/>
        <v>11335946.657727938</v>
      </c>
      <c r="Q50" s="221">
        <f t="shared" si="2"/>
        <v>11959423.723902972</v>
      </c>
      <c r="R50" s="221">
        <f t="shared" si="2"/>
        <v>12617192.028717637</v>
      </c>
      <c r="S50" s="221">
        <f t="shared" si="2"/>
        <v>13311137.590297105</v>
      </c>
      <c r="T50" s="221">
        <f t="shared" si="2"/>
        <v>14043250.157763444</v>
      </c>
      <c r="U50" s="221">
        <f t="shared" si="2"/>
        <v>14815628.916440433</v>
      </c>
      <c r="V50" s="221">
        <f t="shared" si="2"/>
        <v>15630488.506844655</v>
      </c>
      <c r="W50" s="221">
        <f t="shared" si="2"/>
        <v>16490165.37472111</v>
      </c>
      <c r="X50" s="221">
        <f t="shared" si="2"/>
        <v>17397124.470330771</v>
      </c>
      <c r="Y50" s="221">
        <f t="shared" si="2"/>
        <v>18353966.31619896</v>
      </c>
      <c r="Z50" s="221">
        <f t="shared" si="2"/>
        <v>19363434.463589903</v>
      </c>
      <c r="AA50" s="221">
        <f t="shared" si="2"/>
        <v>20428423.359087348</v>
      </c>
      <c r="AB50" s="221">
        <f t="shared" si="2"/>
        <v>21551986.64383715</v>
      </c>
      <c r="AC50" s="221">
        <f t="shared" si="2"/>
        <v>22737345.909248192</v>
      </c>
      <c r="AD50" s="221">
        <f t="shared" si="2"/>
        <v>23987899.93425684</v>
      </c>
      <c r="AE50" s="221">
        <f t="shared" si="2"/>
        <v>25307234.430640962</v>
      </c>
      <c r="AF50" s="221">
        <f t="shared" si="2"/>
        <v>26699132.324326217</v>
      </c>
      <c r="AG50" s="221">
        <f t="shared" si="2"/>
        <v>28167584.602164157</v>
      </c>
      <c r="AH50" s="221">
        <f t="shared" si="2"/>
        <v>29716801.755283184</v>
      </c>
      <c r="AI50" s="221">
        <f t="shared" si="2"/>
        <v>31351225.851823758</v>
      </c>
      <c r="AJ50" s="221">
        <f t="shared" si="2"/>
        <v>33075543.273674063</v>
      </c>
      <c r="AK50" s="221">
        <f t="shared" si="2"/>
        <v>34894698.153726131</v>
      </c>
      <c r="AL50" s="221">
        <f t="shared" si="2"/>
        <v>36813906.552181065</v>
      </c>
      <c r="AM50" s="221">
        <f t="shared" si="2"/>
        <v>38838671.412551023</v>
      </c>
      <c r="AN50" s="221">
        <f t="shared" si="2"/>
        <v>40974798.340241328</v>
      </c>
      <c r="AO50" s="221">
        <f t="shared" si="2"/>
        <v>43228412.248954602</v>
      </c>
      <c r="AP50" s="221">
        <f t="shared" si="2"/>
        <v>45605974.922647104</v>
      </c>
    </row>
    <row r="51" spans="1:45" ht="16.5" thickBot="1" x14ac:dyDescent="0.25"/>
    <row r="52" spans="1:45" x14ac:dyDescent="0.2">
      <c r="A52" s="222" t="s">
        <v>327</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326</v>
      </c>
      <c r="B53" s="280">
        <v>0</v>
      </c>
      <c r="C53" s="280">
        <f t="shared" ref="C53:AP53" si="4">B53+B54-B55</f>
        <v>0</v>
      </c>
      <c r="D53" s="280">
        <f t="shared" si="4"/>
        <v>0</v>
      </c>
      <c r="E53" s="280">
        <f t="shared" si="4"/>
        <v>0</v>
      </c>
      <c r="F53" s="280">
        <f t="shared" si="4"/>
        <v>0</v>
      </c>
      <c r="G53" s="280">
        <f t="shared" si="4"/>
        <v>0</v>
      </c>
      <c r="H53" s="280">
        <f t="shared" si="4"/>
        <v>0</v>
      </c>
      <c r="I53" s="280">
        <f t="shared" si="4"/>
        <v>0</v>
      </c>
      <c r="J53" s="280">
        <f t="shared" si="4"/>
        <v>0</v>
      </c>
      <c r="K53" s="280">
        <f t="shared" si="4"/>
        <v>0</v>
      </c>
      <c r="L53" s="280">
        <f t="shared" si="4"/>
        <v>0</v>
      </c>
      <c r="M53" s="280">
        <f t="shared" si="4"/>
        <v>0</v>
      </c>
      <c r="N53" s="280">
        <f t="shared" si="4"/>
        <v>0</v>
      </c>
      <c r="O53" s="280">
        <f t="shared" si="4"/>
        <v>0</v>
      </c>
      <c r="P53" s="280">
        <f t="shared" si="4"/>
        <v>0</v>
      </c>
      <c r="Q53" s="280">
        <f t="shared" si="4"/>
        <v>0</v>
      </c>
      <c r="R53" s="280">
        <f t="shared" si="4"/>
        <v>0</v>
      </c>
      <c r="S53" s="280">
        <f t="shared" si="4"/>
        <v>0</v>
      </c>
      <c r="T53" s="280">
        <f t="shared" si="4"/>
        <v>0</v>
      </c>
      <c r="U53" s="280">
        <f t="shared" si="4"/>
        <v>0</v>
      </c>
      <c r="V53" s="280">
        <f t="shared" si="4"/>
        <v>0</v>
      </c>
      <c r="W53" s="280">
        <f t="shared" si="4"/>
        <v>0</v>
      </c>
      <c r="X53" s="280">
        <f t="shared" si="4"/>
        <v>0</v>
      </c>
      <c r="Y53" s="280">
        <f t="shared" si="4"/>
        <v>0</v>
      </c>
      <c r="Z53" s="280">
        <f t="shared" si="4"/>
        <v>0</v>
      </c>
      <c r="AA53" s="280">
        <f t="shared" si="4"/>
        <v>0</v>
      </c>
      <c r="AB53" s="280">
        <f t="shared" si="4"/>
        <v>0</v>
      </c>
      <c r="AC53" s="280">
        <f t="shared" si="4"/>
        <v>0</v>
      </c>
      <c r="AD53" s="280">
        <f t="shared" si="4"/>
        <v>0</v>
      </c>
      <c r="AE53" s="280">
        <f t="shared" si="4"/>
        <v>0</v>
      </c>
      <c r="AF53" s="280">
        <f t="shared" si="4"/>
        <v>0</v>
      </c>
      <c r="AG53" s="280">
        <f t="shared" si="4"/>
        <v>0</v>
      </c>
      <c r="AH53" s="280">
        <f t="shared" si="4"/>
        <v>0</v>
      </c>
      <c r="AI53" s="280">
        <f t="shared" si="4"/>
        <v>0</v>
      </c>
      <c r="AJ53" s="280">
        <f t="shared" si="4"/>
        <v>0</v>
      </c>
      <c r="AK53" s="280">
        <f t="shared" si="4"/>
        <v>0</v>
      </c>
      <c r="AL53" s="280">
        <f t="shared" si="4"/>
        <v>0</v>
      </c>
      <c r="AM53" s="280">
        <f t="shared" si="4"/>
        <v>0</v>
      </c>
      <c r="AN53" s="280">
        <f t="shared" si="4"/>
        <v>0</v>
      </c>
      <c r="AO53" s="280">
        <f t="shared" si="4"/>
        <v>0</v>
      </c>
      <c r="AP53" s="280">
        <f t="shared" si="4"/>
        <v>0</v>
      </c>
    </row>
    <row r="54" spans="1:45" x14ac:dyDescent="0.2">
      <c r="A54" s="224" t="s">
        <v>325</v>
      </c>
      <c r="B54" s="280">
        <f>B25*B28*B43*1.18</f>
        <v>0</v>
      </c>
      <c r="C54" s="280">
        <v>0</v>
      </c>
      <c r="D54" s="280">
        <v>0</v>
      </c>
      <c r="E54" s="280">
        <v>0</v>
      </c>
      <c r="F54" s="280">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80">
        <v>0</v>
      </c>
      <c r="AC54" s="280">
        <v>0</v>
      </c>
      <c r="AD54" s="280">
        <v>0</v>
      </c>
      <c r="AE54" s="280">
        <v>0</v>
      </c>
      <c r="AF54" s="280">
        <v>0</v>
      </c>
      <c r="AG54" s="280">
        <v>0</v>
      </c>
      <c r="AH54" s="280">
        <v>0</v>
      </c>
      <c r="AI54" s="280">
        <v>0</v>
      </c>
      <c r="AJ54" s="280">
        <v>0</v>
      </c>
      <c r="AK54" s="280">
        <v>0</v>
      </c>
      <c r="AL54" s="280">
        <v>0</v>
      </c>
      <c r="AM54" s="280">
        <v>0</v>
      </c>
      <c r="AN54" s="280">
        <v>0</v>
      </c>
      <c r="AO54" s="280">
        <v>0</v>
      </c>
      <c r="AP54" s="280">
        <v>0</v>
      </c>
    </row>
    <row r="55" spans="1:45" x14ac:dyDescent="0.2">
      <c r="A55" s="224" t="s">
        <v>324</v>
      </c>
      <c r="B55" s="280">
        <f>$B$54/$B$40</f>
        <v>0</v>
      </c>
      <c r="C55" s="280">
        <f t="shared" ref="C55:AP55" si="5">IF(ROUND(C53,1)=0,0,B55+C54/$B$40)</f>
        <v>0</v>
      </c>
      <c r="D55" s="280">
        <f t="shared" si="5"/>
        <v>0</v>
      </c>
      <c r="E55" s="280">
        <f t="shared" si="5"/>
        <v>0</v>
      </c>
      <c r="F55" s="280">
        <f t="shared" si="5"/>
        <v>0</v>
      </c>
      <c r="G55" s="280">
        <f t="shared" si="5"/>
        <v>0</v>
      </c>
      <c r="H55" s="280">
        <f t="shared" si="5"/>
        <v>0</v>
      </c>
      <c r="I55" s="280">
        <f t="shared" si="5"/>
        <v>0</v>
      </c>
      <c r="J55" s="280">
        <f t="shared" si="5"/>
        <v>0</v>
      </c>
      <c r="K55" s="280">
        <f t="shared" si="5"/>
        <v>0</v>
      </c>
      <c r="L55" s="280">
        <f t="shared" si="5"/>
        <v>0</v>
      </c>
      <c r="M55" s="280">
        <f t="shared" si="5"/>
        <v>0</v>
      </c>
      <c r="N55" s="280">
        <f t="shared" si="5"/>
        <v>0</v>
      </c>
      <c r="O55" s="280">
        <f t="shared" si="5"/>
        <v>0</v>
      </c>
      <c r="P55" s="280">
        <f t="shared" si="5"/>
        <v>0</v>
      </c>
      <c r="Q55" s="280">
        <f t="shared" si="5"/>
        <v>0</v>
      </c>
      <c r="R55" s="280">
        <f t="shared" si="5"/>
        <v>0</v>
      </c>
      <c r="S55" s="280">
        <f t="shared" si="5"/>
        <v>0</v>
      </c>
      <c r="T55" s="280">
        <f t="shared" si="5"/>
        <v>0</v>
      </c>
      <c r="U55" s="280">
        <f t="shared" si="5"/>
        <v>0</v>
      </c>
      <c r="V55" s="280">
        <f t="shared" si="5"/>
        <v>0</v>
      </c>
      <c r="W55" s="280">
        <f t="shared" si="5"/>
        <v>0</v>
      </c>
      <c r="X55" s="280">
        <f t="shared" si="5"/>
        <v>0</v>
      </c>
      <c r="Y55" s="280">
        <f t="shared" si="5"/>
        <v>0</v>
      </c>
      <c r="Z55" s="280">
        <f t="shared" si="5"/>
        <v>0</v>
      </c>
      <c r="AA55" s="280">
        <f t="shared" si="5"/>
        <v>0</v>
      </c>
      <c r="AB55" s="280">
        <f t="shared" si="5"/>
        <v>0</v>
      </c>
      <c r="AC55" s="280">
        <f t="shared" si="5"/>
        <v>0</v>
      </c>
      <c r="AD55" s="280">
        <f t="shared" si="5"/>
        <v>0</v>
      </c>
      <c r="AE55" s="280">
        <f t="shared" si="5"/>
        <v>0</v>
      </c>
      <c r="AF55" s="280">
        <f t="shared" si="5"/>
        <v>0</v>
      </c>
      <c r="AG55" s="280">
        <f t="shared" si="5"/>
        <v>0</v>
      </c>
      <c r="AH55" s="280">
        <f t="shared" si="5"/>
        <v>0</v>
      </c>
      <c r="AI55" s="280">
        <f t="shared" si="5"/>
        <v>0</v>
      </c>
      <c r="AJ55" s="280">
        <f t="shared" si="5"/>
        <v>0</v>
      </c>
      <c r="AK55" s="280">
        <f t="shared" si="5"/>
        <v>0</v>
      </c>
      <c r="AL55" s="280">
        <f t="shared" si="5"/>
        <v>0</v>
      </c>
      <c r="AM55" s="280">
        <f t="shared" si="5"/>
        <v>0</v>
      </c>
      <c r="AN55" s="280">
        <f t="shared" si="5"/>
        <v>0</v>
      </c>
      <c r="AO55" s="280">
        <f t="shared" si="5"/>
        <v>0</v>
      </c>
      <c r="AP55" s="280">
        <f t="shared" si="5"/>
        <v>0</v>
      </c>
    </row>
    <row r="56" spans="1:45" ht="16.5" thickBot="1" x14ac:dyDescent="0.25">
      <c r="A56" s="225" t="s">
        <v>323</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545</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322</v>
      </c>
      <c r="B59" s="281">
        <f t="shared" ref="B59:AP59" si="8">B50*$B$28</f>
        <v>6209574.9327679928</v>
      </c>
      <c r="C59" s="281">
        <f t="shared" si="8"/>
        <v>1865046.9037203339</v>
      </c>
      <c r="D59" s="281">
        <f t="shared" si="8"/>
        <v>3935248.9668499045</v>
      </c>
      <c r="E59" s="281">
        <f t="shared" si="8"/>
        <v>6290435.848525227</v>
      </c>
      <c r="F59" s="281">
        <f t="shared" si="8"/>
        <v>6636409.820194114</v>
      </c>
      <c r="G59" s="281">
        <f t="shared" si="8"/>
        <v>7001412.3603047896</v>
      </c>
      <c r="H59" s="281">
        <f t="shared" si="8"/>
        <v>7386490.0401215525</v>
      </c>
      <c r="I59" s="281">
        <f t="shared" si="8"/>
        <v>7792746.9923282377</v>
      </c>
      <c r="J59" s="281">
        <f t="shared" si="8"/>
        <v>8221348.0769062908</v>
      </c>
      <c r="K59" s="281">
        <f t="shared" si="8"/>
        <v>8673522.221136136</v>
      </c>
      <c r="L59" s="281">
        <f t="shared" si="8"/>
        <v>9150565.943298623</v>
      </c>
      <c r="M59" s="281">
        <f t="shared" si="8"/>
        <v>9653847.0701800473</v>
      </c>
      <c r="N59" s="281">
        <f t="shared" si="8"/>
        <v>10184808.65903995</v>
      </c>
      <c r="O59" s="281">
        <f t="shared" si="8"/>
        <v>10744973.135287147</v>
      </c>
      <c r="P59" s="281">
        <f t="shared" si="8"/>
        <v>11335946.657727938</v>
      </c>
      <c r="Q59" s="281">
        <f t="shared" si="8"/>
        <v>11959423.723902972</v>
      </c>
      <c r="R59" s="281">
        <f t="shared" si="8"/>
        <v>12617192.028717637</v>
      </c>
      <c r="S59" s="281">
        <f t="shared" si="8"/>
        <v>13311137.590297105</v>
      </c>
      <c r="T59" s="281">
        <f t="shared" si="8"/>
        <v>14043250.157763444</v>
      </c>
      <c r="U59" s="281">
        <f t="shared" si="8"/>
        <v>14815628.916440433</v>
      </c>
      <c r="V59" s="281">
        <f t="shared" si="8"/>
        <v>15630488.506844655</v>
      </c>
      <c r="W59" s="281">
        <f t="shared" si="8"/>
        <v>16490165.37472111</v>
      </c>
      <c r="X59" s="281">
        <f t="shared" si="8"/>
        <v>17397124.470330771</v>
      </c>
      <c r="Y59" s="281">
        <f t="shared" si="8"/>
        <v>18353966.31619896</v>
      </c>
      <c r="Z59" s="281">
        <f t="shared" si="8"/>
        <v>19363434.463589903</v>
      </c>
      <c r="AA59" s="281">
        <f t="shared" si="8"/>
        <v>20428423.359087348</v>
      </c>
      <c r="AB59" s="281">
        <f t="shared" si="8"/>
        <v>21551986.64383715</v>
      </c>
      <c r="AC59" s="281">
        <f t="shared" si="8"/>
        <v>22737345.909248192</v>
      </c>
      <c r="AD59" s="281">
        <f t="shared" si="8"/>
        <v>23987899.93425684</v>
      </c>
      <c r="AE59" s="281">
        <f t="shared" si="8"/>
        <v>25307234.430640962</v>
      </c>
      <c r="AF59" s="281">
        <f t="shared" si="8"/>
        <v>26699132.324326217</v>
      </c>
      <c r="AG59" s="281">
        <f t="shared" si="8"/>
        <v>28167584.602164157</v>
      </c>
      <c r="AH59" s="281">
        <f t="shared" si="8"/>
        <v>29716801.755283184</v>
      </c>
      <c r="AI59" s="281">
        <f t="shared" si="8"/>
        <v>31351225.851823758</v>
      </c>
      <c r="AJ59" s="281">
        <f t="shared" si="8"/>
        <v>33075543.273674063</v>
      </c>
      <c r="AK59" s="281">
        <f t="shared" si="8"/>
        <v>34894698.153726131</v>
      </c>
      <c r="AL59" s="281">
        <f t="shared" si="8"/>
        <v>36813906.552181065</v>
      </c>
      <c r="AM59" s="281">
        <f t="shared" si="8"/>
        <v>38838671.412551023</v>
      </c>
      <c r="AN59" s="281">
        <f t="shared" si="8"/>
        <v>40974798.340241328</v>
      </c>
      <c r="AO59" s="281">
        <f t="shared" si="8"/>
        <v>43228412.248954602</v>
      </c>
      <c r="AP59" s="281">
        <f t="shared" si="8"/>
        <v>45605974.922647104</v>
      </c>
    </row>
    <row r="60" spans="1:45" x14ac:dyDescent="0.2">
      <c r="A60" s="224" t="s">
        <v>321</v>
      </c>
      <c r="B60" s="280">
        <f t="shared" ref="B60:Z60" si="9">SUM(B61:B65)</f>
        <v>0</v>
      </c>
      <c r="C60" s="280">
        <f t="shared" si="9"/>
        <v>-69310.655000158062</v>
      </c>
      <c r="D60" s="280">
        <f>SUM(D61:D65)</f>
        <v>-73122.741025166761</v>
      </c>
      <c r="E60" s="280">
        <f t="shared" si="9"/>
        <v>-77144.491781550925</v>
      </c>
      <c r="F60" s="280">
        <f t="shared" si="9"/>
        <v>-81387.438829536215</v>
      </c>
      <c r="G60" s="280">
        <f t="shared" si="9"/>
        <v>-85863.747965160714</v>
      </c>
      <c r="H60" s="280">
        <f t="shared" si="9"/>
        <v>-90586.254103244544</v>
      </c>
      <c r="I60" s="280">
        <f t="shared" si="9"/>
        <v>-95568.498078922988</v>
      </c>
      <c r="J60" s="280">
        <f t="shared" si="9"/>
        <v>-100824.76547326375</v>
      </c>
      <c r="K60" s="280">
        <f t="shared" si="9"/>
        <v>-106370.12757429325</v>
      </c>
      <c r="L60" s="280">
        <f t="shared" si="9"/>
        <v>-112220.48459087938</v>
      </c>
      <c r="M60" s="280">
        <f t="shared" si="9"/>
        <v>-118392.61124337775</v>
      </c>
      <c r="N60" s="280">
        <f t="shared" si="9"/>
        <v>-124904.20486176352</v>
      </c>
      <c r="O60" s="280">
        <f t="shared" si="9"/>
        <v>-131773.93612916049</v>
      </c>
      <c r="P60" s="280">
        <f t="shared" si="9"/>
        <v>-139021.5026162643</v>
      </c>
      <c r="Q60" s="280">
        <f t="shared" si="9"/>
        <v>-146667.68526015882</v>
      </c>
      <c r="R60" s="280">
        <f t="shared" si="9"/>
        <v>-154734.40794946757</v>
      </c>
      <c r="S60" s="280">
        <f t="shared" si="9"/>
        <v>-163244.80038668826</v>
      </c>
      <c r="T60" s="280">
        <f t="shared" si="9"/>
        <v>-172223.2644079561</v>
      </c>
      <c r="U60" s="280">
        <f t="shared" si="9"/>
        <v>-181695.54395039368</v>
      </c>
      <c r="V60" s="280">
        <f t="shared" si="9"/>
        <v>-191688.79886766529</v>
      </c>
      <c r="W60" s="280">
        <f t="shared" si="9"/>
        <v>-202231.68280538687</v>
      </c>
      <c r="X60" s="280">
        <f t="shared" si="9"/>
        <v>-213354.42535968314</v>
      </c>
      <c r="Y60" s="280">
        <f t="shared" si="9"/>
        <v>-225088.91875446567</v>
      </c>
      <c r="Z60" s="280">
        <f t="shared" si="9"/>
        <v>-237468.8092859613</v>
      </c>
      <c r="AA60" s="280">
        <f t="shared" ref="AA60:AP60" si="10">SUM(AA61:AA65)</f>
        <v>-250529.59379668918</v>
      </c>
      <c r="AB60" s="280">
        <f t="shared" si="10"/>
        <v>-264308.72145550704</v>
      </c>
      <c r="AC60" s="280">
        <f t="shared" si="10"/>
        <v>-278845.70113555994</v>
      </c>
      <c r="AD60" s="280">
        <f t="shared" si="10"/>
        <v>-294182.21469801565</v>
      </c>
      <c r="AE60" s="280">
        <f t="shared" si="10"/>
        <v>-310362.23650640651</v>
      </c>
      <c r="AF60" s="280">
        <f t="shared" si="10"/>
        <v>-327432.15951425885</v>
      </c>
      <c r="AG60" s="280">
        <f t="shared" si="10"/>
        <v>-345440.92828754307</v>
      </c>
      <c r="AH60" s="280">
        <f t="shared" si="10"/>
        <v>-364440.17934335797</v>
      </c>
      <c r="AI60" s="280">
        <f t="shared" si="10"/>
        <v>-384484.38920724264</v>
      </c>
      <c r="AJ60" s="280">
        <f t="shared" si="10"/>
        <v>-405631.03061364096</v>
      </c>
      <c r="AK60" s="280">
        <f t="shared" si="10"/>
        <v>-427940.73729739117</v>
      </c>
      <c r="AL60" s="280">
        <f t="shared" si="10"/>
        <v>-451477.47784874763</v>
      </c>
      <c r="AM60" s="280">
        <f t="shared" si="10"/>
        <v>-476308.7391304287</v>
      </c>
      <c r="AN60" s="280">
        <f t="shared" si="10"/>
        <v>-502505.71978260233</v>
      </c>
      <c r="AO60" s="280">
        <f t="shared" si="10"/>
        <v>-530143.53437064542</v>
      </c>
      <c r="AP60" s="280">
        <f t="shared" si="10"/>
        <v>-559301.4287610309</v>
      </c>
    </row>
    <row r="61" spans="1:45" x14ac:dyDescent="0.2">
      <c r="A61" s="231" t="s">
        <v>320</v>
      </c>
      <c r="B61" s="280"/>
      <c r="C61" s="280">
        <f>-IF(C$47&lt;=$B$30,0,$B$29*(1+C$49)*$B$28)</f>
        <v>-69310.655000158062</v>
      </c>
      <c r="D61" s="280">
        <f>-IF(D$47&lt;=$B$30,0,$B$29*(1+D$49)*$B$28)</f>
        <v>-73122.741025166761</v>
      </c>
      <c r="E61" s="280">
        <f t="shared" ref="E61:AP61" si="11">-IF(E$47&lt;=$B$30,0,$B$29*(1+E$49)*$B$28)</f>
        <v>-77144.491781550925</v>
      </c>
      <c r="F61" s="280">
        <f t="shared" si="11"/>
        <v>-81387.438829536215</v>
      </c>
      <c r="G61" s="280">
        <f t="shared" si="11"/>
        <v>-85863.747965160714</v>
      </c>
      <c r="H61" s="280">
        <f t="shared" si="11"/>
        <v>-90586.254103244544</v>
      </c>
      <c r="I61" s="280">
        <f t="shared" si="11"/>
        <v>-95568.498078922988</v>
      </c>
      <c r="J61" s="280">
        <f t="shared" si="11"/>
        <v>-100824.76547326375</v>
      </c>
      <c r="K61" s="280">
        <f t="shared" si="11"/>
        <v>-106370.12757429325</v>
      </c>
      <c r="L61" s="280">
        <f t="shared" si="11"/>
        <v>-112220.48459087938</v>
      </c>
      <c r="M61" s="280">
        <f t="shared" si="11"/>
        <v>-118392.61124337775</v>
      </c>
      <c r="N61" s="280">
        <f t="shared" si="11"/>
        <v>-124904.20486176352</v>
      </c>
      <c r="O61" s="280">
        <f t="shared" si="11"/>
        <v>-131773.93612916049</v>
      </c>
      <c r="P61" s="280">
        <f t="shared" si="11"/>
        <v>-139021.5026162643</v>
      </c>
      <c r="Q61" s="280">
        <f t="shared" si="11"/>
        <v>-146667.68526015882</v>
      </c>
      <c r="R61" s="280">
        <f t="shared" si="11"/>
        <v>-154734.40794946757</v>
      </c>
      <c r="S61" s="280">
        <f t="shared" si="11"/>
        <v>-163244.80038668826</v>
      </c>
      <c r="T61" s="280">
        <f t="shared" si="11"/>
        <v>-172223.2644079561</v>
      </c>
      <c r="U61" s="280">
        <f t="shared" si="11"/>
        <v>-181695.54395039368</v>
      </c>
      <c r="V61" s="280">
        <f t="shared" si="11"/>
        <v>-191688.79886766529</v>
      </c>
      <c r="W61" s="280">
        <f t="shared" si="11"/>
        <v>-202231.68280538687</v>
      </c>
      <c r="X61" s="280">
        <f t="shared" si="11"/>
        <v>-213354.42535968314</v>
      </c>
      <c r="Y61" s="280">
        <f t="shared" si="11"/>
        <v>-225088.91875446567</v>
      </c>
      <c r="Z61" s="280">
        <f t="shared" si="11"/>
        <v>-237468.8092859613</v>
      </c>
      <c r="AA61" s="280">
        <f t="shared" si="11"/>
        <v>-250529.59379668918</v>
      </c>
      <c r="AB61" s="280">
        <f t="shared" si="11"/>
        <v>-264308.72145550704</v>
      </c>
      <c r="AC61" s="280">
        <f t="shared" si="11"/>
        <v>-278845.70113555994</v>
      </c>
      <c r="AD61" s="280">
        <f t="shared" si="11"/>
        <v>-294182.21469801565</v>
      </c>
      <c r="AE61" s="280">
        <f t="shared" si="11"/>
        <v>-310362.23650640651</v>
      </c>
      <c r="AF61" s="280">
        <f t="shared" si="11"/>
        <v>-327432.15951425885</v>
      </c>
      <c r="AG61" s="280">
        <f t="shared" si="11"/>
        <v>-345440.92828754307</v>
      </c>
      <c r="AH61" s="280">
        <f t="shared" si="11"/>
        <v>-364440.17934335797</v>
      </c>
      <c r="AI61" s="280">
        <f t="shared" si="11"/>
        <v>-384484.38920724264</v>
      </c>
      <c r="AJ61" s="280">
        <f t="shared" si="11"/>
        <v>-405631.03061364096</v>
      </c>
      <c r="AK61" s="280">
        <f t="shared" si="11"/>
        <v>-427940.73729739117</v>
      </c>
      <c r="AL61" s="280">
        <f t="shared" si="11"/>
        <v>-451477.47784874763</v>
      </c>
      <c r="AM61" s="280">
        <f t="shared" si="11"/>
        <v>-476308.7391304287</v>
      </c>
      <c r="AN61" s="280">
        <f t="shared" si="11"/>
        <v>-502505.71978260233</v>
      </c>
      <c r="AO61" s="280">
        <f t="shared" si="11"/>
        <v>-530143.53437064542</v>
      </c>
      <c r="AP61" s="280">
        <f t="shared" si="11"/>
        <v>-559301.4287610309</v>
      </c>
    </row>
    <row r="62" spans="1:45" x14ac:dyDescent="0.2">
      <c r="A62" s="231" t="str">
        <f>A32</f>
        <v>Прочие расходы при эксплуатации объекта, руб. без НДС</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0"/>
      <c r="AL62" s="280"/>
      <c r="AM62" s="280"/>
      <c r="AN62" s="280"/>
      <c r="AO62" s="280"/>
      <c r="AP62" s="280"/>
    </row>
    <row r="63" spans="1:45" x14ac:dyDescent="0.2">
      <c r="A63" s="231" t="s">
        <v>542</v>
      </c>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0"/>
      <c r="AL63" s="280"/>
      <c r="AM63" s="280"/>
      <c r="AN63" s="280"/>
      <c r="AO63" s="280"/>
      <c r="AP63" s="280"/>
    </row>
    <row r="64" spans="1:45" x14ac:dyDescent="0.2">
      <c r="A64" s="231" t="s">
        <v>542</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c r="AM64" s="280"/>
      <c r="AN64" s="280"/>
      <c r="AO64" s="280"/>
      <c r="AP64" s="280"/>
    </row>
    <row r="65" spans="1:45" ht="31.5" x14ac:dyDescent="0.2">
      <c r="A65" s="231" t="s">
        <v>546</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c r="AM65" s="280"/>
      <c r="AN65" s="280"/>
      <c r="AO65" s="280"/>
      <c r="AP65" s="280"/>
    </row>
    <row r="66" spans="1:45" ht="28.5" x14ac:dyDescent="0.2">
      <c r="A66" s="232" t="s">
        <v>318</v>
      </c>
      <c r="B66" s="281">
        <f t="shared" ref="B66:AO66" si="12">B59+B60</f>
        <v>6209574.9327679928</v>
      </c>
      <c r="C66" s="281">
        <f t="shared" si="12"/>
        <v>1795736.2487201758</v>
      </c>
      <c r="D66" s="281">
        <f t="shared" si="12"/>
        <v>3862126.2258247379</v>
      </c>
      <c r="E66" s="281">
        <f t="shared" si="12"/>
        <v>6213291.3567436766</v>
      </c>
      <c r="F66" s="281">
        <f t="shared" si="12"/>
        <v>6555022.3813645774</v>
      </c>
      <c r="G66" s="281">
        <f t="shared" si="12"/>
        <v>6915548.6123396289</v>
      </c>
      <c r="H66" s="281">
        <f t="shared" si="12"/>
        <v>7295903.7860183083</v>
      </c>
      <c r="I66" s="281">
        <f t="shared" si="12"/>
        <v>7697178.494249315</v>
      </c>
      <c r="J66" s="281">
        <f t="shared" si="12"/>
        <v>8120523.3114330275</v>
      </c>
      <c r="K66" s="281">
        <f t="shared" si="12"/>
        <v>8567152.093561843</v>
      </c>
      <c r="L66" s="281">
        <f t="shared" si="12"/>
        <v>9038345.4587077443</v>
      </c>
      <c r="M66" s="281">
        <f t="shared" si="12"/>
        <v>9535454.4589366689</v>
      </c>
      <c r="N66" s="281">
        <f t="shared" si="12"/>
        <v>10059904.454178186</v>
      </c>
      <c r="O66" s="281">
        <f t="shared" si="12"/>
        <v>10613199.199157987</v>
      </c>
      <c r="P66" s="281">
        <f t="shared" si="12"/>
        <v>11196925.155111674</v>
      </c>
      <c r="Q66" s="281">
        <f t="shared" si="12"/>
        <v>11812756.038642814</v>
      </c>
      <c r="R66" s="281">
        <f t="shared" si="12"/>
        <v>12462457.620768169</v>
      </c>
      <c r="S66" s="281">
        <f t="shared" si="12"/>
        <v>13147892.789910417</v>
      </c>
      <c r="T66" s="281">
        <f t="shared" si="12"/>
        <v>13871026.893355487</v>
      </c>
      <c r="U66" s="281">
        <f t="shared" si="12"/>
        <v>14633933.372490039</v>
      </c>
      <c r="V66" s="281">
        <f t="shared" si="12"/>
        <v>15438799.707976989</v>
      </c>
      <c r="W66" s="281">
        <f t="shared" si="12"/>
        <v>16287933.691915723</v>
      </c>
      <c r="X66" s="281">
        <f t="shared" si="12"/>
        <v>17183770.044971086</v>
      </c>
      <c r="Y66" s="281">
        <f t="shared" si="12"/>
        <v>18128877.397444494</v>
      </c>
      <c r="Z66" s="281">
        <f t="shared" si="12"/>
        <v>19125965.654303942</v>
      </c>
      <c r="AA66" s="281">
        <f t="shared" si="12"/>
        <v>20177893.765290659</v>
      </c>
      <c r="AB66" s="281">
        <f t="shared" si="12"/>
        <v>21287677.922381643</v>
      </c>
      <c r="AC66" s="281">
        <f t="shared" si="12"/>
        <v>22458500.208112631</v>
      </c>
      <c r="AD66" s="281">
        <f t="shared" si="12"/>
        <v>23693717.719558824</v>
      </c>
      <c r="AE66" s="281">
        <f t="shared" si="12"/>
        <v>24996872.194134556</v>
      </c>
      <c r="AF66" s="281">
        <f t="shared" si="12"/>
        <v>26371700.164811958</v>
      </c>
      <c r="AG66" s="281">
        <f t="shared" si="12"/>
        <v>27822143.673876613</v>
      </c>
      <c r="AH66" s="281">
        <f t="shared" si="12"/>
        <v>29352361.575939827</v>
      </c>
      <c r="AI66" s="281">
        <f t="shared" si="12"/>
        <v>30966741.462616514</v>
      </c>
      <c r="AJ66" s="281">
        <f t="shared" si="12"/>
        <v>32669912.243060421</v>
      </c>
      <c r="AK66" s="281">
        <f t="shared" si="12"/>
        <v>34466757.416428737</v>
      </c>
      <c r="AL66" s="281">
        <f t="shared" si="12"/>
        <v>36362429.074332319</v>
      </c>
      <c r="AM66" s="281">
        <f t="shared" si="12"/>
        <v>38362362.673420593</v>
      </c>
      <c r="AN66" s="281">
        <f t="shared" si="12"/>
        <v>40472292.620458722</v>
      </c>
      <c r="AO66" s="281">
        <f t="shared" si="12"/>
        <v>42698268.714583956</v>
      </c>
      <c r="AP66" s="281">
        <f>AP59+AP60</f>
        <v>45046673.493886076</v>
      </c>
    </row>
    <row r="67" spans="1:45" x14ac:dyDescent="0.2">
      <c r="A67" s="231" t="s">
        <v>313</v>
      </c>
      <c r="B67" s="233"/>
      <c r="C67" s="280">
        <f>-($B$25)*1.18*$B$28/$B$27</f>
        <v>-248382.99931071969</v>
      </c>
      <c r="D67" s="280">
        <f>C67</f>
        <v>-248382.99931071969</v>
      </c>
      <c r="E67" s="280">
        <f t="shared" ref="E67:AP67" si="13">D67</f>
        <v>-248382.99931071969</v>
      </c>
      <c r="F67" s="280">
        <f t="shared" si="13"/>
        <v>-248382.99931071969</v>
      </c>
      <c r="G67" s="280">
        <f t="shared" si="13"/>
        <v>-248382.99931071969</v>
      </c>
      <c r="H67" s="280">
        <f t="shared" si="13"/>
        <v>-248382.99931071969</v>
      </c>
      <c r="I67" s="280">
        <f t="shared" si="13"/>
        <v>-248382.99931071969</v>
      </c>
      <c r="J67" s="280">
        <f t="shared" si="13"/>
        <v>-248382.99931071969</v>
      </c>
      <c r="K67" s="280">
        <f t="shared" si="13"/>
        <v>-248382.99931071969</v>
      </c>
      <c r="L67" s="280">
        <f t="shared" si="13"/>
        <v>-248382.99931071969</v>
      </c>
      <c r="M67" s="280">
        <f t="shared" si="13"/>
        <v>-248382.99931071969</v>
      </c>
      <c r="N67" s="280">
        <f t="shared" si="13"/>
        <v>-248382.99931071969</v>
      </c>
      <c r="O67" s="280">
        <f t="shared" si="13"/>
        <v>-248382.99931071969</v>
      </c>
      <c r="P67" s="280">
        <f t="shared" si="13"/>
        <v>-248382.99931071969</v>
      </c>
      <c r="Q67" s="280">
        <f t="shared" si="13"/>
        <v>-248382.99931071969</v>
      </c>
      <c r="R67" s="280">
        <f t="shared" si="13"/>
        <v>-248382.99931071969</v>
      </c>
      <c r="S67" s="280">
        <f t="shared" si="13"/>
        <v>-248382.99931071969</v>
      </c>
      <c r="T67" s="280">
        <f t="shared" si="13"/>
        <v>-248382.99931071969</v>
      </c>
      <c r="U67" s="280">
        <f t="shared" si="13"/>
        <v>-248382.99931071969</v>
      </c>
      <c r="V67" s="280">
        <f t="shared" si="13"/>
        <v>-248382.99931071969</v>
      </c>
      <c r="W67" s="280">
        <f t="shared" si="13"/>
        <v>-248382.99931071969</v>
      </c>
      <c r="X67" s="280">
        <f t="shared" si="13"/>
        <v>-248382.99931071969</v>
      </c>
      <c r="Y67" s="280">
        <f t="shared" si="13"/>
        <v>-248382.99931071969</v>
      </c>
      <c r="Z67" s="280">
        <f t="shared" si="13"/>
        <v>-248382.99931071969</v>
      </c>
      <c r="AA67" s="280">
        <f t="shared" si="13"/>
        <v>-248382.99931071969</v>
      </c>
      <c r="AB67" s="280">
        <f t="shared" si="13"/>
        <v>-248382.99931071969</v>
      </c>
      <c r="AC67" s="280">
        <f t="shared" si="13"/>
        <v>-248382.99931071969</v>
      </c>
      <c r="AD67" s="280">
        <f t="shared" si="13"/>
        <v>-248382.99931071969</v>
      </c>
      <c r="AE67" s="280">
        <f t="shared" si="13"/>
        <v>-248382.99931071969</v>
      </c>
      <c r="AF67" s="280">
        <f t="shared" si="13"/>
        <v>-248382.99931071969</v>
      </c>
      <c r="AG67" s="280">
        <f t="shared" si="13"/>
        <v>-248382.99931071969</v>
      </c>
      <c r="AH67" s="280">
        <f t="shared" si="13"/>
        <v>-248382.99931071969</v>
      </c>
      <c r="AI67" s="280">
        <f t="shared" si="13"/>
        <v>-248382.99931071969</v>
      </c>
      <c r="AJ67" s="280">
        <f t="shared" si="13"/>
        <v>-248382.99931071969</v>
      </c>
      <c r="AK67" s="280">
        <f t="shared" si="13"/>
        <v>-248382.99931071969</v>
      </c>
      <c r="AL67" s="280">
        <f t="shared" si="13"/>
        <v>-248382.99931071969</v>
      </c>
      <c r="AM67" s="280">
        <f t="shared" si="13"/>
        <v>-248382.99931071969</v>
      </c>
      <c r="AN67" s="280">
        <f t="shared" si="13"/>
        <v>-248382.99931071969</v>
      </c>
      <c r="AO67" s="280">
        <f t="shared" si="13"/>
        <v>-248382.99931071969</v>
      </c>
      <c r="AP67" s="280">
        <f t="shared" si="13"/>
        <v>-248382.99931071969</v>
      </c>
      <c r="AQ67" s="234">
        <f>SUM(B67:AA67)/1.18</f>
        <v>-5262351.6803118596</v>
      </c>
      <c r="AR67" s="235">
        <f>SUM(B67:AF67)/1.18</f>
        <v>-6314822.0163742313</v>
      </c>
      <c r="AS67" s="235">
        <f>SUM(B67:AP67)/1.18</f>
        <v>-8419762.6884989701</v>
      </c>
    </row>
    <row r="68" spans="1:45" ht="28.5" x14ac:dyDescent="0.2">
      <c r="A68" s="232" t="s">
        <v>314</v>
      </c>
      <c r="B68" s="281">
        <f t="shared" ref="B68:J68" si="14">B66+B67</f>
        <v>6209574.9327679928</v>
      </c>
      <c r="C68" s="281">
        <f>C66+C67</f>
        <v>1547353.249409456</v>
      </c>
      <c r="D68" s="281">
        <f>D66+D67</f>
        <v>3613743.2265140181</v>
      </c>
      <c r="E68" s="281">
        <f t="shared" si="14"/>
        <v>5964908.3574329568</v>
      </c>
      <c r="F68" s="281">
        <f>F66+C67</f>
        <v>6306639.3820538577</v>
      </c>
      <c r="G68" s="281">
        <f t="shared" si="14"/>
        <v>6667165.6130289091</v>
      </c>
      <c r="H68" s="281">
        <f t="shared" si="14"/>
        <v>7047520.7867075885</v>
      </c>
      <c r="I68" s="281">
        <f t="shared" si="14"/>
        <v>7448795.4949385952</v>
      </c>
      <c r="J68" s="281">
        <f t="shared" si="14"/>
        <v>7872140.3121223077</v>
      </c>
      <c r="K68" s="281">
        <f>K66+K67</f>
        <v>8318769.0942511233</v>
      </c>
      <c r="L68" s="281">
        <f>L66+L67</f>
        <v>8789962.4593970254</v>
      </c>
      <c r="M68" s="281">
        <f t="shared" ref="M68:AO68" si="15">M66+M67</f>
        <v>9287071.4596259501</v>
      </c>
      <c r="N68" s="281">
        <f t="shared" si="15"/>
        <v>9811521.4548674673</v>
      </c>
      <c r="O68" s="281">
        <f t="shared" si="15"/>
        <v>10364816.199847268</v>
      </c>
      <c r="P68" s="281">
        <f t="shared" si="15"/>
        <v>10948542.155800955</v>
      </c>
      <c r="Q68" s="281">
        <f t="shared" si="15"/>
        <v>11564373.039332096</v>
      </c>
      <c r="R68" s="281">
        <f t="shared" si="15"/>
        <v>12214074.62145745</v>
      </c>
      <c r="S68" s="281">
        <f t="shared" si="15"/>
        <v>12899509.790599698</v>
      </c>
      <c r="T68" s="281">
        <f t="shared" si="15"/>
        <v>13622643.894044768</v>
      </c>
      <c r="U68" s="281">
        <f t="shared" si="15"/>
        <v>14385550.37317932</v>
      </c>
      <c r="V68" s="281">
        <f t="shared" si="15"/>
        <v>15190416.708666271</v>
      </c>
      <c r="W68" s="281">
        <f t="shared" si="15"/>
        <v>16039550.692605004</v>
      </c>
      <c r="X68" s="281">
        <f t="shared" si="15"/>
        <v>16935387.045660365</v>
      </c>
      <c r="Y68" s="281">
        <f t="shared" si="15"/>
        <v>17880494.398133773</v>
      </c>
      <c r="Z68" s="281">
        <f t="shared" si="15"/>
        <v>18877582.654993221</v>
      </c>
      <c r="AA68" s="281">
        <f t="shared" si="15"/>
        <v>19929510.765979938</v>
      </c>
      <c r="AB68" s="281">
        <f t="shared" si="15"/>
        <v>21039294.923070922</v>
      </c>
      <c r="AC68" s="281">
        <f t="shared" si="15"/>
        <v>22210117.20880191</v>
      </c>
      <c r="AD68" s="281">
        <f t="shared" si="15"/>
        <v>23445334.720248103</v>
      </c>
      <c r="AE68" s="281">
        <f t="shared" si="15"/>
        <v>24748489.194823835</v>
      </c>
      <c r="AF68" s="281">
        <f t="shared" si="15"/>
        <v>26123317.165501237</v>
      </c>
      <c r="AG68" s="281">
        <f t="shared" si="15"/>
        <v>27573760.674565893</v>
      </c>
      <c r="AH68" s="281">
        <f t="shared" si="15"/>
        <v>29103978.576629106</v>
      </c>
      <c r="AI68" s="281">
        <f t="shared" si="15"/>
        <v>30718358.463305794</v>
      </c>
      <c r="AJ68" s="281">
        <f t="shared" si="15"/>
        <v>32421529.2437497</v>
      </c>
      <c r="AK68" s="281">
        <f t="shared" si="15"/>
        <v>34218374.41711802</v>
      </c>
      <c r="AL68" s="281">
        <f t="shared" si="15"/>
        <v>36114046.075021602</v>
      </c>
      <c r="AM68" s="281">
        <f t="shared" si="15"/>
        <v>38113979.674109876</v>
      </c>
      <c r="AN68" s="281">
        <f t="shared" si="15"/>
        <v>40223909.621148005</v>
      </c>
      <c r="AO68" s="281">
        <f t="shared" si="15"/>
        <v>42449885.715273239</v>
      </c>
      <c r="AP68" s="281">
        <f>AP66+AP67</f>
        <v>44798290.494575359</v>
      </c>
      <c r="AQ68" s="178">
        <v>25</v>
      </c>
      <c r="AR68" s="178">
        <v>30</v>
      </c>
      <c r="AS68" s="178">
        <v>40</v>
      </c>
    </row>
    <row r="69" spans="1:45" x14ac:dyDescent="0.2">
      <c r="A69" s="231" t="s">
        <v>312</v>
      </c>
      <c r="B69" s="280">
        <f t="shared" ref="B69:AO69" si="16">-B56</f>
        <v>0</v>
      </c>
      <c r="C69" s="280">
        <f t="shared" si="16"/>
        <v>0</v>
      </c>
      <c r="D69" s="280">
        <f t="shared" si="16"/>
        <v>0</v>
      </c>
      <c r="E69" s="280">
        <f t="shared" si="16"/>
        <v>0</v>
      </c>
      <c r="F69" s="280">
        <f t="shared" si="16"/>
        <v>0</v>
      </c>
      <c r="G69" s="280">
        <f t="shared" si="16"/>
        <v>0</v>
      </c>
      <c r="H69" s="280">
        <f t="shared" si="16"/>
        <v>0</v>
      </c>
      <c r="I69" s="280">
        <f t="shared" si="16"/>
        <v>0</v>
      </c>
      <c r="J69" s="280">
        <f t="shared" si="16"/>
        <v>0</v>
      </c>
      <c r="K69" s="280">
        <f t="shared" si="16"/>
        <v>0</v>
      </c>
      <c r="L69" s="280">
        <f t="shared" si="16"/>
        <v>0</v>
      </c>
      <c r="M69" s="280">
        <f t="shared" si="16"/>
        <v>0</v>
      </c>
      <c r="N69" s="280">
        <f t="shared" si="16"/>
        <v>0</v>
      </c>
      <c r="O69" s="280">
        <f t="shared" si="16"/>
        <v>0</v>
      </c>
      <c r="P69" s="280">
        <f t="shared" si="16"/>
        <v>0</v>
      </c>
      <c r="Q69" s="280">
        <f t="shared" si="16"/>
        <v>0</v>
      </c>
      <c r="R69" s="280">
        <f t="shared" si="16"/>
        <v>0</v>
      </c>
      <c r="S69" s="280">
        <f t="shared" si="16"/>
        <v>0</v>
      </c>
      <c r="T69" s="280">
        <f t="shared" si="16"/>
        <v>0</v>
      </c>
      <c r="U69" s="280">
        <f t="shared" si="16"/>
        <v>0</v>
      </c>
      <c r="V69" s="280">
        <f t="shared" si="16"/>
        <v>0</v>
      </c>
      <c r="W69" s="280">
        <f t="shared" si="16"/>
        <v>0</v>
      </c>
      <c r="X69" s="280">
        <f t="shared" si="16"/>
        <v>0</v>
      </c>
      <c r="Y69" s="280">
        <f t="shared" si="16"/>
        <v>0</v>
      </c>
      <c r="Z69" s="280">
        <f t="shared" si="16"/>
        <v>0</v>
      </c>
      <c r="AA69" s="280">
        <f t="shared" si="16"/>
        <v>0</v>
      </c>
      <c r="AB69" s="280">
        <f t="shared" si="16"/>
        <v>0</v>
      </c>
      <c r="AC69" s="280">
        <f t="shared" si="16"/>
        <v>0</v>
      </c>
      <c r="AD69" s="280">
        <f t="shared" si="16"/>
        <v>0</v>
      </c>
      <c r="AE69" s="280">
        <f t="shared" si="16"/>
        <v>0</v>
      </c>
      <c r="AF69" s="280">
        <f t="shared" si="16"/>
        <v>0</v>
      </c>
      <c r="AG69" s="280">
        <f t="shared" si="16"/>
        <v>0</v>
      </c>
      <c r="AH69" s="280">
        <f t="shared" si="16"/>
        <v>0</v>
      </c>
      <c r="AI69" s="280">
        <f t="shared" si="16"/>
        <v>0</v>
      </c>
      <c r="AJ69" s="280">
        <f t="shared" si="16"/>
        <v>0</v>
      </c>
      <c r="AK69" s="280">
        <f t="shared" si="16"/>
        <v>0</v>
      </c>
      <c r="AL69" s="280">
        <f t="shared" si="16"/>
        <v>0</v>
      </c>
      <c r="AM69" s="280">
        <f t="shared" si="16"/>
        <v>0</v>
      </c>
      <c r="AN69" s="280">
        <f t="shared" si="16"/>
        <v>0</v>
      </c>
      <c r="AO69" s="280">
        <f t="shared" si="16"/>
        <v>0</v>
      </c>
      <c r="AP69" s="280">
        <f>-AP56</f>
        <v>0</v>
      </c>
    </row>
    <row r="70" spans="1:45" ht="14.25" x14ac:dyDescent="0.2">
      <c r="A70" s="232" t="s">
        <v>317</v>
      </c>
      <c r="B70" s="281">
        <f t="shared" ref="B70:AO70" si="17">B68+B69</f>
        <v>6209574.9327679928</v>
      </c>
      <c r="C70" s="281">
        <f t="shared" si="17"/>
        <v>1547353.249409456</v>
      </c>
      <c r="D70" s="281">
        <f t="shared" si="17"/>
        <v>3613743.2265140181</v>
      </c>
      <c r="E70" s="281">
        <f t="shared" si="17"/>
        <v>5964908.3574329568</v>
      </c>
      <c r="F70" s="281">
        <f t="shared" si="17"/>
        <v>6306639.3820538577</v>
      </c>
      <c r="G70" s="281">
        <f t="shared" si="17"/>
        <v>6667165.6130289091</v>
      </c>
      <c r="H70" s="281">
        <f t="shared" si="17"/>
        <v>7047520.7867075885</v>
      </c>
      <c r="I70" s="281">
        <f t="shared" si="17"/>
        <v>7448795.4949385952</v>
      </c>
      <c r="J70" s="281">
        <f t="shared" si="17"/>
        <v>7872140.3121223077</v>
      </c>
      <c r="K70" s="281">
        <f t="shared" si="17"/>
        <v>8318769.0942511233</v>
      </c>
      <c r="L70" s="281">
        <f t="shared" si="17"/>
        <v>8789962.4593970254</v>
      </c>
      <c r="M70" s="281">
        <f t="shared" si="17"/>
        <v>9287071.4596259501</v>
      </c>
      <c r="N70" s="281">
        <f t="shared" si="17"/>
        <v>9811521.4548674673</v>
      </c>
      <c r="O70" s="281">
        <f t="shared" si="17"/>
        <v>10364816.199847268</v>
      </c>
      <c r="P70" s="281">
        <f t="shared" si="17"/>
        <v>10948542.155800955</v>
      </c>
      <c r="Q70" s="281">
        <f t="shared" si="17"/>
        <v>11564373.039332096</v>
      </c>
      <c r="R70" s="281">
        <f t="shared" si="17"/>
        <v>12214074.62145745</v>
      </c>
      <c r="S70" s="281">
        <f t="shared" si="17"/>
        <v>12899509.790599698</v>
      </c>
      <c r="T70" s="281">
        <f t="shared" si="17"/>
        <v>13622643.894044768</v>
      </c>
      <c r="U70" s="281">
        <f t="shared" si="17"/>
        <v>14385550.37317932</v>
      </c>
      <c r="V70" s="281">
        <f t="shared" si="17"/>
        <v>15190416.708666271</v>
      </c>
      <c r="W70" s="281">
        <f t="shared" si="17"/>
        <v>16039550.692605004</v>
      </c>
      <c r="X70" s="281">
        <f t="shared" si="17"/>
        <v>16935387.045660365</v>
      </c>
      <c r="Y70" s="281">
        <f t="shared" si="17"/>
        <v>17880494.398133773</v>
      </c>
      <c r="Z70" s="281">
        <f t="shared" si="17"/>
        <v>18877582.654993221</v>
      </c>
      <c r="AA70" s="281">
        <f t="shared" si="17"/>
        <v>19929510.765979938</v>
      </c>
      <c r="AB70" s="281">
        <f t="shared" si="17"/>
        <v>21039294.923070922</v>
      </c>
      <c r="AC70" s="281">
        <f t="shared" si="17"/>
        <v>22210117.20880191</v>
      </c>
      <c r="AD70" s="281">
        <f t="shared" si="17"/>
        <v>23445334.720248103</v>
      </c>
      <c r="AE70" s="281">
        <f t="shared" si="17"/>
        <v>24748489.194823835</v>
      </c>
      <c r="AF70" s="281">
        <f t="shared" si="17"/>
        <v>26123317.165501237</v>
      </c>
      <c r="AG70" s="281">
        <f t="shared" si="17"/>
        <v>27573760.674565893</v>
      </c>
      <c r="AH70" s="281">
        <f t="shared" si="17"/>
        <v>29103978.576629106</v>
      </c>
      <c r="AI70" s="281">
        <f t="shared" si="17"/>
        <v>30718358.463305794</v>
      </c>
      <c r="AJ70" s="281">
        <f t="shared" si="17"/>
        <v>32421529.2437497</v>
      </c>
      <c r="AK70" s="281">
        <f t="shared" si="17"/>
        <v>34218374.41711802</v>
      </c>
      <c r="AL70" s="281">
        <f t="shared" si="17"/>
        <v>36114046.075021602</v>
      </c>
      <c r="AM70" s="281">
        <f t="shared" si="17"/>
        <v>38113979.674109876</v>
      </c>
      <c r="AN70" s="281">
        <f t="shared" si="17"/>
        <v>40223909.621148005</v>
      </c>
      <c r="AO70" s="281">
        <f t="shared" si="17"/>
        <v>42449885.715273239</v>
      </c>
      <c r="AP70" s="281">
        <f>AP68+AP69</f>
        <v>44798290.494575359</v>
      </c>
    </row>
    <row r="71" spans="1:45" x14ac:dyDescent="0.2">
      <c r="A71" s="231" t="s">
        <v>311</v>
      </c>
      <c r="B71" s="280">
        <f t="shared" ref="B71:AP71" si="18">-B70*$B$36</f>
        <v>-1241914.9865535987</v>
      </c>
      <c r="C71" s="280">
        <f t="shared" si="18"/>
        <v>-309470.64988189121</v>
      </c>
      <c r="D71" s="280">
        <f t="shared" si="18"/>
        <v>-722748.64530280372</v>
      </c>
      <c r="E71" s="280">
        <f t="shared" si="18"/>
        <v>-1192981.6714865915</v>
      </c>
      <c r="F71" s="280">
        <f t="shared" si="18"/>
        <v>-1261327.8764107716</v>
      </c>
      <c r="G71" s="280">
        <f t="shared" si="18"/>
        <v>-1333433.122605782</v>
      </c>
      <c r="H71" s="280">
        <f t="shared" si="18"/>
        <v>-1409504.1573415177</v>
      </c>
      <c r="I71" s="280">
        <f t="shared" si="18"/>
        <v>-1489759.098987719</v>
      </c>
      <c r="J71" s="280">
        <f t="shared" si="18"/>
        <v>-1574428.0624244616</v>
      </c>
      <c r="K71" s="280">
        <f t="shared" si="18"/>
        <v>-1663753.8188502248</v>
      </c>
      <c r="L71" s="280">
        <f t="shared" si="18"/>
        <v>-1757992.4918794052</v>
      </c>
      <c r="M71" s="280">
        <f t="shared" si="18"/>
        <v>-1857414.29192519</v>
      </c>
      <c r="N71" s="280">
        <f t="shared" si="18"/>
        <v>-1962304.2909734936</v>
      </c>
      <c r="O71" s="280">
        <f t="shared" si="18"/>
        <v>-2072963.2399694538</v>
      </c>
      <c r="P71" s="280">
        <f t="shared" si="18"/>
        <v>-2189708.4311601911</v>
      </c>
      <c r="Q71" s="280">
        <f t="shared" si="18"/>
        <v>-2312874.607866419</v>
      </c>
      <c r="R71" s="280">
        <f t="shared" si="18"/>
        <v>-2442814.9242914901</v>
      </c>
      <c r="S71" s="280">
        <f t="shared" si="18"/>
        <v>-2579901.95811994</v>
      </c>
      <c r="T71" s="280">
        <f t="shared" si="18"/>
        <v>-2724528.7788089537</v>
      </c>
      <c r="U71" s="280">
        <f t="shared" si="18"/>
        <v>-2877110.0746358642</v>
      </c>
      <c r="V71" s="280">
        <f t="shared" si="18"/>
        <v>-3038083.3417332545</v>
      </c>
      <c r="W71" s="280">
        <f t="shared" si="18"/>
        <v>-3207910.1385210007</v>
      </c>
      <c r="X71" s="280">
        <f t="shared" si="18"/>
        <v>-3387077.4091320732</v>
      </c>
      <c r="Y71" s="280">
        <f t="shared" si="18"/>
        <v>-3576098.8796267547</v>
      </c>
      <c r="Z71" s="280">
        <f t="shared" si="18"/>
        <v>-3775516.5309986444</v>
      </c>
      <c r="AA71" s="280">
        <f t="shared" si="18"/>
        <v>-3985902.1531959879</v>
      </c>
      <c r="AB71" s="280">
        <f t="shared" si="18"/>
        <v>-4207858.9846141851</v>
      </c>
      <c r="AC71" s="280">
        <f t="shared" si="18"/>
        <v>-4442023.4417603826</v>
      </c>
      <c r="AD71" s="280">
        <f t="shared" si="18"/>
        <v>-4689066.944049621</v>
      </c>
      <c r="AE71" s="280">
        <f t="shared" si="18"/>
        <v>-4949697.8389647668</v>
      </c>
      <c r="AF71" s="280">
        <f t="shared" si="18"/>
        <v>-5224663.4331002478</v>
      </c>
      <c r="AG71" s="280">
        <f t="shared" si="18"/>
        <v>-5514752.1349131791</v>
      </c>
      <c r="AH71" s="280">
        <f t="shared" si="18"/>
        <v>-5820795.7153258212</v>
      </c>
      <c r="AI71" s="280">
        <f t="shared" si="18"/>
        <v>-6143671.6926611587</v>
      </c>
      <c r="AJ71" s="280">
        <f t="shared" si="18"/>
        <v>-6484305.8487499403</v>
      </c>
      <c r="AK71" s="280">
        <f t="shared" si="18"/>
        <v>-6843674.8834236041</v>
      </c>
      <c r="AL71" s="280">
        <f t="shared" si="18"/>
        <v>-7222809.2150043212</v>
      </c>
      <c r="AM71" s="280">
        <f t="shared" si="18"/>
        <v>-7622795.9348219754</v>
      </c>
      <c r="AN71" s="280">
        <f t="shared" si="18"/>
        <v>-8044781.9242296014</v>
      </c>
      <c r="AO71" s="280">
        <f t="shared" si="18"/>
        <v>-8489977.1430546474</v>
      </c>
      <c r="AP71" s="280">
        <f t="shared" si="18"/>
        <v>-8959658.0989150722</v>
      </c>
    </row>
    <row r="72" spans="1:45" ht="15" thickBot="1" x14ac:dyDescent="0.25">
      <c r="A72" s="236" t="s">
        <v>316</v>
      </c>
      <c r="B72" s="237">
        <f t="shared" ref="B72:AO72" si="19">B70+B71</f>
        <v>4967659.9462143946</v>
      </c>
      <c r="C72" s="237">
        <f t="shared" si="19"/>
        <v>1237882.5995275648</v>
      </c>
      <c r="D72" s="237">
        <f t="shared" si="19"/>
        <v>2890994.5812112144</v>
      </c>
      <c r="E72" s="237">
        <f t="shared" si="19"/>
        <v>4771926.6859463658</v>
      </c>
      <c r="F72" s="237">
        <f t="shared" si="19"/>
        <v>5045311.5056430865</v>
      </c>
      <c r="G72" s="237">
        <f t="shared" si="19"/>
        <v>5333732.4904231271</v>
      </c>
      <c r="H72" s="237">
        <f t="shared" si="19"/>
        <v>5638016.629366071</v>
      </c>
      <c r="I72" s="237">
        <f t="shared" si="19"/>
        <v>5959036.3959508762</v>
      </c>
      <c r="J72" s="237">
        <f t="shared" si="19"/>
        <v>6297712.2496978464</v>
      </c>
      <c r="K72" s="237">
        <f t="shared" si="19"/>
        <v>6655015.2754008984</v>
      </c>
      <c r="L72" s="237">
        <f t="shared" si="19"/>
        <v>7031969.96751762</v>
      </c>
      <c r="M72" s="237">
        <f t="shared" si="19"/>
        <v>7429657.1677007601</v>
      </c>
      <c r="N72" s="237">
        <f t="shared" si="19"/>
        <v>7849217.1638939735</v>
      </c>
      <c r="O72" s="237">
        <f t="shared" si="19"/>
        <v>8291852.9598778142</v>
      </c>
      <c r="P72" s="237">
        <f t="shared" si="19"/>
        <v>8758833.7246407643</v>
      </c>
      <c r="Q72" s="237">
        <f t="shared" si="19"/>
        <v>9251498.4314656761</v>
      </c>
      <c r="R72" s="237">
        <f t="shared" si="19"/>
        <v>9771259.6971659604</v>
      </c>
      <c r="S72" s="237">
        <f t="shared" si="19"/>
        <v>10319607.832479758</v>
      </c>
      <c r="T72" s="237">
        <f t="shared" si="19"/>
        <v>10898115.115235815</v>
      </c>
      <c r="U72" s="237">
        <f t="shared" si="19"/>
        <v>11508440.298543457</v>
      </c>
      <c r="V72" s="237">
        <f t="shared" si="19"/>
        <v>12152333.366933016</v>
      </c>
      <c r="W72" s="237">
        <f t="shared" si="19"/>
        <v>12831640.554084003</v>
      </c>
      <c r="X72" s="237">
        <f t="shared" si="19"/>
        <v>13548309.636528293</v>
      </c>
      <c r="Y72" s="237">
        <f t="shared" si="19"/>
        <v>14304395.518507019</v>
      </c>
      <c r="Z72" s="237">
        <f t="shared" si="19"/>
        <v>15102066.123994578</v>
      </c>
      <c r="AA72" s="237">
        <f t="shared" si="19"/>
        <v>15943608.61278395</v>
      </c>
      <c r="AB72" s="237">
        <f t="shared" si="19"/>
        <v>16831435.938456737</v>
      </c>
      <c r="AC72" s="237">
        <f t="shared" si="19"/>
        <v>17768093.767041527</v>
      </c>
      <c r="AD72" s="237">
        <f t="shared" si="19"/>
        <v>18756267.776198484</v>
      </c>
      <c r="AE72" s="237">
        <f t="shared" si="19"/>
        <v>19798791.355859067</v>
      </c>
      <c r="AF72" s="237">
        <f t="shared" si="19"/>
        <v>20898653.732400991</v>
      </c>
      <c r="AG72" s="237">
        <f t="shared" si="19"/>
        <v>22059008.539652713</v>
      </c>
      <c r="AH72" s="237">
        <f t="shared" si="19"/>
        <v>23283182.861303285</v>
      </c>
      <c r="AI72" s="237">
        <f t="shared" si="19"/>
        <v>24574686.770644635</v>
      </c>
      <c r="AJ72" s="237">
        <f t="shared" si="19"/>
        <v>25937223.394999761</v>
      </c>
      <c r="AK72" s="237">
        <f t="shared" si="19"/>
        <v>27374699.533694416</v>
      </c>
      <c r="AL72" s="237">
        <f t="shared" si="19"/>
        <v>28891236.860017281</v>
      </c>
      <c r="AM72" s="237">
        <f t="shared" si="19"/>
        <v>30491183.739287902</v>
      </c>
      <c r="AN72" s="237">
        <f t="shared" si="19"/>
        <v>32179127.696918406</v>
      </c>
      <c r="AO72" s="237">
        <f t="shared" si="19"/>
        <v>33959908.572218589</v>
      </c>
      <c r="AP72" s="237">
        <f>AP70+AP71</f>
        <v>35838632.395660289</v>
      </c>
    </row>
    <row r="73" spans="1:45" s="239" customFormat="1" ht="16.5" thickBot="1" x14ac:dyDescent="0.25">
      <c r="A73" s="227"/>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c r="AQ73" s="178"/>
      <c r="AR73" s="178"/>
      <c r="AS73" s="178"/>
    </row>
    <row r="74" spans="1:45" x14ac:dyDescent="0.2">
      <c r="A74" s="222" t="s">
        <v>315</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314</v>
      </c>
      <c r="B75" s="281">
        <f t="shared" ref="B75:AO75" si="22">B68</f>
        <v>6209574.9327679928</v>
      </c>
      <c r="C75" s="281">
        <f t="shared" si="22"/>
        <v>1547353.249409456</v>
      </c>
      <c r="D75" s="281">
        <f>D68</f>
        <v>3613743.2265140181</v>
      </c>
      <c r="E75" s="281">
        <f t="shared" si="22"/>
        <v>5964908.3574329568</v>
      </c>
      <c r="F75" s="281">
        <f t="shared" si="22"/>
        <v>6306639.3820538577</v>
      </c>
      <c r="G75" s="281">
        <f t="shared" si="22"/>
        <v>6667165.6130289091</v>
      </c>
      <c r="H75" s="281">
        <f t="shared" si="22"/>
        <v>7047520.7867075885</v>
      </c>
      <c r="I75" s="281">
        <f t="shared" si="22"/>
        <v>7448795.4949385952</v>
      </c>
      <c r="J75" s="281">
        <f t="shared" si="22"/>
        <v>7872140.3121223077</v>
      </c>
      <c r="K75" s="281">
        <f t="shared" si="22"/>
        <v>8318769.0942511233</v>
      </c>
      <c r="L75" s="281">
        <f t="shared" si="22"/>
        <v>8789962.4593970254</v>
      </c>
      <c r="M75" s="281">
        <f t="shared" si="22"/>
        <v>9287071.4596259501</v>
      </c>
      <c r="N75" s="281">
        <f t="shared" si="22"/>
        <v>9811521.4548674673</v>
      </c>
      <c r="O75" s="281">
        <f t="shared" si="22"/>
        <v>10364816.199847268</v>
      </c>
      <c r="P75" s="281">
        <f t="shared" si="22"/>
        <v>10948542.155800955</v>
      </c>
      <c r="Q75" s="281">
        <f t="shared" si="22"/>
        <v>11564373.039332096</v>
      </c>
      <c r="R75" s="281">
        <f t="shared" si="22"/>
        <v>12214074.62145745</v>
      </c>
      <c r="S75" s="281">
        <f t="shared" si="22"/>
        <v>12899509.790599698</v>
      </c>
      <c r="T75" s="281">
        <f t="shared" si="22"/>
        <v>13622643.894044768</v>
      </c>
      <c r="U75" s="281">
        <f t="shared" si="22"/>
        <v>14385550.37317932</v>
      </c>
      <c r="V75" s="281">
        <f t="shared" si="22"/>
        <v>15190416.708666271</v>
      </c>
      <c r="W75" s="281">
        <f t="shared" si="22"/>
        <v>16039550.692605004</v>
      </c>
      <c r="X75" s="281">
        <f t="shared" si="22"/>
        <v>16935387.045660365</v>
      </c>
      <c r="Y75" s="281">
        <f t="shared" si="22"/>
        <v>17880494.398133773</v>
      </c>
      <c r="Z75" s="281">
        <f t="shared" si="22"/>
        <v>18877582.654993221</v>
      </c>
      <c r="AA75" s="281">
        <f t="shared" si="22"/>
        <v>19929510.765979938</v>
      </c>
      <c r="AB75" s="281">
        <f t="shared" si="22"/>
        <v>21039294.923070922</v>
      </c>
      <c r="AC75" s="281">
        <f t="shared" si="22"/>
        <v>22210117.20880191</v>
      </c>
      <c r="AD75" s="281">
        <f t="shared" si="22"/>
        <v>23445334.720248103</v>
      </c>
      <c r="AE75" s="281">
        <f t="shared" si="22"/>
        <v>24748489.194823835</v>
      </c>
      <c r="AF75" s="281">
        <f t="shared" si="22"/>
        <v>26123317.165501237</v>
      </c>
      <c r="AG75" s="281">
        <f t="shared" si="22"/>
        <v>27573760.674565893</v>
      </c>
      <c r="AH75" s="281">
        <f t="shared" si="22"/>
        <v>29103978.576629106</v>
      </c>
      <c r="AI75" s="281">
        <f t="shared" si="22"/>
        <v>30718358.463305794</v>
      </c>
      <c r="AJ75" s="281">
        <f t="shared" si="22"/>
        <v>32421529.2437497</v>
      </c>
      <c r="AK75" s="281">
        <f t="shared" si="22"/>
        <v>34218374.41711802</v>
      </c>
      <c r="AL75" s="281">
        <f t="shared" si="22"/>
        <v>36114046.075021602</v>
      </c>
      <c r="AM75" s="281">
        <f t="shared" si="22"/>
        <v>38113979.674109876</v>
      </c>
      <c r="AN75" s="281">
        <f t="shared" si="22"/>
        <v>40223909.621148005</v>
      </c>
      <c r="AO75" s="281">
        <f t="shared" si="22"/>
        <v>42449885.715273239</v>
      </c>
      <c r="AP75" s="281">
        <f>AP68</f>
        <v>44798290.494575359</v>
      </c>
    </row>
    <row r="76" spans="1:45" x14ac:dyDescent="0.2">
      <c r="A76" s="231" t="s">
        <v>313</v>
      </c>
      <c r="B76" s="280">
        <f t="shared" ref="B76:AO76" si="23">-B67</f>
        <v>0</v>
      </c>
      <c r="C76" s="280">
        <f>-C67</f>
        <v>248382.99931071969</v>
      </c>
      <c r="D76" s="280">
        <f t="shared" si="23"/>
        <v>248382.99931071969</v>
      </c>
      <c r="E76" s="280">
        <f t="shared" si="23"/>
        <v>248382.99931071969</v>
      </c>
      <c r="F76" s="280">
        <f>-C67</f>
        <v>248382.99931071969</v>
      </c>
      <c r="G76" s="280">
        <f t="shared" si="23"/>
        <v>248382.99931071969</v>
      </c>
      <c r="H76" s="280">
        <f t="shared" si="23"/>
        <v>248382.99931071969</v>
      </c>
      <c r="I76" s="280">
        <f t="shared" si="23"/>
        <v>248382.99931071969</v>
      </c>
      <c r="J76" s="280">
        <f t="shared" si="23"/>
        <v>248382.99931071969</v>
      </c>
      <c r="K76" s="280">
        <f t="shared" si="23"/>
        <v>248382.99931071969</v>
      </c>
      <c r="L76" s="280">
        <f>-L67</f>
        <v>248382.99931071969</v>
      </c>
      <c r="M76" s="280">
        <f>-M67</f>
        <v>248382.99931071969</v>
      </c>
      <c r="N76" s="280">
        <f t="shared" si="23"/>
        <v>248382.99931071969</v>
      </c>
      <c r="O76" s="280">
        <f t="shared" si="23"/>
        <v>248382.99931071969</v>
      </c>
      <c r="P76" s="280">
        <f t="shared" si="23"/>
        <v>248382.99931071969</v>
      </c>
      <c r="Q76" s="280">
        <f t="shared" si="23"/>
        <v>248382.99931071969</v>
      </c>
      <c r="R76" s="280">
        <f t="shared" si="23"/>
        <v>248382.99931071969</v>
      </c>
      <c r="S76" s="280">
        <f t="shared" si="23"/>
        <v>248382.99931071969</v>
      </c>
      <c r="T76" s="280">
        <f t="shared" si="23"/>
        <v>248382.99931071969</v>
      </c>
      <c r="U76" s="280">
        <f t="shared" si="23"/>
        <v>248382.99931071969</v>
      </c>
      <c r="V76" s="280">
        <f t="shared" si="23"/>
        <v>248382.99931071969</v>
      </c>
      <c r="W76" s="280">
        <f t="shared" si="23"/>
        <v>248382.99931071969</v>
      </c>
      <c r="X76" s="280">
        <f t="shared" si="23"/>
        <v>248382.99931071969</v>
      </c>
      <c r="Y76" s="280">
        <f t="shared" si="23"/>
        <v>248382.99931071969</v>
      </c>
      <c r="Z76" s="280">
        <f t="shared" si="23"/>
        <v>248382.99931071969</v>
      </c>
      <c r="AA76" s="280">
        <f t="shared" si="23"/>
        <v>248382.99931071969</v>
      </c>
      <c r="AB76" s="280">
        <f t="shared" si="23"/>
        <v>248382.99931071969</v>
      </c>
      <c r="AC76" s="280">
        <f t="shared" si="23"/>
        <v>248382.99931071969</v>
      </c>
      <c r="AD76" s="280">
        <f t="shared" si="23"/>
        <v>248382.99931071969</v>
      </c>
      <c r="AE76" s="280">
        <f t="shared" si="23"/>
        <v>248382.99931071969</v>
      </c>
      <c r="AF76" s="280">
        <f t="shared" si="23"/>
        <v>248382.99931071969</v>
      </c>
      <c r="AG76" s="280">
        <f t="shared" si="23"/>
        <v>248382.99931071969</v>
      </c>
      <c r="AH76" s="280">
        <f t="shared" si="23"/>
        <v>248382.99931071969</v>
      </c>
      <c r="AI76" s="280">
        <f t="shared" si="23"/>
        <v>248382.99931071969</v>
      </c>
      <c r="AJ76" s="280">
        <f t="shared" si="23"/>
        <v>248382.99931071969</v>
      </c>
      <c r="AK76" s="280">
        <f t="shared" si="23"/>
        <v>248382.99931071969</v>
      </c>
      <c r="AL76" s="280">
        <f t="shared" si="23"/>
        <v>248382.99931071969</v>
      </c>
      <c r="AM76" s="280">
        <f t="shared" si="23"/>
        <v>248382.99931071969</v>
      </c>
      <c r="AN76" s="280">
        <f t="shared" si="23"/>
        <v>248382.99931071969</v>
      </c>
      <c r="AO76" s="280">
        <f t="shared" si="23"/>
        <v>248382.99931071969</v>
      </c>
      <c r="AP76" s="280">
        <f>-AP67</f>
        <v>248382.99931071969</v>
      </c>
    </row>
    <row r="77" spans="1:45" x14ac:dyDescent="0.2">
      <c r="A77" s="231" t="s">
        <v>312</v>
      </c>
      <c r="B77" s="280">
        <f t="shared" ref="B77:AO77" si="24">B69</f>
        <v>0</v>
      </c>
      <c r="C77" s="280">
        <f t="shared" si="24"/>
        <v>0</v>
      </c>
      <c r="D77" s="280">
        <f t="shared" si="24"/>
        <v>0</v>
      </c>
      <c r="E77" s="280">
        <f t="shared" si="24"/>
        <v>0</v>
      </c>
      <c r="F77" s="280">
        <f t="shared" si="24"/>
        <v>0</v>
      </c>
      <c r="G77" s="280">
        <f t="shared" si="24"/>
        <v>0</v>
      </c>
      <c r="H77" s="280">
        <f t="shared" si="24"/>
        <v>0</v>
      </c>
      <c r="I77" s="280">
        <f t="shared" si="24"/>
        <v>0</v>
      </c>
      <c r="J77" s="280">
        <f t="shared" si="24"/>
        <v>0</v>
      </c>
      <c r="K77" s="280">
        <f t="shared" si="24"/>
        <v>0</v>
      </c>
      <c r="L77" s="280">
        <f t="shared" si="24"/>
        <v>0</v>
      </c>
      <c r="M77" s="280">
        <f t="shared" si="24"/>
        <v>0</v>
      </c>
      <c r="N77" s="280">
        <f t="shared" si="24"/>
        <v>0</v>
      </c>
      <c r="O77" s="280">
        <f t="shared" si="24"/>
        <v>0</v>
      </c>
      <c r="P77" s="280">
        <f t="shared" si="24"/>
        <v>0</v>
      </c>
      <c r="Q77" s="280">
        <f t="shared" si="24"/>
        <v>0</v>
      </c>
      <c r="R77" s="280">
        <f t="shared" si="24"/>
        <v>0</v>
      </c>
      <c r="S77" s="280">
        <f t="shared" si="24"/>
        <v>0</v>
      </c>
      <c r="T77" s="280">
        <f t="shared" si="24"/>
        <v>0</v>
      </c>
      <c r="U77" s="280">
        <f t="shared" si="24"/>
        <v>0</v>
      </c>
      <c r="V77" s="280">
        <f t="shared" si="24"/>
        <v>0</v>
      </c>
      <c r="W77" s="280">
        <f t="shared" si="24"/>
        <v>0</v>
      </c>
      <c r="X77" s="280">
        <f t="shared" si="24"/>
        <v>0</v>
      </c>
      <c r="Y77" s="280">
        <f t="shared" si="24"/>
        <v>0</v>
      </c>
      <c r="Z77" s="280">
        <f t="shared" si="24"/>
        <v>0</v>
      </c>
      <c r="AA77" s="280">
        <f t="shared" si="24"/>
        <v>0</v>
      </c>
      <c r="AB77" s="280">
        <f t="shared" si="24"/>
        <v>0</v>
      </c>
      <c r="AC77" s="280">
        <f t="shared" si="24"/>
        <v>0</v>
      </c>
      <c r="AD77" s="280">
        <f t="shared" si="24"/>
        <v>0</v>
      </c>
      <c r="AE77" s="280">
        <f t="shared" si="24"/>
        <v>0</v>
      </c>
      <c r="AF77" s="280">
        <f t="shared" si="24"/>
        <v>0</v>
      </c>
      <c r="AG77" s="280">
        <f t="shared" si="24"/>
        <v>0</v>
      </c>
      <c r="AH77" s="280">
        <f t="shared" si="24"/>
        <v>0</v>
      </c>
      <c r="AI77" s="280">
        <f t="shared" si="24"/>
        <v>0</v>
      </c>
      <c r="AJ77" s="280">
        <f t="shared" si="24"/>
        <v>0</v>
      </c>
      <c r="AK77" s="280">
        <f t="shared" si="24"/>
        <v>0</v>
      </c>
      <c r="AL77" s="280">
        <f t="shared" si="24"/>
        <v>0</v>
      </c>
      <c r="AM77" s="280">
        <f t="shared" si="24"/>
        <v>0</v>
      </c>
      <c r="AN77" s="280">
        <f t="shared" si="24"/>
        <v>0</v>
      </c>
      <c r="AO77" s="280">
        <f t="shared" si="24"/>
        <v>0</v>
      </c>
      <c r="AP77" s="280">
        <f>AP69</f>
        <v>0</v>
      </c>
    </row>
    <row r="78" spans="1:45" x14ac:dyDescent="0.2">
      <c r="A78" s="231" t="s">
        <v>311</v>
      </c>
      <c r="B78" s="280">
        <f>IF(SUM($B$71:B71)+SUM($A$78:A78)&gt;0,0,SUM($B$71:B71)-SUM($A$78:A78))</f>
        <v>-1241914.9865535987</v>
      </c>
      <c r="C78" s="280">
        <f>IF(SUM($B$71:C71)+SUM($A$78:B78)&gt;0,0,SUM($B$71:C71)-SUM($A$78:B78))</f>
        <v>-309470.64988189121</v>
      </c>
      <c r="D78" s="280">
        <f>IF(SUM($B$71:D71)+SUM($A$78:C78)&gt;0,0,SUM($B$71:D71)-SUM($A$78:C78))</f>
        <v>-722748.64530280349</v>
      </c>
      <c r="E78" s="280">
        <f>IF(SUM($B$71:E71)+SUM($A$78:D78)&gt;0,0,SUM($B$71:E71)-SUM($A$78:D78))</f>
        <v>-1192981.6714865915</v>
      </c>
      <c r="F78" s="280">
        <f>IF(SUM($B$71:F71)+SUM($A$78:E78)&gt;0,0,SUM($B$71:F71)-SUM($A$78:E78))</f>
        <v>-1261327.8764107716</v>
      </c>
      <c r="G78" s="280">
        <f>IF(SUM($B$71:G71)+SUM($A$78:F78)&gt;0,0,SUM($B$71:G71)-SUM($A$78:F78))</f>
        <v>-1333433.122605782</v>
      </c>
      <c r="H78" s="280">
        <f>IF(SUM($B$71:H71)+SUM($A$78:G78)&gt;0,0,SUM($B$71:H71)-SUM($A$78:G78))</f>
        <v>-1409504.1573415175</v>
      </c>
      <c r="I78" s="280">
        <f>IF(SUM($B$71:I71)+SUM($A$78:H78)&gt;0,0,SUM($B$71:I71)-SUM($A$78:H78))</f>
        <v>-1489759.0989877181</v>
      </c>
      <c r="J78" s="280">
        <f>IF(SUM($B$71:J71)+SUM($A$78:I78)&gt;0,0,SUM($B$71:J71)-SUM($A$78:I78))</f>
        <v>-1574428.0624244623</v>
      </c>
      <c r="K78" s="280">
        <f>IF(SUM($B$71:K71)+SUM($A$78:J78)&gt;0,0,SUM($B$71:K71)-SUM($A$78:J78))</f>
        <v>-1663753.8188502248</v>
      </c>
      <c r="L78" s="280">
        <f>IF(SUM($B$71:L71)+SUM($A$78:K78)&gt;0,0,SUM($B$71:L71)-SUM($A$78:K78))</f>
        <v>-1757992.4918794055</v>
      </c>
      <c r="M78" s="280">
        <f>IF(SUM($B$71:M71)+SUM($A$78:L78)&gt;0,0,SUM($B$71:M71)-SUM($A$78:L78))</f>
        <v>-1857414.29192519</v>
      </c>
      <c r="N78" s="280">
        <f>IF(SUM($B$71:N71)+SUM($A$78:M78)&gt;0,0,SUM($B$71:N71)-SUM($A$78:M78))</f>
        <v>-1962304.2909734938</v>
      </c>
      <c r="O78" s="280">
        <f>IF(SUM($B$71:O71)+SUM($A$78:N78)&gt;0,0,SUM($B$71:O71)-SUM($A$78:N78))</f>
        <v>-2072963.2399694547</v>
      </c>
      <c r="P78" s="280">
        <f>IF(SUM($B$71:P71)+SUM($A$78:O78)&gt;0,0,SUM($B$71:P71)-SUM($A$78:O78))</f>
        <v>-2189708.4311601929</v>
      </c>
      <c r="Q78" s="280">
        <f>IF(SUM($B$71:Q71)+SUM($A$78:P78)&gt;0,0,SUM($B$71:Q71)-SUM($A$78:P78))</f>
        <v>-2312874.6078664176</v>
      </c>
      <c r="R78" s="280">
        <f>IF(SUM($B$71:R71)+SUM($A$78:Q78)&gt;0,0,SUM($B$71:R71)-SUM($A$78:Q78))</f>
        <v>-2442814.9242914915</v>
      </c>
      <c r="S78" s="280">
        <f>IF(SUM($B$71:S71)+SUM($A$78:R78)&gt;0,0,SUM($B$71:S71)-SUM($A$78:R78))</f>
        <v>-2579901.95811994</v>
      </c>
      <c r="T78" s="280">
        <f>IF(SUM($B$71:T71)+SUM($A$78:S78)&gt;0,0,SUM($B$71:T71)-SUM($A$78:S78))</f>
        <v>-2724528.7788089551</v>
      </c>
      <c r="U78" s="280">
        <f>IF(SUM($B$71:U71)+SUM($A$78:T78)&gt;0,0,SUM($B$71:U71)-SUM($A$78:T78))</f>
        <v>-2877110.074635867</v>
      </c>
      <c r="V78" s="280">
        <f>IF(SUM($B$71:V71)+SUM($A$78:U78)&gt;0,0,SUM($B$71:V71)-SUM($A$78:U78))</f>
        <v>-3038083.3417332545</v>
      </c>
      <c r="W78" s="280">
        <f>IF(SUM($B$71:W71)+SUM($A$78:V78)&gt;0,0,SUM($B$71:W71)-SUM($A$78:V78))</f>
        <v>-3207910.1385210007</v>
      </c>
      <c r="X78" s="280">
        <f>IF(SUM($B$71:X71)+SUM($A$78:W78)&gt;0,0,SUM($B$71:X71)-SUM($A$78:W78))</f>
        <v>-3387077.4091320708</v>
      </c>
      <c r="Y78" s="280">
        <f>IF(SUM($B$71:Y71)+SUM($A$78:X78)&gt;0,0,SUM($B$71:Y71)-SUM($A$78:X78))</f>
        <v>-3576098.8796267509</v>
      </c>
      <c r="Z78" s="280">
        <f>IF(SUM($B$71:Z71)+SUM($A$78:Y78)&gt;0,0,SUM($B$71:Z71)-SUM($A$78:Y78))</f>
        <v>-3775516.5309986472</v>
      </c>
      <c r="AA78" s="280">
        <f>IF(SUM($B$71:AA71)+SUM($A$78:Z78)&gt;0,0,SUM($B$71:AA71)-SUM($A$78:Z78))</f>
        <v>-3985902.1531959847</v>
      </c>
      <c r="AB78" s="280">
        <f>IF(SUM($B$71:AB71)+SUM($A$78:AA78)&gt;0,0,SUM($B$71:AB71)-SUM($A$78:AA78))</f>
        <v>-4207858.984614186</v>
      </c>
      <c r="AC78" s="280">
        <f>IF(SUM($B$71:AC71)+SUM($A$78:AB78)&gt;0,0,SUM($B$71:AC71)-SUM($A$78:AB78))</f>
        <v>-4442023.4417603835</v>
      </c>
      <c r="AD78" s="280">
        <f>IF(SUM($B$71:AD71)+SUM($A$78:AC78)&gt;0,0,SUM($B$71:AD71)-SUM($A$78:AC78))</f>
        <v>-4689066.9440496191</v>
      </c>
      <c r="AE78" s="280">
        <f>IF(SUM($B$71:AE71)+SUM($A$78:AD78)&gt;0,0,SUM($B$71:AE71)-SUM($A$78:AD78))</f>
        <v>-4949697.8389647603</v>
      </c>
      <c r="AF78" s="280">
        <f>IF(SUM($B$71:AF71)+SUM($A$78:AE78)&gt;0,0,SUM($B$71:AF71)-SUM($A$78:AE78))</f>
        <v>-5224663.4331002533</v>
      </c>
      <c r="AG78" s="280">
        <f>IF(SUM($B$71:AG71)+SUM($A$78:AF78)&gt;0,0,SUM($B$71:AG71)-SUM($A$78:AF78))</f>
        <v>-5514752.1349131763</v>
      </c>
      <c r="AH78" s="280">
        <f>IF(SUM($B$71:AH71)+SUM($A$78:AG78)&gt;0,0,SUM($B$71:AH71)-SUM($A$78:AG78))</f>
        <v>-5820795.7153258175</v>
      </c>
      <c r="AI78" s="280">
        <f>IF(SUM($B$71:AI71)+SUM($A$78:AH78)&gt;0,0,SUM($B$71:AI71)-SUM($A$78:AH78))</f>
        <v>-6143671.6926611513</v>
      </c>
      <c r="AJ78" s="280">
        <f>IF(SUM($B$71:AJ71)+SUM($A$78:AI78)&gt;0,0,SUM($B$71:AJ71)-SUM($A$78:AI78))</f>
        <v>-6484305.8487499356</v>
      </c>
      <c r="AK78" s="280">
        <f>IF(SUM($B$71:AK71)+SUM($A$78:AJ78)&gt;0,0,SUM($B$71:AK71)-SUM($A$78:AJ78))</f>
        <v>-6843674.8834235966</v>
      </c>
      <c r="AL78" s="280">
        <f>IF(SUM($B$71:AL71)+SUM($A$78:AK78)&gt;0,0,SUM($B$71:AL71)-SUM($A$78:AK78))</f>
        <v>-7222809.2150043249</v>
      </c>
      <c r="AM78" s="280">
        <f>IF(SUM($B$71:AM71)+SUM($A$78:AL78)&gt;0,0,SUM($B$71:AM71)-SUM($A$78:AL78))</f>
        <v>-7622795.9348219782</v>
      </c>
      <c r="AN78" s="280">
        <f>IF(SUM($B$71:AN71)+SUM($A$78:AM78)&gt;0,0,SUM($B$71:AN71)-SUM($A$78:AM78))</f>
        <v>-8044781.924229607</v>
      </c>
      <c r="AO78" s="280">
        <f>IF(SUM($B$71:AO71)+SUM($A$78:AN78)&gt;0,0,SUM($B$71:AO71)-SUM($A$78:AN78))</f>
        <v>-8489977.1430546343</v>
      </c>
      <c r="AP78" s="280">
        <f>IF(SUM($B$71:AP71)+SUM($A$78:AO78)&gt;0,0,SUM($B$71:AP71)-SUM($A$78:AO78))</f>
        <v>-8959658.0989150703</v>
      </c>
    </row>
    <row r="79" spans="1:45" x14ac:dyDescent="0.2">
      <c r="A79" s="231" t="s">
        <v>310</v>
      </c>
      <c r="B79" s="280">
        <f>IF(((SUM($B$59:B59)+SUM($B$61:B64))+SUM($B$81:B81))&lt;0,((SUM($B$59:B59)+SUM($B$61:B64))+SUM($B$81:B81))*0.18-SUM($A$79:A79),IF(SUM(A$79:$B79)&lt;0,0-SUM(A$79:$B79),0))</f>
        <v>-8.9999999664723863E-3</v>
      </c>
      <c r="C79" s="280">
        <f>IF(((SUM($B$59:C59)+SUM($B$61:C64))+SUM($B$81:C81))&lt;0,((SUM($B$59:C59)+SUM($B$61:C64))+SUM($B$81:C81))*0.18-SUM($A$79:B79),IF(SUM($B$79:B79)&lt;0,0-SUM($B$79:B79),0))</f>
        <v>8.9999999664723863E-3</v>
      </c>
      <c r="D79" s="280">
        <f>IF(((SUM($B$59:D59)+SUM($B$61:D64))+SUM($B$81:D81))&lt;0,((SUM($B$59:D59)+SUM($B$61:D64))+SUM($B$81:D81))*0.18-SUM($A$79:C79),IF(SUM($B$79:C79)&lt;0,0-SUM($B$79:C79),0))</f>
        <v>0</v>
      </c>
      <c r="E79" s="280">
        <f>IF(((SUM($B$59:E59)+SUM($B$61:E64))+SUM($B$81:E81))&lt;0,((SUM($B$59:E59)+SUM($B$61:E64))+SUM($B$81:E81))*0.18-SUM($A$79:D79),IF(SUM($B$79:D79)&lt;0,0-SUM($B$79:D79),0))</f>
        <v>0</v>
      </c>
      <c r="F79" s="280">
        <f>IF(((SUM($B$59:F59)+SUM($B$61:F64))+SUM($B$81:F81))&lt;0,((SUM($B$59:F59)+SUM($B$61:F64))+SUM($B$81:F81))*0.18-SUM($A$79:E79),IF(SUM($B$79:E79)&lt;0,0-SUM($B$79:E79),0))</f>
        <v>0</v>
      </c>
      <c r="G79" s="280">
        <f>IF(((SUM($B$59:G59)+SUM($B$61:G64))+SUM($B$81:G81))&lt;0,((SUM($B$59:G59)+SUM($B$61:G64))+SUM($B$81:G81))*0.18-SUM($A$79:F79),IF(SUM($B$79:F79)&lt;0,0-SUM($B$79:F79),0))</f>
        <v>0</v>
      </c>
      <c r="H79" s="280">
        <f>IF(((SUM($B$59:H59)+SUM($B$61:H64))+SUM($B$81:H81))&lt;0,((SUM($B$59:H59)+SUM($B$61:H64))+SUM($B$81:H81))*0.18-SUM($A$79:G79),IF(SUM($B$79:G79)&lt;0,0-SUM($B$79:G79),0))</f>
        <v>0</v>
      </c>
      <c r="I79" s="280">
        <f>IF(((SUM($B$59:I59)+SUM($B$61:I64))+SUM($B$81:I81))&lt;0,((SUM($B$59:I59)+SUM($B$61:I64))+SUM($B$81:I81))*0.18-SUM($A$79:H79),IF(SUM($B$79:H79)&lt;0,0-SUM($B$79:H79),0))</f>
        <v>0</v>
      </c>
      <c r="J79" s="280">
        <f>IF(((SUM($B$59:J59)+SUM($B$61:J64))+SUM($B$81:J81))&lt;0,((SUM($B$59:J59)+SUM($B$61:J64))+SUM($B$81:J81))*0.18-SUM($A$79:I79),IF(SUM($B$79:I79)&lt;0,0-SUM($B$79:I79),0))</f>
        <v>0</v>
      </c>
      <c r="K79" s="280">
        <f>IF(((SUM($B$59:K59)+SUM($B$61:K64))+SUM($B$81:K81))&lt;0,((SUM($B$59:K59)+SUM($B$61:K64))+SUM($B$81:K81))*0.18-SUM($A$79:J79),IF(SUM($B$79:J79)&lt;0,0-SUM($B$79:J79),0))</f>
        <v>0</v>
      </c>
      <c r="L79" s="280">
        <f>IF(((SUM($B$59:L59)+SUM($B$61:L64))+SUM($B$81:L81))&lt;0,((SUM($B$59:L59)+SUM($B$61:L64))+SUM($B$81:L81))*0.18-SUM($A$79:K79),IF(SUM($B$79:K79)&lt;0,0-SUM($B$79:K79),0))</f>
        <v>0</v>
      </c>
      <c r="M79" s="280">
        <f>IF(((SUM($B$59:M59)+SUM($B$61:M64))+SUM($B$81:M81))&lt;0,((SUM($B$59:M59)+SUM($B$61:M64))+SUM($B$81:M81))*0.18-SUM($A$79:L79),IF(SUM($B$79:L79)&lt;0,0-SUM($B$79:L79),0))</f>
        <v>0</v>
      </c>
      <c r="N79" s="280">
        <f>IF(((SUM($B$59:N59)+SUM($B$61:N64))+SUM($B$81:N81))&lt;0,((SUM($B$59:N59)+SUM($B$61:N64))+SUM($B$81:N81))*0.18-SUM($A$79:M79),IF(SUM($B$79:M79)&lt;0,0-SUM($B$79:M79),0))</f>
        <v>0</v>
      </c>
      <c r="O79" s="280">
        <f>IF(((SUM($B$59:O59)+SUM($B$61:O64))+SUM($B$81:O81))&lt;0,((SUM($B$59:O59)+SUM($B$61:O64))+SUM($B$81:O81))*0.18-SUM($A$79:N79),IF(SUM($B$79:N79)&lt;0,0-SUM($B$79:N79),0))</f>
        <v>0</v>
      </c>
      <c r="P79" s="280">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c r="S79" s="280">
        <f>IF(((SUM($B$59:S59)+SUM($B$61:S64))+SUM($B$81:S81))&lt;0,((SUM($B$59:S59)+SUM($B$61:S64))+SUM($B$81:S81))*0.18-SUM($A$79:R79),IF(SUM($B$79:R79)&lt;0,0-SUM($B$79:R79),0))</f>
        <v>0</v>
      </c>
      <c r="T79" s="280">
        <f>IF(((SUM($B$59:T59)+SUM($B$61:T64))+SUM($B$81:T81))&lt;0,((SUM($B$59:T59)+SUM($B$61:T64))+SUM($B$81:T81))*0.18-SUM($A$79:S79),IF(SUM($B$79:S79)&lt;0,0-SUM($B$79:S79),0))</f>
        <v>0</v>
      </c>
      <c r="U79" s="280">
        <f>IF(((SUM($B$59:U59)+SUM($B$61:U64))+SUM($B$81:U81))&lt;0,((SUM($B$59:U59)+SUM($B$61:U64))+SUM($B$81:U81))*0.18-SUM($A$79:T79),IF(SUM($B$79:T79)&lt;0,0-SUM($B$79:T79),0))</f>
        <v>0</v>
      </c>
      <c r="V79" s="280">
        <f>IF(((SUM($B$59:V59)+SUM($B$61:V64))+SUM($B$81:V81))&lt;0,((SUM($B$59:V59)+SUM($B$61:V64))+SUM($B$81:V81))*0.18-SUM($A$79:U79),IF(SUM($B$79:U79)&lt;0,0-SUM($B$79:U79),0))</f>
        <v>0</v>
      </c>
      <c r="W79" s="280">
        <f>IF(((SUM($B$59:W59)+SUM($B$61:W64))+SUM($B$81:W81))&lt;0,((SUM($B$59:W59)+SUM($B$61:W64))+SUM($B$81:W81))*0.18-SUM($A$79:V79),IF(SUM($B$79:V79)&lt;0,0-SUM($B$79:V79),0))</f>
        <v>0</v>
      </c>
      <c r="X79" s="280">
        <f>IF(((SUM($B$59:X59)+SUM($B$61:X64))+SUM($B$81:X81))&lt;0,((SUM($B$59:X59)+SUM($B$61:X64))+SUM($B$81:X81))*0.18-SUM($A$79:W79),IF(SUM($B$79:W79)&lt;0,0-SUM($B$79:W79),0))</f>
        <v>0</v>
      </c>
      <c r="Y79" s="280">
        <f>IF(((SUM($B$59:Y59)+SUM($B$61:Y64))+SUM($B$81:Y81))&lt;0,((SUM($B$59:Y59)+SUM($B$61:Y64))+SUM($B$81:Y81))*0.18-SUM($A$79:X79),IF(SUM($B$79:X79)&lt;0,0-SUM($B$79:X79),0))</f>
        <v>0</v>
      </c>
      <c r="Z79" s="280">
        <f>IF(((SUM($B$59:Z59)+SUM($B$61:Z64))+SUM($B$81:Z81))&lt;0,((SUM($B$59:Z59)+SUM($B$61:Z64))+SUM($B$81:Z81))*0.18-SUM($A$79:Y79),IF(SUM($B$79:Y79)&lt;0,0-SUM($B$79:Y79),0))</f>
        <v>0</v>
      </c>
      <c r="AA79" s="280">
        <f>IF(((SUM($B$59:AA59)+SUM($B$61:AA64))+SUM($B$81:AA81))&lt;0,((SUM($B$59:AA59)+SUM($B$61:AA64))+SUM($B$81:AA81))*0.18-SUM($A$79:Z79),IF(SUM($B$79:Z79)&lt;0,0-SUM($B$79:Z79),0))</f>
        <v>0</v>
      </c>
      <c r="AB79" s="280">
        <f>IF(((SUM($B$59:AB59)+SUM($B$61:AB64))+SUM($B$81:AB81))&lt;0,((SUM($B$59:AB59)+SUM($B$61:AB64))+SUM($B$81:AB81))*0.18-SUM($A$79:AA79),IF(SUM($B$79:AA79)&lt;0,0-SUM($B$79:AA79),0))</f>
        <v>0</v>
      </c>
      <c r="AC79" s="280">
        <f>IF(((SUM($B$59:AC59)+SUM($B$61:AC64))+SUM($B$81:AC81))&lt;0,((SUM($B$59:AC59)+SUM($B$61:AC64))+SUM($B$81:AC81))*0.18-SUM($A$79:AB79),IF(SUM($B$79:AB79)&lt;0,0-SUM($B$79:AB79),0))</f>
        <v>0</v>
      </c>
      <c r="AD79" s="280">
        <f>IF(((SUM($B$59:AD59)+SUM($B$61:AD64))+SUM($B$81:AD81))&lt;0,((SUM($B$59:AD59)+SUM($B$61:AD64))+SUM($B$81:AD81))*0.18-SUM($A$79:AC79),IF(SUM($B$79:AC79)&lt;0,0-SUM($B$79:AC79),0))</f>
        <v>0</v>
      </c>
      <c r="AE79" s="280">
        <f>IF(((SUM($B$59:AE59)+SUM($B$61:AE64))+SUM($B$81:AE81))&lt;0,((SUM($B$59:AE59)+SUM($B$61:AE64))+SUM($B$81:AE81))*0.18-SUM($A$79:AD79),IF(SUM($B$79:AD79)&lt;0,0-SUM($B$79:AD79),0))</f>
        <v>0</v>
      </c>
      <c r="AF79" s="280">
        <f>IF(((SUM($B$59:AF59)+SUM($B$61:AF64))+SUM($B$81:AF81))&lt;0,((SUM($B$59:AF59)+SUM($B$61:AF64))+SUM($B$81:AF81))*0.18-SUM($A$79:AE79),IF(SUM($B$79:AE79)&lt;0,0-SUM($B$79:AE79),0))</f>
        <v>0</v>
      </c>
      <c r="AG79" s="280">
        <f>IF(((SUM($B$59:AG59)+SUM($B$61:AG64))+SUM($B$81:AG81))&lt;0,((SUM($B$59:AG59)+SUM($B$61:AG64))+SUM($B$81:AG81))*0.18-SUM($A$79:AF79),IF(SUM($B$79:AF79)&lt;0,0-SUM($B$79:AF79),0))</f>
        <v>0</v>
      </c>
      <c r="AH79" s="280">
        <f>IF(((SUM($B$59:AH59)+SUM($B$61:AH64))+SUM($B$81:AH81))&lt;0,((SUM($B$59:AH59)+SUM($B$61:AH64))+SUM($B$81:AH81))*0.18-SUM($A$79:AG79),IF(SUM($B$79:AG79)&lt;0,0-SUM($B$79:AG79),0))</f>
        <v>0</v>
      </c>
      <c r="AI79" s="280">
        <f>IF(((SUM($B$59:AI59)+SUM($B$61:AI64))+SUM($B$81:AI81))&lt;0,((SUM($B$59:AI59)+SUM($B$61:AI64))+SUM($B$81:AI81))*0.18-SUM($A$79:AH79),IF(SUM($B$79:AH79)&lt;0,0-SUM($B$79:AH79),0))</f>
        <v>0</v>
      </c>
      <c r="AJ79" s="280">
        <f>IF(((SUM($B$59:AJ59)+SUM($B$61:AJ64))+SUM($B$81:AJ81))&lt;0,((SUM($B$59:AJ59)+SUM($B$61:AJ64))+SUM($B$81:AJ81))*0.18-SUM($A$79:AI79),IF(SUM($B$79:AI79)&lt;0,0-SUM($B$79:AI79),0))</f>
        <v>0</v>
      </c>
      <c r="AK79" s="280">
        <f>IF(((SUM($B$59:AK59)+SUM($B$61:AK64))+SUM($B$81:AK81))&lt;0,((SUM($B$59:AK59)+SUM($B$61:AK64))+SUM($B$81:AK81))*0.18-SUM($A$79:AJ79),IF(SUM($B$79:AJ79)&lt;0,0-SUM($B$79:AJ79),0))</f>
        <v>0</v>
      </c>
      <c r="AL79" s="280">
        <f>IF(((SUM($B$59:AL59)+SUM($B$61:AL64))+SUM($B$81:AL81))&lt;0,((SUM($B$59:AL59)+SUM($B$61:AL64))+SUM($B$81:AL81))*0.18-SUM($A$79:AK79),IF(SUM($B$79:AK79)&lt;0,0-SUM($B$79:AK79),0))</f>
        <v>0</v>
      </c>
      <c r="AM79" s="280">
        <f>IF(((SUM($B$59:AM59)+SUM($B$61:AM64))+SUM($B$81:AM81))&lt;0,((SUM($B$59:AM59)+SUM($B$61:AM64))+SUM($B$81:AM81))*0.18-SUM($A$79:AL79),IF(SUM($B$79:AL79)&lt;0,0-SUM($B$79:AL79),0))</f>
        <v>0</v>
      </c>
      <c r="AN79" s="280">
        <f>IF(((SUM($B$59:AN59)+SUM($B$61:AN64))+SUM($B$81:AN81))&lt;0,((SUM($B$59:AN59)+SUM($B$61:AN64))+SUM($B$81:AN81))*0.18-SUM($A$79:AM79),IF(SUM($B$79:AM79)&lt;0,0-SUM($B$79:AM79),0))</f>
        <v>0</v>
      </c>
      <c r="AO79" s="280">
        <f>IF(((SUM($B$59:AO59)+SUM($B$61:AO64))+SUM($B$81:AO81))&lt;0,((SUM($B$59:AO59)+SUM($B$61:AO64))+SUM($B$81:AO81))*0.18-SUM($A$79:AN79),IF(SUM($B$79:AN79)&lt;0,0-SUM($B$79:AN79),0))</f>
        <v>0</v>
      </c>
      <c r="AP79" s="280">
        <f>IF(((SUM($B$59:AP59)+SUM($B$61:AP64))+SUM($B$81:AP81))&lt;0,((SUM($B$59:AP59)+SUM($B$61:AP64))+SUM($B$81:AP81))*0.18-SUM($A$79:AO79),IF(SUM($B$79:AO79)&lt;0,0-SUM($B$79:AO79),0))</f>
        <v>0</v>
      </c>
    </row>
    <row r="80" spans="1:45" x14ac:dyDescent="0.2">
      <c r="A80" s="231" t="s">
        <v>309</v>
      </c>
      <c r="B80" s="280">
        <f>-B59*(B39)</f>
        <v>0</v>
      </c>
      <c r="C80" s="280">
        <f t="shared" ref="C80:AP80" si="25">-(C59-B59)*$B$39</f>
        <v>0</v>
      </c>
      <c r="D80" s="280">
        <f t="shared" si="25"/>
        <v>0</v>
      </c>
      <c r="E80" s="280">
        <f t="shared" si="25"/>
        <v>0</v>
      </c>
      <c r="F80" s="280">
        <f t="shared" si="25"/>
        <v>0</v>
      </c>
      <c r="G80" s="280">
        <f t="shared" si="25"/>
        <v>0</v>
      </c>
      <c r="H80" s="280">
        <f t="shared" si="25"/>
        <v>0</v>
      </c>
      <c r="I80" s="280">
        <f t="shared" si="25"/>
        <v>0</v>
      </c>
      <c r="J80" s="280">
        <f t="shared" si="25"/>
        <v>0</v>
      </c>
      <c r="K80" s="280">
        <f t="shared" si="25"/>
        <v>0</v>
      </c>
      <c r="L80" s="280">
        <f t="shared" si="25"/>
        <v>0</v>
      </c>
      <c r="M80" s="280">
        <f t="shared" si="25"/>
        <v>0</v>
      </c>
      <c r="N80" s="280">
        <f t="shared" si="25"/>
        <v>0</v>
      </c>
      <c r="O80" s="280">
        <f t="shared" si="25"/>
        <v>0</v>
      </c>
      <c r="P80" s="280">
        <f t="shared" si="25"/>
        <v>0</v>
      </c>
      <c r="Q80" s="280">
        <f t="shared" si="25"/>
        <v>0</v>
      </c>
      <c r="R80" s="280">
        <f t="shared" si="25"/>
        <v>0</v>
      </c>
      <c r="S80" s="280">
        <f t="shared" si="25"/>
        <v>0</v>
      </c>
      <c r="T80" s="280">
        <f t="shared" si="25"/>
        <v>0</v>
      </c>
      <c r="U80" s="280">
        <f t="shared" si="25"/>
        <v>0</v>
      </c>
      <c r="V80" s="280">
        <f t="shared" si="25"/>
        <v>0</v>
      </c>
      <c r="W80" s="280">
        <f t="shared" si="25"/>
        <v>0</v>
      </c>
      <c r="X80" s="280">
        <f t="shared" si="25"/>
        <v>0</v>
      </c>
      <c r="Y80" s="280">
        <f t="shared" si="25"/>
        <v>0</v>
      </c>
      <c r="Z80" s="280">
        <f t="shared" si="25"/>
        <v>0</v>
      </c>
      <c r="AA80" s="280">
        <f t="shared" si="25"/>
        <v>0</v>
      </c>
      <c r="AB80" s="280">
        <f t="shared" si="25"/>
        <v>0</v>
      </c>
      <c r="AC80" s="280">
        <f t="shared" si="25"/>
        <v>0</v>
      </c>
      <c r="AD80" s="280">
        <f t="shared" si="25"/>
        <v>0</v>
      </c>
      <c r="AE80" s="280">
        <f t="shared" si="25"/>
        <v>0</v>
      </c>
      <c r="AF80" s="280">
        <f t="shared" si="25"/>
        <v>0</v>
      </c>
      <c r="AG80" s="280">
        <f t="shared" si="25"/>
        <v>0</v>
      </c>
      <c r="AH80" s="280">
        <f t="shared" si="25"/>
        <v>0</v>
      </c>
      <c r="AI80" s="280">
        <f t="shared" si="25"/>
        <v>0</v>
      </c>
      <c r="AJ80" s="280">
        <f t="shared" si="25"/>
        <v>0</v>
      </c>
      <c r="AK80" s="280">
        <f t="shared" si="25"/>
        <v>0</v>
      </c>
      <c r="AL80" s="280">
        <f t="shared" si="25"/>
        <v>0</v>
      </c>
      <c r="AM80" s="280">
        <f t="shared" si="25"/>
        <v>0</v>
      </c>
      <c r="AN80" s="280">
        <f t="shared" si="25"/>
        <v>0</v>
      </c>
      <c r="AO80" s="280">
        <f t="shared" si="25"/>
        <v>0</v>
      </c>
      <c r="AP80" s="280">
        <f t="shared" si="25"/>
        <v>0</v>
      </c>
    </row>
    <row r="81" spans="1:45" x14ac:dyDescent="0.2">
      <c r="A81" s="231" t="s">
        <v>547</v>
      </c>
      <c r="B81" s="280">
        <f>-$B$126</f>
        <v>-6209574.9827679927</v>
      </c>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0"/>
      <c r="AL81" s="280"/>
      <c r="AM81" s="280"/>
      <c r="AN81" s="280"/>
      <c r="AO81" s="280"/>
      <c r="AP81" s="280"/>
      <c r="AQ81" s="234">
        <f>SUM(B81:AP81)</f>
        <v>-6209574.9827679927</v>
      </c>
      <c r="AR81" s="235"/>
    </row>
    <row r="82" spans="1:45" x14ac:dyDescent="0.2">
      <c r="A82" s="231" t="s">
        <v>308</v>
      </c>
      <c r="B82" s="280">
        <f t="shared" ref="B82:AO82" si="26">B54-B55</f>
        <v>0</v>
      </c>
      <c r="C82" s="280">
        <f t="shared" si="26"/>
        <v>0</v>
      </c>
      <c r="D82" s="280">
        <f t="shared" si="26"/>
        <v>0</v>
      </c>
      <c r="E82" s="280">
        <f t="shared" si="26"/>
        <v>0</v>
      </c>
      <c r="F82" s="280">
        <f t="shared" si="26"/>
        <v>0</v>
      </c>
      <c r="G82" s="280">
        <f t="shared" si="26"/>
        <v>0</v>
      </c>
      <c r="H82" s="280">
        <f t="shared" si="26"/>
        <v>0</v>
      </c>
      <c r="I82" s="280">
        <f t="shared" si="26"/>
        <v>0</v>
      </c>
      <c r="J82" s="280">
        <f t="shared" si="26"/>
        <v>0</v>
      </c>
      <c r="K82" s="280">
        <f t="shared" si="26"/>
        <v>0</v>
      </c>
      <c r="L82" s="280">
        <f t="shared" si="26"/>
        <v>0</v>
      </c>
      <c r="M82" s="280">
        <f t="shared" si="26"/>
        <v>0</v>
      </c>
      <c r="N82" s="280">
        <f t="shared" si="26"/>
        <v>0</v>
      </c>
      <c r="O82" s="280">
        <f t="shared" si="26"/>
        <v>0</v>
      </c>
      <c r="P82" s="280">
        <f t="shared" si="26"/>
        <v>0</v>
      </c>
      <c r="Q82" s="280">
        <f t="shared" si="26"/>
        <v>0</v>
      </c>
      <c r="R82" s="280">
        <f t="shared" si="26"/>
        <v>0</v>
      </c>
      <c r="S82" s="280">
        <f t="shared" si="26"/>
        <v>0</v>
      </c>
      <c r="T82" s="280">
        <f t="shared" si="26"/>
        <v>0</v>
      </c>
      <c r="U82" s="280">
        <f t="shared" si="26"/>
        <v>0</v>
      </c>
      <c r="V82" s="280">
        <f t="shared" si="26"/>
        <v>0</v>
      </c>
      <c r="W82" s="280">
        <f t="shared" si="26"/>
        <v>0</v>
      </c>
      <c r="X82" s="280">
        <f t="shared" si="26"/>
        <v>0</v>
      </c>
      <c r="Y82" s="280">
        <f t="shared" si="26"/>
        <v>0</v>
      </c>
      <c r="Z82" s="280">
        <f t="shared" si="26"/>
        <v>0</v>
      </c>
      <c r="AA82" s="280">
        <f t="shared" si="26"/>
        <v>0</v>
      </c>
      <c r="AB82" s="280">
        <f t="shared" si="26"/>
        <v>0</v>
      </c>
      <c r="AC82" s="280">
        <f t="shared" si="26"/>
        <v>0</v>
      </c>
      <c r="AD82" s="280">
        <f t="shared" si="26"/>
        <v>0</v>
      </c>
      <c r="AE82" s="280">
        <f t="shared" si="26"/>
        <v>0</v>
      </c>
      <c r="AF82" s="280">
        <f t="shared" si="26"/>
        <v>0</v>
      </c>
      <c r="AG82" s="280">
        <f t="shared" si="26"/>
        <v>0</v>
      </c>
      <c r="AH82" s="280">
        <f t="shared" si="26"/>
        <v>0</v>
      </c>
      <c r="AI82" s="280">
        <f t="shared" si="26"/>
        <v>0</v>
      </c>
      <c r="AJ82" s="280">
        <f t="shared" si="26"/>
        <v>0</v>
      </c>
      <c r="AK82" s="280">
        <f t="shared" si="26"/>
        <v>0</v>
      </c>
      <c r="AL82" s="280">
        <f t="shared" si="26"/>
        <v>0</v>
      </c>
      <c r="AM82" s="280">
        <f t="shared" si="26"/>
        <v>0</v>
      </c>
      <c r="AN82" s="280">
        <f t="shared" si="26"/>
        <v>0</v>
      </c>
      <c r="AO82" s="280">
        <f t="shared" si="26"/>
        <v>0</v>
      </c>
      <c r="AP82" s="280">
        <f>AP54-AP55</f>
        <v>0</v>
      </c>
    </row>
    <row r="83" spans="1:45" ht="14.25" x14ac:dyDescent="0.2">
      <c r="A83" s="232" t="s">
        <v>307</v>
      </c>
      <c r="B83" s="281">
        <f>SUM(B75:B82)</f>
        <v>-1241915.0455535976</v>
      </c>
      <c r="C83" s="281">
        <f t="shared" ref="C83:V83" si="27">SUM(C75:C82)</f>
        <v>1486265.6078382847</v>
      </c>
      <c r="D83" s="281">
        <f t="shared" si="27"/>
        <v>3139377.5805219347</v>
      </c>
      <c r="E83" s="281">
        <f t="shared" si="27"/>
        <v>5020309.6852570847</v>
      </c>
      <c r="F83" s="281">
        <f t="shared" si="27"/>
        <v>5293694.5049538054</v>
      </c>
      <c r="G83" s="281">
        <f t="shared" si="27"/>
        <v>5582115.4897338469</v>
      </c>
      <c r="H83" s="281">
        <f t="shared" si="27"/>
        <v>5886399.6286767907</v>
      </c>
      <c r="I83" s="281">
        <f t="shared" si="27"/>
        <v>6207419.3952615969</v>
      </c>
      <c r="J83" s="281">
        <f t="shared" si="27"/>
        <v>6546095.2490085652</v>
      </c>
      <c r="K83" s="281">
        <f t="shared" si="27"/>
        <v>6903398.2747116182</v>
      </c>
      <c r="L83" s="281">
        <f t="shared" si="27"/>
        <v>7280352.9668283388</v>
      </c>
      <c r="M83" s="281">
        <f t="shared" si="27"/>
        <v>7678040.1670114789</v>
      </c>
      <c r="N83" s="281">
        <f t="shared" si="27"/>
        <v>8097600.1632046923</v>
      </c>
      <c r="O83" s="281">
        <f t="shared" si="27"/>
        <v>8540235.9591885321</v>
      </c>
      <c r="P83" s="281">
        <f t="shared" si="27"/>
        <v>9007216.7239514813</v>
      </c>
      <c r="Q83" s="281">
        <f t="shared" si="27"/>
        <v>9499881.4307763968</v>
      </c>
      <c r="R83" s="281">
        <f t="shared" si="27"/>
        <v>10019642.696476677</v>
      </c>
      <c r="S83" s="281">
        <f t="shared" si="27"/>
        <v>10567990.831790477</v>
      </c>
      <c r="T83" s="281">
        <f t="shared" si="27"/>
        <v>11146498.114546532</v>
      </c>
      <c r="U83" s="281">
        <f t="shared" si="27"/>
        <v>11756823.297854172</v>
      </c>
      <c r="V83" s="281">
        <f t="shared" si="27"/>
        <v>12400716.366243735</v>
      </c>
      <c r="W83" s="281">
        <f>SUM(W75:W82)</f>
        <v>13080023.553394722</v>
      </c>
      <c r="X83" s="281">
        <f>SUM(X75:X82)</f>
        <v>13796692.635839015</v>
      </c>
      <c r="Y83" s="281">
        <f>SUM(Y75:Y82)</f>
        <v>14552778.517817743</v>
      </c>
      <c r="Z83" s="281">
        <f>SUM(Z75:Z82)</f>
        <v>15350449.123305295</v>
      </c>
      <c r="AA83" s="281">
        <f t="shared" ref="AA83:AP83" si="28">SUM(AA75:AA82)</f>
        <v>16191991.612094674</v>
      </c>
      <c r="AB83" s="281">
        <f t="shared" si="28"/>
        <v>17079818.937767457</v>
      </c>
      <c r="AC83" s="281">
        <f t="shared" si="28"/>
        <v>18016476.766352247</v>
      </c>
      <c r="AD83" s="281">
        <f t="shared" si="28"/>
        <v>19004650.775509205</v>
      </c>
      <c r="AE83" s="281">
        <f t="shared" si="28"/>
        <v>20047174.355169795</v>
      </c>
      <c r="AF83" s="281">
        <f t="shared" si="28"/>
        <v>21147036.731711704</v>
      </c>
      <c r="AG83" s="281">
        <f t="shared" si="28"/>
        <v>22307391.538963437</v>
      </c>
      <c r="AH83" s="281">
        <f t="shared" si="28"/>
        <v>23531565.860614009</v>
      </c>
      <c r="AI83" s="281">
        <f t="shared" si="28"/>
        <v>24823069.769955363</v>
      </c>
      <c r="AJ83" s="281">
        <f t="shared" si="28"/>
        <v>26185606.394310486</v>
      </c>
      <c r="AK83" s="281">
        <f t="shared" si="28"/>
        <v>27623082.533005141</v>
      </c>
      <c r="AL83" s="281">
        <f t="shared" si="28"/>
        <v>29139619.859327994</v>
      </c>
      <c r="AM83" s="281">
        <f t="shared" si="28"/>
        <v>30739566.738598615</v>
      </c>
      <c r="AN83" s="281">
        <f t="shared" si="28"/>
        <v>32427510.696229115</v>
      </c>
      <c r="AO83" s="281">
        <f t="shared" si="28"/>
        <v>34208291.571529321</v>
      </c>
      <c r="AP83" s="281">
        <f t="shared" si="28"/>
        <v>36087015.394971006</v>
      </c>
    </row>
    <row r="84" spans="1:45" ht="14.25" x14ac:dyDescent="0.2">
      <c r="A84" s="232" t="s">
        <v>306</v>
      </c>
      <c r="B84" s="281">
        <f>SUM($B$83:B83)</f>
        <v>-1241915.0455535976</v>
      </c>
      <c r="C84" s="281">
        <f>SUM($B$83:C83)</f>
        <v>244350.56228468707</v>
      </c>
      <c r="D84" s="281">
        <f>SUM($B$83:D83)</f>
        <v>3383728.1428066217</v>
      </c>
      <c r="E84" s="281">
        <f>SUM($B$83:E83)</f>
        <v>8404037.8280637059</v>
      </c>
      <c r="F84" s="281">
        <f>SUM($B$83:F83)</f>
        <v>13697732.333017511</v>
      </c>
      <c r="G84" s="281">
        <f>SUM($B$83:G83)</f>
        <v>19279847.822751358</v>
      </c>
      <c r="H84" s="281">
        <f>SUM($B$83:H83)</f>
        <v>25166247.451428149</v>
      </c>
      <c r="I84" s="281">
        <f>SUM($B$83:I83)</f>
        <v>31373666.846689746</v>
      </c>
      <c r="J84" s="281">
        <f>SUM($B$83:J83)</f>
        <v>37919762.095698312</v>
      </c>
      <c r="K84" s="281">
        <f>SUM($B$83:K83)</f>
        <v>44823160.370409928</v>
      </c>
      <c r="L84" s="281">
        <f>SUM($B$83:L83)</f>
        <v>52103513.337238267</v>
      </c>
      <c r="M84" s="281">
        <f>SUM($B$83:M83)</f>
        <v>59781553.504249744</v>
      </c>
      <c r="N84" s="281">
        <f>SUM($B$83:N83)</f>
        <v>67879153.667454436</v>
      </c>
      <c r="O84" s="281">
        <f>SUM($B$83:O83)</f>
        <v>76419389.626642972</v>
      </c>
      <c r="P84" s="281">
        <f>SUM($B$83:P83)</f>
        <v>85426606.350594461</v>
      </c>
      <c r="Q84" s="281">
        <f>SUM($B$83:Q83)</f>
        <v>94926487.781370863</v>
      </c>
      <c r="R84" s="281">
        <f>SUM($B$83:R83)</f>
        <v>104946130.47784755</v>
      </c>
      <c r="S84" s="281">
        <f>SUM($B$83:S83)</f>
        <v>115514121.30963802</v>
      </c>
      <c r="T84" s="281">
        <f>SUM($B$83:T83)</f>
        <v>126660619.42418456</v>
      </c>
      <c r="U84" s="281">
        <f>SUM($B$83:U83)</f>
        <v>138417442.72203875</v>
      </c>
      <c r="V84" s="281">
        <f>SUM($B$83:V83)</f>
        <v>150818159.08828247</v>
      </c>
      <c r="W84" s="281">
        <f>SUM($B$83:W83)</f>
        <v>163898182.6416772</v>
      </c>
      <c r="X84" s="281">
        <f>SUM($B$83:X83)</f>
        <v>177694875.27751622</v>
      </c>
      <c r="Y84" s="281">
        <f>SUM($B$83:Y83)</f>
        <v>192247653.79533395</v>
      </c>
      <c r="Z84" s="281">
        <f>SUM($B$83:Z83)</f>
        <v>207598102.91863924</v>
      </c>
      <c r="AA84" s="281">
        <f>SUM($B$83:AA83)</f>
        <v>223790094.53073391</v>
      </c>
      <c r="AB84" s="281">
        <f>SUM($B$83:AB83)</f>
        <v>240869913.46850136</v>
      </c>
      <c r="AC84" s="281">
        <f>SUM($B$83:AC83)</f>
        <v>258886390.2348536</v>
      </c>
      <c r="AD84" s="281">
        <f>SUM($B$83:AD83)</f>
        <v>277891041.0103628</v>
      </c>
      <c r="AE84" s="281">
        <f>SUM($B$83:AE83)</f>
        <v>297938215.36553258</v>
      </c>
      <c r="AF84" s="281">
        <f>SUM($B$83:AF83)</f>
        <v>319085252.09724426</v>
      </c>
      <c r="AG84" s="281">
        <f>SUM($B$83:AG83)</f>
        <v>341392643.6362077</v>
      </c>
      <c r="AH84" s="281">
        <f>SUM($B$83:AH83)</f>
        <v>364924209.4968217</v>
      </c>
      <c r="AI84" s="281">
        <f>SUM($B$83:AI83)</f>
        <v>389747279.26677704</v>
      </c>
      <c r="AJ84" s="281">
        <f>SUM($B$83:AJ83)</f>
        <v>415932885.66108751</v>
      </c>
      <c r="AK84" s="281">
        <f>SUM($B$83:AK83)</f>
        <v>443555968.19409263</v>
      </c>
      <c r="AL84" s="281">
        <f>SUM($B$83:AL83)</f>
        <v>472695588.0534206</v>
      </c>
      <c r="AM84" s="281">
        <f>SUM($B$83:AM83)</f>
        <v>503435154.79201925</v>
      </c>
      <c r="AN84" s="281">
        <f>SUM($B$83:AN83)</f>
        <v>535862665.48824835</v>
      </c>
      <c r="AO84" s="281">
        <f>SUM($B$83:AO83)</f>
        <v>570070957.05977762</v>
      </c>
      <c r="AP84" s="281">
        <f>SUM($B$83:AP83)</f>
        <v>606157972.45474863</v>
      </c>
    </row>
    <row r="85" spans="1:45" x14ac:dyDescent="0.2">
      <c r="A85" s="231" t="s">
        <v>548</v>
      </c>
      <c r="B85" s="282">
        <f t="shared" ref="B85:AP85" si="29">1/POWER((1+$B$44),B73)</f>
        <v>0.75599588161705711</v>
      </c>
      <c r="C85" s="282">
        <f t="shared" si="29"/>
        <v>0.6273824743710017</v>
      </c>
      <c r="D85" s="282">
        <f t="shared" si="29"/>
        <v>0.52064935632448273</v>
      </c>
      <c r="E85" s="282">
        <f t="shared" si="29"/>
        <v>0.43207415462612664</v>
      </c>
      <c r="F85" s="282">
        <f t="shared" si="29"/>
        <v>0.35856776317520883</v>
      </c>
      <c r="G85" s="282">
        <f t="shared" si="29"/>
        <v>0.29756660844415667</v>
      </c>
      <c r="H85" s="282">
        <f t="shared" si="29"/>
        <v>0.24694324352212174</v>
      </c>
      <c r="I85" s="282">
        <f t="shared" si="29"/>
        <v>0.20493215230051592</v>
      </c>
      <c r="J85" s="282">
        <f t="shared" si="29"/>
        <v>0.1700681761830008</v>
      </c>
      <c r="K85" s="282">
        <f t="shared" si="29"/>
        <v>0.14113541591950271</v>
      </c>
      <c r="L85" s="282">
        <f t="shared" si="29"/>
        <v>0.11712482648921385</v>
      </c>
      <c r="M85" s="282">
        <f t="shared" si="29"/>
        <v>9.719902613212765E-2</v>
      </c>
      <c r="N85" s="282">
        <f t="shared" si="29"/>
        <v>8.0663092225832109E-2</v>
      </c>
      <c r="O85" s="282">
        <f t="shared" si="29"/>
        <v>6.6940325498615838E-2</v>
      </c>
      <c r="P85" s="282">
        <f t="shared" si="29"/>
        <v>5.5552137343249659E-2</v>
      </c>
      <c r="Q85" s="282">
        <f t="shared" si="29"/>
        <v>4.6101358791078552E-2</v>
      </c>
      <c r="R85" s="282">
        <f t="shared" si="29"/>
        <v>3.825838903823945E-2</v>
      </c>
      <c r="S85" s="282">
        <f t="shared" si="29"/>
        <v>3.174970044667174E-2</v>
      </c>
      <c r="T85" s="282">
        <f t="shared" si="29"/>
        <v>2.6348299125868668E-2</v>
      </c>
      <c r="U85" s="282">
        <f t="shared" si="29"/>
        <v>2.1865808403210511E-2</v>
      </c>
      <c r="V85" s="282">
        <f t="shared" si="29"/>
        <v>1.814589908980126E-2</v>
      </c>
      <c r="W85" s="282">
        <f t="shared" si="29"/>
        <v>1.5058837418922204E-2</v>
      </c>
      <c r="X85" s="282">
        <f t="shared" si="29"/>
        <v>1.2496960513628384E-2</v>
      </c>
      <c r="Y85" s="282">
        <f t="shared" si="29"/>
        <v>1.0370921588073345E-2</v>
      </c>
      <c r="Z85" s="282">
        <f t="shared" si="29"/>
        <v>8.6065739320110735E-3</v>
      </c>
      <c r="AA85" s="282">
        <f t="shared" si="29"/>
        <v>7.1423850058183183E-3</v>
      </c>
      <c r="AB85" s="282">
        <f t="shared" si="29"/>
        <v>5.9272904612600145E-3</v>
      </c>
      <c r="AC85" s="282">
        <f t="shared" si="29"/>
        <v>4.9189132458589318E-3</v>
      </c>
      <c r="AD85" s="282">
        <f t="shared" si="29"/>
        <v>4.082085681210732E-3</v>
      </c>
      <c r="AE85" s="282">
        <f t="shared" si="29"/>
        <v>3.3876229719591129E-3</v>
      </c>
      <c r="AF85" s="282">
        <f t="shared" si="29"/>
        <v>2.8113053709204251E-3</v>
      </c>
      <c r="AG85" s="282">
        <f t="shared" si="29"/>
        <v>2.3330335028385286E-3</v>
      </c>
      <c r="AH85" s="282">
        <f t="shared" si="29"/>
        <v>1.9361273882477412E-3</v>
      </c>
      <c r="AI85" s="282">
        <f t="shared" si="29"/>
        <v>1.6067447205375444E-3</v>
      </c>
      <c r="AJ85" s="282">
        <f t="shared" si="29"/>
        <v>1.3333981083299121E-3</v>
      </c>
      <c r="AK85" s="282">
        <f t="shared" si="29"/>
        <v>1.1065544467468149E-3</v>
      </c>
      <c r="AL85" s="282">
        <f t="shared" si="29"/>
        <v>9.1830244543304122E-4</v>
      </c>
      <c r="AM85" s="282">
        <f t="shared" si="29"/>
        <v>7.6207671820169396E-4</v>
      </c>
      <c r="AN85" s="282">
        <f t="shared" si="29"/>
        <v>6.3242881178563804E-4</v>
      </c>
      <c r="AO85" s="282">
        <f t="shared" si="29"/>
        <v>5.2483718820384888E-4</v>
      </c>
      <c r="AP85" s="282">
        <f t="shared" si="29"/>
        <v>4.3554953377912764E-4</v>
      </c>
    </row>
    <row r="86" spans="1:45" ht="28.5" x14ac:dyDescent="0.2">
      <c r="A86" s="230" t="s">
        <v>305</v>
      </c>
      <c r="B86" s="281">
        <f>B83*B85</f>
        <v>-938882.65975677967</v>
      </c>
      <c r="C86" s="281">
        <f>C83*C85</f>
        <v>932456.99461810396</v>
      </c>
      <c r="D86" s="281">
        <f t="shared" ref="D86:AO86" si="30">D83*D85</f>
        <v>1634514.9165582573</v>
      </c>
      <c r="E86" s="281">
        <f t="shared" si="30"/>
        <v>2169146.0632188106</v>
      </c>
      <c r="F86" s="281">
        <f t="shared" si="30"/>
        <v>1898148.1975741803</v>
      </c>
      <c r="G86" s="281">
        <f t="shared" si="30"/>
        <v>1661051.1742236936</v>
      </c>
      <c r="H86" s="281">
        <f t="shared" si="30"/>
        <v>1453606.6169728597</v>
      </c>
      <c r="I86" s="281">
        <f t="shared" si="30"/>
        <v>1272099.816902926</v>
      </c>
      <c r="J86" s="281">
        <f t="shared" si="30"/>
        <v>1113282.4801190931</v>
      </c>
      <c r="K86" s="281">
        <f t="shared" si="30"/>
        <v>974313.98675940163</v>
      </c>
      <c r="L86" s="281">
        <f t="shared" si="30"/>
        <v>852710.07802000246</v>
      </c>
      <c r="M86" s="281">
        <f t="shared" si="30"/>
        <v>746298.02683687443</v>
      </c>
      <c r="N86" s="281">
        <f t="shared" si="30"/>
        <v>653177.46877249319</v>
      </c>
      <c r="O86" s="281">
        <f t="shared" si="30"/>
        <v>571686.17494306399</v>
      </c>
      <c r="P86" s="281">
        <f t="shared" si="30"/>
        <v>500370.14052936796</v>
      </c>
      <c r="Q86" s="281">
        <f t="shared" si="30"/>
        <v>437957.44231292733</v>
      </c>
      <c r="R86" s="281">
        <f t="shared" si="30"/>
        <v>383335.38830595929</v>
      </c>
      <c r="S86" s="281">
        <f t="shared" si="30"/>
        <v>335530.54323252098</v>
      </c>
      <c r="T86" s="281">
        <f t="shared" si="30"/>
        <v>293691.26652800315</v>
      </c>
      <c r="U86" s="281">
        <f t="shared" si="30"/>
        <v>257072.44566128086</v>
      </c>
      <c r="V86" s="281">
        <f t="shared" si="30"/>
        <v>225022.14782310577</v>
      </c>
      <c r="W86" s="281">
        <f t="shared" si="30"/>
        <v>196969.94812624421</v>
      </c>
      <c r="X86" s="281">
        <f t="shared" si="30"/>
        <v>172416.72308874768</v>
      </c>
      <c r="Y86" s="281">
        <f t="shared" si="30"/>
        <v>150925.72489688604</v>
      </c>
      <c r="Z86" s="281">
        <f t="shared" si="30"/>
        <v>132114.77526930158</v>
      </c>
      <c r="AA86" s="281">
        <f t="shared" si="30"/>
        <v>115649.43810456098</v>
      </c>
      <c r="AB86" s="281">
        <f t="shared" si="30"/>
        <v>101237.04786987721</v>
      </c>
      <c r="AC86" s="281">
        <f t="shared" si="30"/>
        <v>88621.486209719762</v>
      </c>
      <c r="AD86" s="281">
        <f t="shared" si="30"/>
        <v>77578.612807116559</v>
      </c>
      <c r="AE86" s="281">
        <f t="shared" si="30"/>
        <v>67912.268368442819</v>
      </c>
      <c r="AF86" s="281">
        <f t="shared" si="30"/>
        <v>59450.777942912624</v>
      </c>
      <c r="AG86" s="281">
        <f t="shared" si="30"/>
        <v>52043.891821338424</v>
      </c>
      <c r="AH86" s="281">
        <f t="shared" si="30"/>
        <v>45560.109151090313</v>
      </c>
      <c r="AI86" s="281">
        <f t="shared" si="30"/>
        <v>39884.336300410898</v>
      </c>
      <c r="AJ86" s="281">
        <f t="shared" si="30"/>
        <v>34915.838031645253</v>
      </c>
      <c r="AK86" s="281">
        <f t="shared" si="30"/>
        <v>30566.444809751112</v>
      </c>
      <c r="AL86" s="281">
        <f t="shared" si="30"/>
        <v>26758.98417581011</v>
      </c>
      <c r="AM86" s="281">
        <f t="shared" si="30"/>
        <v>23425.908139093182</v>
      </c>
      <c r="AN86" s="281">
        <f t="shared" si="30"/>
        <v>20508.092058782247</v>
      </c>
      <c r="AO86" s="281">
        <f t="shared" si="30"/>
        <v>17953.783561658871</v>
      </c>
      <c r="AP86" s="281">
        <f>AP83*AP85</f>
        <v>15717.682730759823</v>
      </c>
    </row>
    <row r="87" spans="1:45" ht="14.25" x14ac:dyDescent="0.2">
      <c r="A87" s="230" t="s">
        <v>304</v>
      </c>
      <c r="B87" s="281">
        <f>SUM($B$86:B86)</f>
        <v>-938882.65975677967</v>
      </c>
      <c r="C87" s="281">
        <f>SUM($B$86:C86)</f>
        <v>-6425.6651386757148</v>
      </c>
      <c r="D87" s="281">
        <f>SUM($B$86:D86)</f>
        <v>1628089.2514195815</v>
      </c>
      <c r="E87" s="281">
        <f>SUM($B$86:E86)</f>
        <v>3797235.3146383921</v>
      </c>
      <c r="F87" s="281">
        <f>SUM($B$86:F86)</f>
        <v>5695383.5122125726</v>
      </c>
      <c r="G87" s="281">
        <f>SUM($B$86:G86)</f>
        <v>7356434.6864362657</v>
      </c>
      <c r="H87" s="281">
        <f>SUM($B$86:H86)</f>
        <v>8810041.3034091257</v>
      </c>
      <c r="I87" s="281">
        <f>SUM($B$86:I86)</f>
        <v>10082141.120312052</v>
      </c>
      <c r="J87" s="281">
        <f>SUM($B$86:J86)</f>
        <v>11195423.600431144</v>
      </c>
      <c r="K87" s="281">
        <f>SUM($B$86:K86)</f>
        <v>12169737.587190546</v>
      </c>
      <c r="L87" s="281">
        <f>SUM($B$86:L86)</f>
        <v>13022447.665210549</v>
      </c>
      <c r="M87" s="281">
        <f>SUM($B$86:M86)</f>
        <v>13768745.692047423</v>
      </c>
      <c r="N87" s="281">
        <f>SUM($B$86:N86)</f>
        <v>14421923.160819916</v>
      </c>
      <c r="O87" s="281">
        <f>SUM($B$86:O86)</f>
        <v>14993609.335762979</v>
      </c>
      <c r="P87" s="281">
        <f>SUM($B$86:P86)</f>
        <v>15493979.476292348</v>
      </c>
      <c r="Q87" s="281">
        <f>SUM($B$86:Q86)</f>
        <v>15931936.918605275</v>
      </c>
      <c r="R87" s="281">
        <f>SUM($B$86:R86)</f>
        <v>16315272.306911234</v>
      </c>
      <c r="S87" s="281">
        <f>SUM($B$86:S86)</f>
        <v>16650802.850143755</v>
      </c>
      <c r="T87" s="281">
        <f>SUM($B$86:T86)</f>
        <v>16944494.11667176</v>
      </c>
      <c r="U87" s="281">
        <f>SUM($B$86:U86)</f>
        <v>17201566.56233304</v>
      </c>
      <c r="V87" s="281">
        <f>SUM($B$86:V86)</f>
        <v>17426588.710156146</v>
      </c>
      <c r="W87" s="281">
        <f>SUM($B$86:W86)</f>
        <v>17623558.658282392</v>
      </c>
      <c r="X87" s="281">
        <f>SUM($B$86:X86)</f>
        <v>17795975.38137114</v>
      </c>
      <c r="Y87" s="281">
        <f>SUM($B$86:Y86)</f>
        <v>17946901.106268026</v>
      </c>
      <c r="Z87" s="281">
        <f>SUM($B$86:Z86)</f>
        <v>18079015.881537326</v>
      </c>
      <c r="AA87" s="281">
        <f>SUM($B$86:AA86)</f>
        <v>18194665.319641888</v>
      </c>
      <c r="AB87" s="281">
        <f>SUM($B$86:AB86)</f>
        <v>18295902.367511764</v>
      </c>
      <c r="AC87" s="281">
        <f>SUM($B$86:AC86)</f>
        <v>18384523.853721485</v>
      </c>
      <c r="AD87" s="281">
        <f>SUM($B$86:AD86)</f>
        <v>18462102.466528602</v>
      </c>
      <c r="AE87" s="281">
        <f>SUM($B$86:AE86)</f>
        <v>18530014.734897044</v>
      </c>
      <c r="AF87" s="281">
        <f>SUM($B$86:AF86)</f>
        <v>18589465.512839954</v>
      </c>
      <c r="AG87" s="281">
        <f>SUM($B$86:AG86)</f>
        <v>18641509.404661294</v>
      </c>
      <c r="AH87" s="281">
        <f>SUM($B$86:AH86)</f>
        <v>18687069.513812385</v>
      </c>
      <c r="AI87" s="281">
        <f>SUM($B$86:AI86)</f>
        <v>18726953.850112796</v>
      </c>
      <c r="AJ87" s="281">
        <f>SUM($B$86:AJ86)</f>
        <v>18761869.688144442</v>
      </c>
      <c r="AK87" s="281">
        <f>SUM($B$86:AK86)</f>
        <v>18792436.132954191</v>
      </c>
      <c r="AL87" s="281">
        <f>SUM($B$86:AL86)</f>
        <v>18819195.11713</v>
      </c>
      <c r="AM87" s="281">
        <f>SUM($B$86:AM86)</f>
        <v>18842621.025269095</v>
      </c>
      <c r="AN87" s="281">
        <f>SUM($B$86:AN86)</f>
        <v>18863129.117327876</v>
      </c>
      <c r="AO87" s="281">
        <f>SUM($B$86:AO86)</f>
        <v>18881082.900889535</v>
      </c>
      <c r="AP87" s="281">
        <f>SUM($B$86:AP86)</f>
        <v>18896800.583620295</v>
      </c>
    </row>
    <row r="88" spans="1:45" ht="14.25" x14ac:dyDescent="0.2">
      <c r="A88" s="230" t="s">
        <v>303</v>
      </c>
      <c r="B88" s="283">
        <f>IF((ISERR(IRR($B$83:B83))),0,IF(IRR($B$83:B83)&lt;0,0,IRR($B$83:B83)))</f>
        <v>0</v>
      </c>
      <c r="C88" s="283">
        <f>IF((ISERR(IRR($B$83:C83))),0,IF(IRR($B$83:C83)&lt;0,0,IRR($B$83:C83)))</f>
        <v>0.19675304132881744</v>
      </c>
      <c r="D88" s="283">
        <f>IF((ISERR(IRR($B$83:D83))),0,IF(IRR($B$83:D83)&lt;0,0,IRR($B$83:D83)))</f>
        <v>1.2971721470682125</v>
      </c>
      <c r="E88" s="283">
        <f>IF((ISERR(IRR($B$83:E83))),0,IF(IRR($B$83:E83)&lt;0,0,IRR($B$83:E83)))</f>
        <v>1.6929017448498431</v>
      </c>
      <c r="F88" s="283">
        <f>IF((ISERR(IRR($B$83:F83))),0,IF(IRR($B$83:F83)&lt;0,0,IRR($B$83:F83)))</f>
        <v>1.8049267727036251</v>
      </c>
      <c r="G88" s="283">
        <f>IF((ISERR(IRR($B$83:G83))),0,IF(IRR($B$83:G83)&lt;0,0,IRR($B$83:G83)))</f>
        <v>1.8416379915245198</v>
      </c>
      <c r="H88" s="283">
        <f>IF((ISERR(IRR($B$83:H83))),0,IF(IRR($B$83:H83)&lt;0,0,IRR($B$83:H83)))</f>
        <v>1.854451873683125</v>
      </c>
      <c r="I88" s="283">
        <f>IF((ISERR(IRR($B$83:I83))),0,IF(IRR($B$83:I83)&lt;0,0,IRR($B$83:I83)))</f>
        <v>1.8590583333330386</v>
      </c>
      <c r="J88" s="283">
        <f>IF((ISERR(IRR($B$83:J83))),0,IF(IRR($B$83:J83)&lt;0,0,IRR($B$83:J83)))</f>
        <v>1.8607371890799094</v>
      </c>
      <c r="K88" s="283">
        <f>IF((ISERR(IRR($B$83:K83))),0,IF(IRR($B$83:K83)&lt;0,0,IRR($B$83:K83)))</f>
        <v>1.8613528957068932</v>
      </c>
      <c r="L88" s="283">
        <f>IF((ISERR(IRR($B$83:L83))),0,IF(IRR($B$83:L83)&lt;0,0,IRR($B$83:L83)))</f>
        <v>1.8615793299453345</v>
      </c>
      <c r="M88" s="283">
        <f>IF((ISERR(IRR($B$83:M83))),0,IF(IRR($B$83:M83)&lt;0,0,IRR($B$83:M83)))</f>
        <v>1.8616627053528609</v>
      </c>
      <c r="N88" s="283">
        <f>IF((ISERR(IRR($B$83:N83))),0,IF(IRR($B$83:N83)&lt;0,0,IRR($B$83:N83)))</f>
        <v>1.8616934211825953</v>
      </c>
      <c r="O88" s="283">
        <f>IF((ISERR(IRR($B$83:O83))),0,IF(IRR($B$83:O83)&lt;0,0,IRR($B$83:O83)))</f>
        <v>1.8617047396123043</v>
      </c>
      <c r="P88" s="283">
        <f>IF((ISERR(IRR($B$83:P83))),0,IF(IRR($B$83:P83)&lt;0,0,IRR($B$83:P83)))</f>
        <v>1.861708910756831</v>
      </c>
      <c r="Q88" s="283">
        <f>IF((ISERR(IRR($B$83:Q83))),0,IF(IRR($B$83:Q83)&lt;0,0,IRR($B$83:Q83)))</f>
        <v>1.8617104480142221</v>
      </c>
      <c r="R88" s="283">
        <f>IF((ISERR(IRR($B$83:R83))),0,IF(IRR($B$83:R83)&lt;0,0,IRR($B$83:R83)))</f>
        <v>1.861711014580425</v>
      </c>
      <c r="S88" s="283">
        <f>IF((ISERR(IRR($B$83:S83))),0,IF(IRR($B$83:S83)&lt;0,0,IRR($B$83:S83)))</f>
        <v>1.8617112233962381</v>
      </c>
      <c r="T88" s="283">
        <f>IF((ISERR(IRR($B$83:T83))),0,IF(IRR($B$83:T83)&lt;0,0,IRR($B$83:T83)))</f>
        <v>1.8617113003594046</v>
      </c>
      <c r="U88" s="283">
        <f>IF((ISERR(IRR($B$83:U83))),0,IF(IRR($B$83:U83)&lt;0,0,IRR($B$83:U83)))</f>
        <v>1.8617113287260763</v>
      </c>
      <c r="V88" s="283">
        <f>IF((ISERR(IRR($B$83:V83))),0,IF(IRR($B$83:V83)&lt;0,0,IRR($B$83:V83)))</f>
        <v>1.8617113391814404</v>
      </c>
      <c r="W88" s="283">
        <f>IF((ISERR(IRR($B$83:W83))),0,IF(IRR($B$83:W83)&lt;0,0,IRR($B$83:W83)))</f>
        <v>1.8617113430351093</v>
      </c>
      <c r="X88" s="283">
        <f>IF((ISERR(IRR($B$83:X83))),0,IF(IRR($B$83:X83)&lt;0,0,IRR($B$83:X83)))</f>
        <v>1.8617113444555087</v>
      </c>
      <c r="Y88" s="283">
        <f>IF((ISERR(IRR($B$83:Y83))),0,IF(IRR($B$83:Y83)&lt;0,0,IRR($B$83:Y83)))</f>
        <v>1.8617113449790135</v>
      </c>
      <c r="Z88" s="283">
        <f>IF((ISERR(IRR($B$83:Z83))),0,IF(IRR($B$83:Z83)&lt;0,0,IRR($B$83:Z83)))</f>
        <v>1.8617113451720675</v>
      </c>
      <c r="AA88" s="283">
        <f>IF((ISERR(IRR($B$83:AA83))),0,IF(IRR($B$83:AA83)&lt;0,0,IRR($B$83:AA83)))</f>
        <v>1.8617113452431995</v>
      </c>
      <c r="AB88" s="283">
        <f>IF((ISERR(IRR($B$83:AB83))),0,IF(IRR($B$83:AB83)&lt;0,0,IRR($B$83:AB83)))</f>
        <v>1.8617113452694189</v>
      </c>
      <c r="AC88" s="283">
        <f>IF((ISERR(IRR($B$83:AC83))),0,IF(IRR($B$83:AC83)&lt;0,0,IRR($B$83:AC83)))</f>
        <v>1.8617113452790837</v>
      </c>
      <c r="AD88" s="283">
        <f>IF((ISERR(IRR($B$83:AD83))),0,IF(IRR($B$83:AD83)&lt;0,0,IRR($B$83:AD83)))</f>
        <v>1.8617113452826461</v>
      </c>
      <c r="AE88" s="283">
        <f>IF((ISERR(IRR($B$83:AE83))),0,IF(IRR($B$83:AE83)&lt;0,0,IRR($B$83:AE83)))</f>
        <v>1.8617113452839589</v>
      </c>
      <c r="AF88" s="283">
        <f>IF((ISERR(IRR($B$83:AF83))),0,IF(IRR($B$83:AF83)&lt;0,0,IRR($B$83:AF83)))</f>
        <v>1.8617113452844425</v>
      </c>
      <c r="AG88" s="283">
        <f>IF((ISERR(IRR($B$83:AG83))),0,IF(IRR($B$83:AG83)&lt;0,0,IRR($B$83:AG83)))</f>
        <v>1.861711345284621</v>
      </c>
      <c r="AH88" s="283">
        <f>IF((ISERR(IRR($B$83:AH83))),0,IF(IRR($B$83:AH83)&lt;0,0,IRR($B$83:AH83)))</f>
        <v>1.8617113452846872</v>
      </c>
      <c r="AI88" s="283">
        <f>IF((ISERR(IRR($B$83:AI83))),0,IF(IRR($B$83:AI83)&lt;0,0,IRR($B$83:AI83)))</f>
        <v>1.8617113452847107</v>
      </c>
      <c r="AJ88" s="283">
        <f>IF((ISERR(IRR($B$83:AJ83))),0,IF(IRR($B$83:AJ83)&lt;0,0,IRR($B$83:AJ83)))</f>
        <v>1.86171134528472</v>
      </c>
      <c r="AK88" s="283">
        <f>IF((ISERR(IRR($B$83:AK83))),0,IF(IRR($B$83:AK83)&lt;0,0,IRR($B$83:AK83)))</f>
        <v>1.8617113452847236</v>
      </c>
      <c r="AL88" s="283">
        <f>IF((ISERR(IRR($B$83:AL83))),0,IF(IRR($B$83:AL83)&lt;0,0,IRR($B$83:AL83)))</f>
        <v>1.8617113452847245</v>
      </c>
      <c r="AM88" s="283">
        <f>IF((ISERR(IRR($B$83:AM83))),0,IF(IRR($B$83:AM83)&lt;0,0,IRR($B$83:AM83)))</f>
        <v>1.8617113452847254</v>
      </c>
      <c r="AN88" s="283">
        <f>IF((ISERR(IRR($B$83:AN83))),0,IF(IRR($B$83:AN83)&lt;0,0,IRR($B$83:AN83)))</f>
        <v>1.8617113452847254</v>
      </c>
      <c r="AO88" s="283">
        <f>IF((ISERR(IRR($B$83:AO83))),0,IF(IRR($B$83:AO83)&lt;0,0,IRR($B$83:AO83)))</f>
        <v>1.8617113452847254</v>
      </c>
      <c r="AP88" s="283">
        <f>IF((ISERR(IRR($B$83:AP83))),0,IF(IRR($B$83:AP83)&lt;0,0,IRR($B$83:AP83)))</f>
        <v>1.8617113452847245</v>
      </c>
    </row>
    <row r="89" spans="1:45" ht="14.25" x14ac:dyDescent="0.2">
      <c r="A89" s="230" t="s">
        <v>302</v>
      </c>
      <c r="B89" s="284">
        <f>IF(AND(B84&gt;0,A84&lt;0),(B74-(B84/(B84-A84))),0)</f>
        <v>0</v>
      </c>
      <c r="C89" s="284">
        <f t="shared" ref="C89:AP89" si="31">IF(AND(C84&gt;0,B84&lt;0),(C74-(C84/(C84-B84))),0)</f>
        <v>1.835594283420118</v>
      </c>
      <c r="D89" s="284">
        <f t="shared" si="31"/>
        <v>0</v>
      </c>
      <c r="E89" s="284">
        <f t="shared" si="31"/>
        <v>0</v>
      </c>
      <c r="F89" s="284">
        <f t="shared" si="31"/>
        <v>0</v>
      </c>
      <c r="G89" s="284">
        <f t="shared" si="31"/>
        <v>0</v>
      </c>
      <c r="H89" s="284">
        <f>IF(AND(H84&gt;0,G84&lt;0),(H74-(H84/(H84-G84))),0)</f>
        <v>0</v>
      </c>
      <c r="I89" s="284">
        <f t="shared" si="31"/>
        <v>0</v>
      </c>
      <c r="J89" s="284">
        <f t="shared" si="31"/>
        <v>0</v>
      </c>
      <c r="K89" s="284">
        <f t="shared" si="31"/>
        <v>0</v>
      </c>
      <c r="L89" s="284">
        <f t="shared" si="31"/>
        <v>0</v>
      </c>
      <c r="M89" s="284">
        <f t="shared" si="31"/>
        <v>0</v>
      </c>
      <c r="N89" s="284">
        <f t="shared" si="31"/>
        <v>0</v>
      </c>
      <c r="O89" s="284">
        <f t="shared" si="31"/>
        <v>0</v>
      </c>
      <c r="P89" s="284">
        <f t="shared" si="31"/>
        <v>0</v>
      </c>
      <c r="Q89" s="284">
        <f t="shared" si="31"/>
        <v>0</v>
      </c>
      <c r="R89" s="284">
        <f t="shared" si="31"/>
        <v>0</v>
      </c>
      <c r="S89" s="284">
        <f t="shared" si="31"/>
        <v>0</v>
      </c>
      <c r="T89" s="284">
        <f t="shared" si="31"/>
        <v>0</v>
      </c>
      <c r="U89" s="284">
        <f t="shared" si="31"/>
        <v>0</v>
      </c>
      <c r="V89" s="284">
        <f t="shared" si="31"/>
        <v>0</v>
      </c>
      <c r="W89" s="284">
        <f t="shared" si="31"/>
        <v>0</v>
      </c>
      <c r="X89" s="284">
        <f t="shared" si="31"/>
        <v>0</v>
      </c>
      <c r="Y89" s="284">
        <f t="shared" si="31"/>
        <v>0</v>
      </c>
      <c r="Z89" s="284">
        <f t="shared" si="31"/>
        <v>0</v>
      </c>
      <c r="AA89" s="284">
        <f t="shared" si="31"/>
        <v>0</v>
      </c>
      <c r="AB89" s="284">
        <f t="shared" si="31"/>
        <v>0</v>
      </c>
      <c r="AC89" s="284">
        <f t="shared" si="31"/>
        <v>0</v>
      </c>
      <c r="AD89" s="284">
        <f t="shared" si="31"/>
        <v>0</v>
      </c>
      <c r="AE89" s="284">
        <f t="shared" si="31"/>
        <v>0</v>
      </c>
      <c r="AF89" s="284">
        <f t="shared" si="31"/>
        <v>0</v>
      </c>
      <c r="AG89" s="284">
        <f t="shared" si="31"/>
        <v>0</v>
      </c>
      <c r="AH89" s="284">
        <f t="shared" si="31"/>
        <v>0</v>
      </c>
      <c r="AI89" s="284">
        <f t="shared" si="31"/>
        <v>0</v>
      </c>
      <c r="AJ89" s="284">
        <f t="shared" si="31"/>
        <v>0</v>
      </c>
      <c r="AK89" s="284">
        <f t="shared" si="31"/>
        <v>0</v>
      </c>
      <c r="AL89" s="284">
        <f t="shared" si="31"/>
        <v>0</v>
      </c>
      <c r="AM89" s="284">
        <f t="shared" si="31"/>
        <v>0</v>
      </c>
      <c r="AN89" s="284">
        <f t="shared" si="31"/>
        <v>0</v>
      </c>
      <c r="AO89" s="284">
        <f t="shared" si="31"/>
        <v>0</v>
      </c>
      <c r="AP89" s="284">
        <f t="shared" si="31"/>
        <v>0</v>
      </c>
    </row>
    <row r="90" spans="1:45" ht="15" thickBot="1" x14ac:dyDescent="0.25">
      <c r="A90" s="240" t="s">
        <v>301</v>
      </c>
      <c r="B90" s="241">
        <f t="shared" ref="B90:AP90" si="32">IF(AND(B87&gt;0,A87&lt;0),(B74-(B87/(B87-A87))),0)</f>
        <v>0</v>
      </c>
      <c r="C90" s="241">
        <f t="shared" si="32"/>
        <v>0</v>
      </c>
      <c r="D90" s="241">
        <f t="shared" si="32"/>
        <v>2.0039312367685245</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2017</v>
      </c>
      <c r="C91" s="242">
        <f>B91+1</f>
        <v>2018</v>
      </c>
      <c r="D91" s="177">
        <f t="shared" ref="D91:AP91" si="33">C91+1</f>
        <v>2019</v>
      </c>
      <c r="E91" s="177">
        <f t="shared" si="33"/>
        <v>2020</v>
      </c>
      <c r="F91" s="177">
        <f t="shared" si="33"/>
        <v>2021</v>
      </c>
      <c r="G91" s="177">
        <f t="shared" si="33"/>
        <v>2022</v>
      </c>
      <c r="H91" s="177">
        <f t="shared" si="33"/>
        <v>2023</v>
      </c>
      <c r="I91" s="177">
        <f t="shared" si="33"/>
        <v>2024</v>
      </c>
      <c r="J91" s="177">
        <f t="shared" si="33"/>
        <v>2025</v>
      </c>
      <c r="K91" s="177">
        <f t="shared" si="33"/>
        <v>2026</v>
      </c>
      <c r="L91" s="177">
        <f t="shared" si="33"/>
        <v>2027</v>
      </c>
      <c r="M91" s="177">
        <f t="shared" si="33"/>
        <v>2028</v>
      </c>
      <c r="N91" s="177">
        <f t="shared" si="33"/>
        <v>2029</v>
      </c>
      <c r="O91" s="177">
        <f t="shared" si="33"/>
        <v>2030</v>
      </c>
      <c r="P91" s="177">
        <f t="shared" si="33"/>
        <v>2031</v>
      </c>
      <c r="Q91" s="177">
        <f t="shared" si="33"/>
        <v>2032</v>
      </c>
      <c r="R91" s="177">
        <f t="shared" si="33"/>
        <v>2033</v>
      </c>
      <c r="S91" s="177">
        <f t="shared" si="33"/>
        <v>2034</v>
      </c>
      <c r="T91" s="177">
        <f t="shared" si="33"/>
        <v>2035</v>
      </c>
      <c r="U91" s="177">
        <f t="shared" si="33"/>
        <v>2036</v>
      </c>
      <c r="V91" s="177">
        <f t="shared" si="33"/>
        <v>2037</v>
      </c>
      <c r="W91" s="177">
        <f t="shared" si="33"/>
        <v>2038</v>
      </c>
      <c r="X91" s="177">
        <f t="shared" si="33"/>
        <v>2039</v>
      </c>
      <c r="Y91" s="177">
        <f t="shared" si="33"/>
        <v>2040</v>
      </c>
      <c r="Z91" s="177">
        <f t="shared" si="33"/>
        <v>2041</v>
      </c>
      <c r="AA91" s="177">
        <f t="shared" si="33"/>
        <v>2042</v>
      </c>
      <c r="AB91" s="177">
        <f t="shared" si="33"/>
        <v>2043</v>
      </c>
      <c r="AC91" s="177">
        <f t="shared" si="33"/>
        <v>2044</v>
      </c>
      <c r="AD91" s="177">
        <f t="shared" si="33"/>
        <v>2045</v>
      </c>
      <c r="AE91" s="177">
        <f t="shared" si="33"/>
        <v>2046</v>
      </c>
      <c r="AF91" s="177">
        <f t="shared" si="33"/>
        <v>2047</v>
      </c>
      <c r="AG91" s="177">
        <f t="shared" si="33"/>
        <v>2048</v>
      </c>
      <c r="AH91" s="177">
        <f t="shared" si="33"/>
        <v>2049</v>
      </c>
      <c r="AI91" s="177">
        <f t="shared" si="33"/>
        <v>2050</v>
      </c>
      <c r="AJ91" s="177">
        <f t="shared" si="33"/>
        <v>2051</v>
      </c>
      <c r="AK91" s="177">
        <f t="shared" si="33"/>
        <v>2052</v>
      </c>
      <c r="AL91" s="177">
        <f t="shared" si="33"/>
        <v>2053</v>
      </c>
      <c r="AM91" s="177">
        <f t="shared" si="33"/>
        <v>2054</v>
      </c>
      <c r="AN91" s="177">
        <f t="shared" si="33"/>
        <v>2055</v>
      </c>
      <c r="AO91" s="177">
        <f t="shared" si="33"/>
        <v>2056</v>
      </c>
      <c r="AP91" s="177">
        <f t="shared" si="33"/>
        <v>2057</v>
      </c>
      <c r="AQ91" s="178"/>
      <c r="AR91" s="178"/>
      <c r="AS91" s="178"/>
    </row>
    <row r="92" spans="1:45" ht="15.6" customHeight="1" x14ac:dyDescent="0.2">
      <c r="A92" s="243" t="s">
        <v>300</v>
      </c>
      <c r="B92" s="123"/>
      <c r="C92" s="123"/>
      <c r="D92" s="123"/>
      <c r="E92" s="123"/>
      <c r="F92" s="123"/>
      <c r="G92" s="123"/>
      <c r="H92" s="123"/>
      <c r="I92" s="123"/>
      <c r="J92" s="123"/>
      <c r="K92" s="123"/>
      <c r="L92" s="244">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299</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298</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297</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296</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65" t="s">
        <v>549</v>
      </c>
      <c r="B97" s="465"/>
      <c r="C97" s="465"/>
      <c r="D97" s="465"/>
      <c r="E97" s="465"/>
      <c r="F97" s="465"/>
      <c r="G97" s="465"/>
      <c r="H97" s="465"/>
      <c r="I97" s="465"/>
      <c r="J97" s="465"/>
      <c r="K97" s="465"/>
      <c r="L97" s="465"/>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550</v>
      </c>
      <c r="B99" s="247">
        <f>B81*B85</f>
        <v>-4694413.1135649104</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-4694413.1135649104</v>
      </c>
      <c r="AR99" s="250"/>
      <c r="AS99" s="250"/>
    </row>
    <row r="100" spans="1:71" s="254" customFormat="1" x14ac:dyDescent="0.2">
      <c r="A100" s="252">
        <f>AQ99</f>
        <v>-4694413.1135649104</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18896800.583620295</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551</v>
      </c>
      <c r="B102" s="285">
        <f>(A101+-A100)/-A100</f>
        <v>5.0253808360019194</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6" t="s">
        <v>552</v>
      </c>
      <c r="B104" s="286" t="s">
        <v>553</v>
      </c>
      <c r="C104" s="286" t="s">
        <v>554</v>
      </c>
      <c r="D104" s="286" t="s">
        <v>555</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7">
        <f>G30/1000/1000</f>
        <v>13.022447665210549</v>
      </c>
      <c r="B105" s="288">
        <f>L88</f>
        <v>1.8615793299453345</v>
      </c>
      <c r="C105" s="289">
        <f>G28</f>
        <v>1.835594283420118</v>
      </c>
      <c r="D105" s="289">
        <f>G29</f>
        <v>2.0039312367685245</v>
      </c>
      <c r="E105" s="259" t="s">
        <v>556</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54"/>
      <c r="AU107" s="254"/>
      <c r="AV107" s="254"/>
      <c r="AW107" s="254"/>
      <c r="AX107" s="254"/>
      <c r="AY107" s="254"/>
      <c r="AZ107" s="254"/>
      <c r="BA107" s="254"/>
      <c r="BB107" s="254"/>
      <c r="BC107" s="254"/>
      <c r="BD107" s="254"/>
      <c r="BE107" s="254"/>
      <c r="BF107" s="254"/>
      <c r="BG107" s="254"/>
    </row>
    <row r="108" spans="1:71" ht="12.75" x14ac:dyDescent="0.2">
      <c r="A108" s="293" t="s">
        <v>557</v>
      </c>
      <c r="B108" s="294"/>
      <c r="C108" s="294">
        <f>C109*$B$111*$B$112*1000</f>
        <v>1670904.5088384002</v>
      </c>
      <c r="D108" s="294">
        <f t="shared" ref="D108:AP108" si="36">D109*$B$111*$B$112*1000</f>
        <v>3341809.0176768005</v>
      </c>
      <c r="E108" s="294">
        <f>E109*$B$111*$B$112*1000</f>
        <v>5063346.9964800011</v>
      </c>
      <c r="F108" s="294">
        <f t="shared" si="36"/>
        <v>5063346.9964800011</v>
      </c>
      <c r="G108" s="294">
        <f t="shared" si="36"/>
        <v>5063346.9964800011</v>
      </c>
      <c r="H108" s="294">
        <f t="shared" si="36"/>
        <v>5063346.9964800011</v>
      </c>
      <c r="I108" s="294">
        <f t="shared" si="36"/>
        <v>5063346.9964800011</v>
      </c>
      <c r="J108" s="294">
        <f t="shared" si="36"/>
        <v>5063346.9964800011</v>
      </c>
      <c r="K108" s="294">
        <f t="shared" si="36"/>
        <v>5063346.9964800011</v>
      </c>
      <c r="L108" s="294">
        <f t="shared" si="36"/>
        <v>5063346.9964800011</v>
      </c>
      <c r="M108" s="294">
        <f t="shared" si="36"/>
        <v>5063346.9964800011</v>
      </c>
      <c r="N108" s="294">
        <f t="shared" si="36"/>
        <v>5063346.9964800011</v>
      </c>
      <c r="O108" s="294">
        <f t="shared" si="36"/>
        <v>5063346.9964800011</v>
      </c>
      <c r="P108" s="294">
        <f t="shared" si="36"/>
        <v>5063346.9964800011</v>
      </c>
      <c r="Q108" s="294">
        <f t="shared" si="36"/>
        <v>5063346.9964800011</v>
      </c>
      <c r="R108" s="294">
        <f t="shared" si="36"/>
        <v>5063346.9964800011</v>
      </c>
      <c r="S108" s="294">
        <f t="shared" si="36"/>
        <v>5063346.9964800011</v>
      </c>
      <c r="T108" s="294">
        <f t="shared" si="36"/>
        <v>5063346.9964800011</v>
      </c>
      <c r="U108" s="294">
        <f t="shared" si="36"/>
        <v>5063346.9964800011</v>
      </c>
      <c r="V108" s="294">
        <f t="shared" si="36"/>
        <v>5063346.9964800011</v>
      </c>
      <c r="W108" s="294">
        <f t="shared" si="36"/>
        <v>5063346.9964800011</v>
      </c>
      <c r="X108" s="294">
        <f t="shared" si="36"/>
        <v>5063346.9964800011</v>
      </c>
      <c r="Y108" s="294">
        <f t="shared" si="36"/>
        <v>5063346.9964800011</v>
      </c>
      <c r="Z108" s="294">
        <f t="shared" si="36"/>
        <v>5063346.9964800011</v>
      </c>
      <c r="AA108" s="294">
        <f t="shared" si="36"/>
        <v>5063346.9964800011</v>
      </c>
      <c r="AB108" s="294">
        <f t="shared" si="36"/>
        <v>5063346.9964800011</v>
      </c>
      <c r="AC108" s="294">
        <f t="shared" si="36"/>
        <v>5063346.9964800011</v>
      </c>
      <c r="AD108" s="294">
        <f t="shared" si="36"/>
        <v>5063346.9964800011</v>
      </c>
      <c r="AE108" s="294">
        <f t="shared" si="36"/>
        <v>5063346.9964800011</v>
      </c>
      <c r="AF108" s="294">
        <f t="shared" si="36"/>
        <v>5063346.9964800011</v>
      </c>
      <c r="AG108" s="294">
        <f t="shared" si="36"/>
        <v>5063346.9964800011</v>
      </c>
      <c r="AH108" s="294">
        <f t="shared" si="36"/>
        <v>5063346.9964800011</v>
      </c>
      <c r="AI108" s="294">
        <f t="shared" si="36"/>
        <v>5063346.9964800011</v>
      </c>
      <c r="AJ108" s="294">
        <f t="shared" si="36"/>
        <v>5063346.9964800011</v>
      </c>
      <c r="AK108" s="294">
        <f t="shared" si="36"/>
        <v>5063346.9964800011</v>
      </c>
      <c r="AL108" s="294">
        <f t="shared" si="36"/>
        <v>5063346.9964800011</v>
      </c>
      <c r="AM108" s="294">
        <f t="shared" si="36"/>
        <v>5063346.9964800011</v>
      </c>
      <c r="AN108" s="294">
        <f t="shared" si="36"/>
        <v>5063346.9964800011</v>
      </c>
      <c r="AO108" s="294">
        <f t="shared" si="36"/>
        <v>5063346.9964800011</v>
      </c>
      <c r="AP108" s="294">
        <f t="shared" si="36"/>
        <v>5063346.9964800011</v>
      </c>
      <c r="AT108" s="254"/>
      <c r="AU108" s="254"/>
      <c r="AV108" s="254"/>
      <c r="AW108" s="254"/>
      <c r="AX108" s="254"/>
      <c r="AY108" s="254"/>
      <c r="AZ108" s="254"/>
      <c r="BA108" s="254"/>
      <c r="BB108" s="254"/>
      <c r="BC108" s="254"/>
      <c r="BD108" s="254"/>
      <c r="BE108" s="254"/>
      <c r="BF108" s="254"/>
      <c r="BG108" s="254"/>
    </row>
    <row r="109" spans="1:71" ht="12.75" x14ac:dyDescent="0.2">
      <c r="A109" s="293" t="s">
        <v>558</v>
      </c>
      <c r="B109" s="292"/>
      <c r="C109" s="292">
        <f>B109+$I$120*C113</f>
        <v>0.30996900000000005</v>
      </c>
      <c r="D109" s="292">
        <f>C109+$I$120*D113</f>
        <v>0.6199380000000001</v>
      </c>
      <c r="E109" s="292">
        <f t="shared" ref="E109:AP109" si="37">D109+$I$120*E113</f>
        <v>0.93930000000000013</v>
      </c>
      <c r="F109" s="292">
        <f t="shared" si="37"/>
        <v>0.93930000000000013</v>
      </c>
      <c r="G109" s="292">
        <f t="shared" si="37"/>
        <v>0.93930000000000013</v>
      </c>
      <c r="H109" s="292">
        <f t="shared" si="37"/>
        <v>0.93930000000000013</v>
      </c>
      <c r="I109" s="292">
        <f t="shared" si="37"/>
        <v>0.93930000000000013</v>
      </c>
      <c r="J109" s="292">
        <f t="shared" si="37"/>
        <v>0.93930000000000013</v>
      </c>
      <c r="K109" s="292">
        <f t="shared" si="37"/>
        <v>0.93930000000000013</v>
      </c>
      <c r="L109" s="292">
        <f t="shared" si="37"/>
        <v>0.93930000000000013</v>
      </c>
      <c r="M109" s="292">
        <f t="shared" si="37"/>
        <v>0.93930000000000013</v>
      </c>
      <c r="N109" s="292">
        <f t="shared" si="37"/>
        <v>0.93930000000000013</v>
      </c>
      <c r="O109" s="292">
        <f t="shared" si="37"/>
        <v>0.93930000000000013</v>
      </c>
      <c r="P109" s="292">
        <f t="shared" si="37"/>
        <v>0.93930000000000013</v>
      </c>
      <c r="Q109" s="292">
        <f t="shared" si="37"/>
        <v>0.93930000000000013</v>
      </c>
      <c r="R109" s="292">
        <f t="shared" si="37"/>
        <v>0.93930000000000013</v>
      </c>
      <c r="S109" s="292">
        <f t="shared" si="37"/>
        <v>0.93930000000000013</v>
      </c>
      <c r="T109" s="292">
        <f t="shared" si="37"/>
        <v>0.93930000000000013</v>
      </c>
      <c r="U109" s="292">
        <f t="shared" si="37"/>
        <v>0.93930000000000013</v>
      </c>
      <c r="V109" s="292">
        <f t="shared" si="37"/>
        <v>0.93930000000000013</v>
      </c>
      <c r="W109" s="292">
        <f t="shared" si="37"/>
        <v>0.93930000000000013</v>
      </c>
      <c r="X109" s="292">
        <f t="shared" si="37"/>
        <v>0.93930000000000013</v>
      </c>
      <c r="Y109" s="292">
        <f t="shared" si="37"/>
        <v>0.93930000000000013</v>
      </c>
      <c r="Z109" s="292">
        <f t="shared" si="37"/>
        <v>0.93930000000000013</v>
      </c>
      <c r="AA109" s="292">
        <f t="shared" si="37"/>
        <v>0.93930000000000013</v>
      </c>
      <c r="AB109" s="292">
        <f t="shared" si="37"/>
        <v>0.93930000000000013</v>
      </c>
      <c r="AC109" s="292">
        <f t="shared" si="37"/>
        <v>0.93930000000000013</v>
      </c>
      <c r="AD109" s="292">
        <f t="shared" si="37"/>
        <v>0.93930000000000013</v>
      </c>
      <c r="AE109" s="292">
        <f t="shared" si="37"/>
        <v>0.93930000000000013</v>
      </c>
      <c r="AF109" s="292">
        <f t="shared" si="37"/>
        <v>0.93930000000000013</v>
      </c>
      <c r="AG109" s="292">
        <f t="shared" si="37"/>
        <v>0.93930000000000013</v>
      </c>
      <c r="AH109" s="292">
        <f t="shared" si="37"/>
        <v>0.93930000000000013</v>
      </c>
      <c r="AI109" s="292">
        <f t="shared" si="37"/>
        <v>0.93930000000000013</v>
      </c>
      <c r="AJ109" s="292">
        <f t="shared" si="37"/>
        <v>0.93930000000000013</v>
      </c>
      <c r="AK109" s="292">
        <f t="shared" si="37"/>
        <v>0.93930000000000013</v>
      </c>
      <c r="AL109" s="292">
        <f t="shared" si="37"/>
        <v>0.93930000000000013</v>
      </c>
      <c r="AM109" s="292">
        <f t="shared" si="37"/>
        <v>0.93930000000000013</v>
      </c>
      <c r="AN109" s="292">
        <f t="shared" si="37"/>
        <v>0.93930000000000013</v>
      </c>
      <c r="AO109" s="292">
        <f t="shared" si="37"/>
        <v>0.93930000000000013</v>
      </c>
      <c r="AP109" s="292">
        <f t="shared" si="37"/>
        <v>0.93930000000000013</v>
      </c>
      <c r="AT109" s="254"/>
      <c r="AU109" s="254"/>
      <c r="AV109" s="254"/>
      <c r="AW109" s="254"/>
      <c r="AX109" s="254"/>
      <c r="AY109" s="254"/>
      <c r="AZ109" s="254"/>
      <c r="BA109" s="254"/>
      <c r="BB109" s="254"/>
      <c r="BC109" s="254"/>
      <c r="BD109" s="254"/>
      <c r="BE109" s="254"/>
      <c r="BF109" s="254"/>
      <c r="BG109" s="254"/>
    </row>
    <row r="110" spans="1:71" ht="12.75" x14ac:dyDescent="0.2">
      <c r="A110" s="293" t="s">
        <v>559</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54"/>
      <c r="AU110" s="254"/>
      <c r="AV110" s="254"/>
      <c r="AW110" s="254"/>
      <c r="AX110" s="254"/>
      <c r="AY110" s="254"/>
      <c r="AZ110" s="254"/>
      <c r="BA110" s="254"/>
      <c r="BB110" s="254"/>
      <c r="BC110" s="254"/>
      <c r="BD110" s="254"/>
      <c r="BE110" s="254"/>
      <c r="BF110" s="254"/>
      <c r="BG110" s="254"/>
    </row>
    <row r="111" spans="1:71" ht="12.75" x14ac:dyDescent="0.2">
      <c r="A111" s="293" t="s">
        <v>560</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54"/>
      <c r="AU111" s="254"/>
      <c r="AV111" s="254"/>
      <c r="AW111" s="254"/>
      <c r="AX111" s="254"/>
      <c r="AY111" s="254"/>
      <c r="AZ111" s="254"/>
      <c r="BA111" s="254"/>
      <c r="BB111" s="254"/>
      <c r="BC111" s="254"/>
      <c r="BD111" s="254"/>
      <c r="BE111" s="254"/>
      <c r="BF111" s="254"/>
      <c r="BG111" s="254"/>
    </row>
    <row r="112" spans="1:71" ht="12.75" x14ac:dyDescent="0.2">
      <c r="A112" s="293" t="s">
        <v>561</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54"/>
      <c r="AU112" s="254"/>
      <c r="AV112" s="254"/>
      <c r="AW112" s="254"/>
      <c r="AX112" s="254"/>
      <c r="AY112" s="254"/>
      <c r="AZ112" s="254"/>
      <c r="BA112" s="254"/>
      <c r="BB112" s="254"/>
      <c r="BC112" s="254"/>
      <c r="BD112" s="254"/>
      <c r="BE112" s="254"/>
      <c r="BF112" s="254"/>
      <c r="BG112" s="254"/>
    </row>
    <row r="113" spans="1:71" ht="15" x14ac:dyDescent="0.2">
      <c r="A113" s="296" t="s">
        <v>562</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90"/>
      <c r="B116" s="452" t="s">
        <v>563</v>
      </c>
      <c r="C116" s="453"/>
      <c r="D116" s="452" t="s">
        <v>564</v>
      </c>
      <c r="E116" s="453"/>
      <c r="F116" s="290"/>
      <c r="G116" s="290"/>
      <c r="H116" s="290"/>
      <c r="I116" s="290"/>
      <c r="J116" s="290"/>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93" t="s">
        <v>565</v>
      </c>
      <c r="B117" s="299">
        <v>0.25</v>
      </c>
      <c r="C117" s="290" t="s">
        <v>566</v>
      </c>
      <c r="D117" s="299">
        <v>1.26</v>
      </c>
      <c r="E117" s="290" t="s">
        <v>566</v>
      </c>
      <c r="F117" s="290"/>
      <c r="G117" s="290"/>
      <c r="H117" s="290"/>
      <c r="I117" s="290"/>
      <c r="J117" s="290"/>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93" t="s">
        <v>565</v>
      </c>
      <c r="B118" s="290">
        <f>$B$110*B117</f>
        <v>0.23250000000000001</v>
      </c>
      <c r="C118" s="290" t="s">
        <v>131</v>
      </c>
      <c r="D118" s="290">
        <f>$B$110*D117</f>
        <v>1.1718000000000002</v>
      </c>
      <c r="E118" s="290" t="s">
        <v>131</v>
      </c>
      <c r="F118" s="293" t="s">
        <v>567</v>
      </c>
      <c r="G118" s="290">
        <f>D117-B117</f>
        <v>1.01</v>
      </c>
      <c r="H118" s="290" t="s">
        <v>566</v>
      </c>
      <c r="I118" s="300">
        <f>$B$110*G118</f>
        <v>0.93930000000000002</v>
      </c>
      <c r="J118" s="290"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90"/>
      <c r="B119" s="290"/>
      <c r="C119" s="290"/>
      <c r="D119" s="290"/>
      <c r="E119" s="290"/>
      <c r="F119" s="293" t="s">
        <v>568</v>
      </c>
      <c r="G119" s="290">
        <f>I119/$B$110</f>
        <v>0</v>
      </c>
      <c r="H119" s="290" t="s">
        <v>566</v>
      </c>
      <c r="I119" s="299"/>
      <c r="J119" s="290"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301"/>
      <c r="B120" s="302"/>
      <c r="C120" s="302"/>
      <c r="D120" s="302"/>
      <c r="E120" s="302"/>
      <c r="F120" s="303" t="s">
        <v>569</v>
      </c>
      <c r="G120" s="300">
        <f>G118</f>
        <v>1.01</v>
      </c>
      <c r="H120" s="290" t="s">
        <v>566</v>
      </c>
      <c r="I120" s="295">
        <f>I118</f>
        <v>0.93930000000000002</v>
      </c>
      <c r="J120" s="290"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x14ac:dyDescent="0.2">
      <c r="A122" s="304" t="s">
        <v>570</v>
      </c>
      <c r="B122" s="305">
        <v>6.2095749827679931</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304" t="s">
        <v>346</v>
      </c>
      <c r="B123" s="306">
        <v>25</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304" t="s">
        <v>571</v>
      </c>
      <c r="B124" s="306" t="s">
        <v>539</v>
      </c>
      <c r="C124" s="262" t="s">
        <v>572</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t="12.75" x14ac:dyDescent="0.2">
      <c r="A125" s="307"/>
      <c r="B125" s="308"/>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304" t="s">
        <v>573</v>
      </c>
      <c r="B126" s="309">
        <f>$B$122*1000*1000</f>
        <v>6209574.9827679927</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304" t="s">
        <v>574</v>
      </c>
      <c r="B127" s="310">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304" t="s">
        <v>575</v>
      </c>
      <c r="B129" s="311">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12"/>
      <c r="B130" s="313"/>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314" t="s">
        <v>576</v>
      </c>
      <c r="B131" s="315">
        <v>1.23072</v>
      </c>
      <c r="C131" s="259" t="s">
        <v>577</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314" t="s">
        <v>578</v>
      </c>
      <c r="B132" s="315">
        <v>1.20268</v>
      </c>
      <c r="C132" s="259" t="s">
        <v>577</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304" t="s">
        <v>579</v>
      </c>
      <c r="C134" s="264" t="s">
        <v>580</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304"/>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4" t="s">
        <v>581</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18" customFormat="1" ht="15" x14ac:dyDescent="0.2">
      <c r="A137" s="304" t="s">
        <v>582</v>
      </c>
      <c r="B137" s="319"/>
      <c r="C137" s="279">
        <f>(1+B137)*(1+C136)-1</f>
        <v>5.8000000000000052E-2</v>
      </c>
      <c r="D137" s="279">
        <f t="shared" ref="D137:AY137" si="40">(1+C137)*(1+D136)-1</f>
        <v>0.11619000000000002</v>
      </c>
      <c r="E137" s="279">
        <f t="shared" si="40"/>
        <v>0.17758045</v>
      </c>
      <c r="F137" s="279">
        <f t="shared" si="40"/>
        <v>0.24234737475000001</v>
      </c>
      <c r="G137" s="279">
        <f t="shared" si="40"/>
        <v>0.31067648036124984</v>
      </c>
      <c r="H137" s="279">
        <f t="shared" si="40"/>
        <v>0.38276368678111861</v>
      </c>
      <c r="I137" s="279">
        <f t="shared" si="40"/>
        <v>0.45881568955408003</v>
      </c>
      <c r="J137" s="279">
        <f t="shared" si="40"/>
        <v>0.53905055247955436</v>
      </c>
      <c r="K137" s="279">
        <f t="shared" si="40"/>
        <v>0.62369833286592979</v>
      </c>
      <c r="L137" s="279">
        <f t="shared" si="40"/>
        <v>0.71300174117355586</v>
      </c>
      <c r="M137" s="279">
        <f t="shared" si="40"/>
        <v>0.80721683693810142</v>
      </c>
      <c r="N137" s="279">
        <f t="shared" si="40"/>
        <v>0.90661376296969687</v>
      </c>
      <c r="O137" s="279">
        <f t="shared" si="40"/>
        <v>1.0114775199330301</v>
      </c>
      <c r="P137" s="279">
        <f t="shared" si="40"/>
        <v>1.1221087835293466</v>
      </c>
      <c r="Q137" s="279">
        <f t="shared" si="40"/>
        <v>1.2388247666234604</v>
      </c>
      <c r="R137" s="279">
        <f t="shared" si="40"/>
        <v>1.3619601287877505</v>
      </c>
      <c r="S137" s="279">
        <f t="shared" si="40"/>
        <v>1.4918679358710767</v>
      </c>
      <c r="T137" s="279">
        <f t="shared" si="40"/>
        <v>1.6289206723439857</v>
      </c>
      <c r="U137" s="279">
        <f t="shared" si="40"/>
        <v>1.7735113093229047</v>
      </c>
      <c r="V137" s="279">
        <f t="shared" si="40"/>
        <v>1.9260544313356642</v>
      </c>
      <c r="W137" s="279">
        <f t="shared" si="40"/>
        <v>2.0869874250591254</v>
      </c>
      <c r="X137" s="279">
        <f t="shared" si="40"/>
        <v>2.2567717334373771</v>
      </c>
      <c r="Y137" s="279">
        <f t="shared" si="40"/>
        <v>2.4358941787764326</v>
      </c>
      <c r="Z137" s="279">
        <f t="shared" si="40"/>
        <v>2.6248683586091359</v>
      </c>
      <c r="AA137" s="279">
        <f t="shared" si="40"/>
        <v>2.8242361183326383</v>
      </c>
      <c r="AB137" s="279">
        <f t="shared" si="40"/>
        <v>3.0345691048409336</v>
      </c>
      <c r="AC137" s="279">
        <f t="shared" si="40"/>
        <v>3.2564704056071845</v>
      </c>
      <c r="AD137" s="279">
        <f t="shared" si="40"/>
        <v>3.4905762779155793</v>
      </c>
      <c r="AE137" s="279">
        <f t="shared" si="40"/>
        <v>3.7375579732009356</v>
      </c>
      <c r="AF137" s="279">
        <f t="shared" si="40"/>
        <v>3.9981236617269866</v>
      </c>
      <c r="AG137" s="279">
        <f t="shared" si="40"/>
        <v>4.2730204631219708</v>
      </c>
      <c r="AH137" s="279">
        <f t="shared" si="40"/>
        <v>4.563036588593679</v>
      </c>
      <c r="AI137" s="279">
        <f t="shared" si="40"/>
        <v>4.8690036009663311</v>
      </c>
      <c r="AJ137" s="279">
        <f t="shared" si="40"/>
        <v>5.1917987990194794</v>
      </c>
      <c r="AK137" s="279">
        <f t="shared" si="40"/>
        <v>5.5323477329655502</v>
      </c>
      <c r="AL137" s="279">
        <f t="shared" si="40"/>
        <v>5.8916268582786548</v>
      </c>
      <c r="AM137" s="279">
        <f t="shared" si="40"/>
        <v>6.2706663354839804</v>
      </c>
      <c r="AN137" s="279">
        <f t="shared" si="40"/>
        <v>6.6705529839355986</v>
      </c>
      <c r="AO137" s="279">
        <f t="shared" si="40"/>
        <v>7.0924333980520569</v>
      </c>
      <c r="AP137" s="279">
        <f t="shared" si="40"/>
        <v>7.5375172349449198</v>
      </c>
      <c r="AQ137" s="279">
        <f t="shared" si="40"/>
        <v>8.0070806828668903</v>
      </c>
      <c r="AR137" s="279">
        <f t="shared" si="40"/>
        <v>8.5024701204245687</v>
      </c>
      <c r="AS137" s="279">
        <f t="shared" si="40"/>
        <v>9.0251059770479198</v>
      </c>
      <c r="AT137" s="279">
        <f t="shared" si="40"/>
        <v>9.5764868057855548</v>
      </c>
      <c r="AU137" s="279">
        <f t="shared" si="40"/>
        <v>10.15819358010376</v>
      </c>
      <c r="AV137" s="279">
        <f t="shared" si="40"/>
        <v>10.771894227009465</v>
      </c>
      <c r="AW137" s="279">
        <f>(1+AV137)*(1+AW136)-1</f>
        <v>11.419348409494985</v>
      </c>
      <c r="AX137" s="279">
        <f t="shared" si="40"/>
        <v>12.102412572017208</v>
      </c>
      <c r="AY137" s="279">
        <f t="shared" si="40"/>
        <v>12.823045263478154</v>
      </c>
    </row>
    <row r="138" spans="1:71" s="218" customFormat="1" x14ac:dyDescent="0.2">
      <c r="A138" s="266"/>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78"/>
    </row>
    <row r="139" spans="1:71" ht="12.75" x14ac:dyDescent="0.2">
      <c r="A139" s="261"/>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3" zoomScale="70" zoomScaleSheetLayoutView="70" workbookViewId="0">
      <selection activeCell="G17" sqref="G1:H1048576"/>
    </sheetView>
  </sheetViews>
  <sheetFormatPr defaultRowHeight="15.75" x14ac:dyDescent="0.25"/>
  <cols>
    <col min="1" max="1" width="9.140625" style="67"/>
    <col min="2" max="2" width="37.7109375" style="67" customWidth="1"/>
    <col min="3" max="6" width="15.140625" style="67" customWidth="1"/>
    <col min="7" max="8" width="15.140625" style="67" hidden="1"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02" t="str">
        <f>'2. паспорт  ТП'!A4:S4</f>
        <v>Год раскрытия информации: 2018 год</v>
      </c>
      <c r="B5" s="402"/>
      <c r="C5" s="402"/>
      <c r="D5" s="402"/>
      <c r="E5" s="402"/>
      <c r="F5" s="402"/>
      <c r="G5" s="402"/>
      <c r="H5" s="402"/>
      <c r="I5" s="402"/>
      <c r="J5" s="402"/>
      <c r="K5" s="402"/>
      <c r="L5" s="40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406" t="s">
        <v>9</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03" t="s">
        <v>8</v>
      </c>
      <c r="B10" s="403"/>
      <c r="C10" s="403"/>
      <c r="D10" s="403"/>
      <c r="E10" s="403"/>
      <c r="F10" s="403"/>
      <c r="G10" s="403"/>
      <c r="H10" s="403"/>
      <c r="I10" s="403"/>
      <c r="J10" s="403"/>
      <c r="K10" s="403"/>
      <c r="L10" s="403"/>
    </row>
    <row r="11" spans="1:44" ht="18.75" x14ac:dyDescent="0.25">
      <c r="A11" s="406"/>
      <c r="B11" s="406"/>
      <c r="C11" s="406"/>
      <c r="D11" s="406"/>
      <c r="E11" s="406"/>
      <c r="F11" s="406"/>
      <c r="G11" s="406"/>
      <c r="H11" s="406"/>
      <c r="I11" s="406"/>
      <c r="J11" s="406"/>
      <c r="K11" s="406"/>
      <c r="L11" s="406"/>
    </row>
    <row r="12" spans="1:44" x14ac:dyDescent="0.25">
      <c r="A12" s="409" t="str">
        <f>'1. паспорт местоположение'!A12:C12</f>
        <v>Н_16-0049</v>
      </c>
      <c r="B12" s="409"/>
      <c r="C12" s="409"/>
      <c r="D12" s="409"/>
      <c r="E12" s="409"/>
      <c r="F12" s="409"/>
      <c r="G12" s="409"/>
      <c r="H12" s="409"/>
      <c r="I12" s="409"/>
      <c r="J12" s="409"/>
      <c r="K12" s="409"/>
      <c r="L12" s="409"/>
    </row>
    <row r="13" spans="1:44" x14ac:dyDescent="0.25">
      <c r="A13" s="403" t="s">
        <v>7</v>
      </c>
      <c r="B13" s="403"/>
      <c r="C13" s="403"/>
      <c r="D13" s="403"/>
      <c r="E13" s="403"/>
      <c r="F13" s="403"/>
      <c r="G13" s="403"/>
      <c r="H13" s="403"/>
      <c r="I13" s="403"/>
      <c r="J13" s="403"/>
      <c r="K13" s="403"/>
      <c r="L13" s="403"/>
    </row>
    <row r="14" spans="1:44" ht="18.75" x14ac:dyDescent="0.25">
      <c r="A14" s="413"/>
      <c r="B14" s="413"/>
      <c r="C14" s="413"/>
      <c r="D14" s="413"/>
      <c r="E14" s="413"/>
      <c r="F14" s="413"/>
      <c r="G14" s="413"/>
      <c r="H14" s="413"/>
      <c r="I14" s="413"/>
      <c r="J14" s="413"/>
      <c r="K14" s="413"/>
      <c r="L14" s="413"/>
    </row>
    <row r="15" spans="1:44" x14ac:dyDescent="0.25">
      <c r="A15" s="409" t="str">
        <f>'1. паспорт местоположение'!A15</f>
        <v>Строительство КТП 15/0,4 кВ взамен ТП 188-20 (инв.№ 5150785) в г. Багратионовске, ул. Железнодорожная</v>
      </c>
      <c r="B15" s="409"/>
      <c r="C15" s="409"/>
      <c r="D15" s="409"/>
      <c r="E15" s="409"/>
      <c r="F15" s="409"/>
      <c r="G15" s="409"/>
      <c r="H15" s="409"/>
      <c r="I15" s="409"/>
      <c r="J15" s="409"/>
      <c r="K15" s="409"/>
      <c r="L15" s="409"/>
    </row>
    <row r="16" spans="1:44" x14ac:dyDescent="0.25">
      <c r="A16" s="403" t="s">
        <v>6</v>
      </c>
      <c r="B16" s="403"/>
      <c r="C16" s="403"/>
      <c r="D16" s="403"/>
      <c r="E16" s="403"/>
      <c r="F16" s="403"/>
      <c r="G16" s="403"/>
      <c r="H16" s="403"/>
      <c r="I16" s="403"/>
      <c r="J16" s="403"/>
      <c r="K16" s="403"/>
      <c r="L16" s="403"/>
    </row>
    <row r="17" spans="1:12" ht="15.75" customHeight="1" x14ac:dyDescent="0.25">
      <c r="L17" s="101"/>
    </row>
    <row r="18" spans="1:12" x14ac:dyDescent="0.25">
      <c r="K18" s="100"/>
    </row>
    <row r="19" spans="1:12" ht="15.75" customHeight="1" x14ac:dyDescent="0.25">
      <c r="A19" s="466" t="s">
        <v>502</v>
      </c>
      <c r="B19" s="466"/>
      <c r="C19" s="466"/>
      <c r="D19" s="466"/>
      <c r="E19" s="466"/>
      <c r="F19" s="466"/>
      <c r="G19" s="466"/>
      <c r="H19" s="466"/>
      <c r="I19" s="466"/>
      <c r="J19" s="466"/>
      <c r="K19" s="466"/>
      <c r="L19" s="466"/>
    </row>
    <row r="20" spans="1:12" x14ac:dyDescent="0.25">
      <c r="A20" s="71"/>
      <c r="B20" s="71"/>
      <c r="C20" s="99"/>
      <c r="D20" s="99"/>
      <c r="E20" s="99"/>
      <c r="F20" s="99"/>
      <c r="G20" s="99"/>
      <c r="H20" s="99"/>
      <c r="I20" s="99"/>
      <c r="J20" s="99"/>
      <c r="K20" s="99"/>
      <c r="L20" s="99"/>
    </row>
    <row r="21" spans="1:12" ht="28.5" customHeight="1" x14ac:dyDescent="0.25">
      <c r="A21" s="467" t="s">
        <v>223</v>
      </c>
      <c r="B21" s="467" t="s">
        <v>222</v>
      </c>
      <c r="C21" s="473" t="s">
        <v>434</v>
      </c>
      <c r="D21" s="473"/>
      <c r="E21" s="473"/>
      <c r="F21" s="473"/>
      <c r="G21" s="473"/>
      <c r="H21" s="473"/>
      <c r="I21" s="468" t="s">
        <v>221</v>
      </c>
      <c r="J21" s="470" t="s">
        <v>436</v>
      </c>
      <c r="K21" s="467" t="s">
        <v>220</v>
      </c>
      <c r="L21" s="469" t="s">
        <v>435</v>
      </c>
    </row>
    <row r="22" spans="1:12" ht="58.5" customHeight="1" x14ac:dyDescent="0.25">
      <c r="A22" s="467"/>
      <c r="B22" s="467"/>
      <c r="C22" s="474" t="s">
        <v>722</v>
      </c>
      <c r="D22" s="474"/>
      <c r="E22" s="474" t="s">
        <v>11</v>
      </c>
      <c r="F22" s="474"/>
      <c r="G22" s="474" t="s">
        <v>723</v>
      </c>
      <c r="H22" s="474"/>
      <c r="I22" s="468"/>
      <c r="J22" s="471"/>
      <c r="K22" s="467"/>
      <c r="L22" s="469"/>
    </row>
    <row r="23" spans="1:12" ht="31.5" x14ac:dyDescent="0.25">
      <c r="A23" s="467"/>
      <c r="B23" s="467"/>
      <c r="C23" s="98" t="s">
        <v>219</v>
      </c>
      <c r="D23" s="98" t="s">
        <v>218</v>
      </c>
      <c r="E23" s="98" t="s">
        <v>219</v>
      </c>
      <c r="F23" s="98" t="s">
        <v>218</v>
      </c>
      <c r="G23" s="98" t="s">
        <v>219</v>
      </c>
      <c r="H23" s="98" t="s">
        <v>218</v>
      </c>
      <c r="I23" s="468"/>
      <c r="J23" s="472"/>
      <c r="K23" s="467"/>
      <c r="L23" s="469"/>
    </row>
    <row r="24" spans="1:12" x14ac:dyDescent="0.25">
      <c r="A24" s="78">
        <v>1</v>
      </c>
      <c r="B24" s="78">
        <v>2</v>
      </c>
      <c r="C24" s="98">
        <v>3</v>
      </c>
      <c r="D24" s="98">
        <v>4</v>
      </c>
      <c r="E24" s="98">
        <v>5</v>
      </c>
      <c r="F24" s="98">
        <v>6</v>
      </c>
      <c r="G24" s="98">
        <v>7</v>
      </c>
      <c r="H24" s="98">
        <v>8</v>
      </c>
      <c r="I24" s="98">
        <v>9</v>
      </c>
      <c r="J24" s="98">
        <v>10</v>
      </c>
      <c r="K24" s="98">
        <v>11</v>
      </c>
      <c r="L24" s="98">
        <v>12</v>
      </c>
    </row>
    <row r="25" spans="1:12" x14ac:dyDescent="0.25">
      <c r="A25" s="92">
        <v>1</v>
      </c>
      <c r="B25" s="93" t="s">
        <v>217</v>
      </c>
      <c r="C25" s="96"/>
      <c r="D25" s="96"/>
      <c r="E25" s="96"/>
      <c r="F25" s="96"/>
      <c r="G25" s="96"/>
      <c r="H25" s="96"/>
      <c r="I25" s="96"/>
      <c r="J25" s="96"/>
      <c r="K25" s="90"/>
      <c r="L25" s="110"/>
    </row>
    <row r="26" spans="1:12" ht="21.75" customHeight="1" x14ac:dyDescent="0.25">
      <c r="A26" s="92" t="s">
        <v>216</v>
      </c>
      <c r="B26" s="97" t="s">
        <v>441</v>
      </c>
      <c r="C26" s="357">
        <v>42288</v>
      </c>
      <c r="D26" s="357">
        <v>42319</v>
      </c>
      <c r="E26" s="357"/>
      <c r="F26" s="357">
        <v>42319</v>
      </c>
      <c r="G26" s="357">
        <v>42288</v>
      </c>
      <c r="H26" s="357">
        <v>42319</v>
      </c>
      <c r="I26" s="355">
        <v>100</v>
      </c>
      <c r="J26" s="96"/>
      <c r="K26" s="90"/>
      <c r="L26" s="90"/>
    </row>
    <row r="27" spans="1:12" s="74" customFormat="1" ht="39" customHeight="1" x14ac:dyDescent="0.25">
      <c r="A27" s="92" t="s">
        <v>215</v>
      </c>
      <c r="B27" s="97" t="s">
        <v>443</v>
      </c>
      <c r="C27" s="355" t="s">
        <v>538</v>
      </c>
      <c r="D27" s="355" t="s">
        <v>538</v>
      </c>
      <c r="E27" s="355" t="s">
        <v>538</v>
      </c>
      <c r="F27" s="355" t="s">
        <v>538</v>
      </c>
      <c r="G27" s="355" t="s">
        <v>538</v>
      </c>
      <c r="H27" s="355" t="s">
        <v>538</v>
      </c>
      <c r="I27" s="355"/>
      <c r="J27" s="96"/>
      <c r="K27" s="90"/>
      <c r="L27" s="90"/>
    </row>
    <row r="28" spans="1:12" s="74" customFormat="1" ht="70.5" customHeight="1" x14ac:dyDescent="0.25">
      <c r="A28" s="92" t="s">
        <v>442</v>
      </c>
      <c r="B28" s="97" t="s">
        <v>447</v>
      </c>
      <c r="C28" s="355" t="s">
        <v>538</v>
      </c>
      <c r="D28" s="355" t="s">
        <v>538</v>
      </c>
      <c r="E28" s="355" t="s">
        <v>538</v>
      </c>
      <c r="F28" s="355" t="s">
        <v>538</v>
      </c>
      <c r="G28" s="355" t="s">
        <v>538</v>
      </c>
      <c r="H28" s="355" t="s">
        <v>538</v>
      </c>
      <c r="I28" s="355"/>
      <c r="J28" s="96"/>
      <c r="K28" s="90"/>
      <c r="L28" s="90"/>
    </row>
    <row r="29" spans="1:12" s="74" customFormat="1" ht="54" customHeight="1" x14ac:dyDescent="0.25">
      <c r="A29" s="92" t="s">
        <v>214</v>
      </c>
      <c r="B29" s="97" t="s">
        <v>446</v>
      </c>
      <c r="C29" s="355" t="s">
        <v>538</v>
      </c>
      <c r="D29" s="355" t="s">
        <v>538</v>
      </c>
      <c r="E29" s="355" t="s">
        <v>538</v>
      </c>
      <c r="F29" s="355" t="s">
        <v>538</v>
      </c>
      <c r="G29" s="355" t="s">
        <v>538</v>
      </c>
      <c r="H29" s="355" t="s">
        <v>538</v>
      </c>
      <c r="I29" s="355"/>
      <c r="J29" s="96"/>
      <c r="K29" s="90"/>
      <c r="L29" s="90"/>
    </row>
    <row r="30" spans="1:12" s="74" customFormat="1" ht="42" customHeight="1" x14ac:dyDescent="0.25">
      <c r="A30" s="92" t="s">
        <v>213</v>
      </c>
      <c r="B30" s="97" t="s">
        <v>448</v>
      </c>
      <c r="C30" s="355" t="s">
        <v>538</v>
      </c>
      <c r="D30" s="355" t="s">
        <v>538</v>
      </c>
      <c r="E30" s="355" t="s">
        <v>538</v>
      </c>
      <c r="F30" s="355" t="s">
        <v>538</v>
      </c>
      <c r="G30" s="355" t="s">
        <v>538</v>
      </c>
      <c r="H30" s="355" t="s">
        <v>538</v>
      </c>
      <c r="I30" s="355"/>
      <c r="J30" s="96"/>
      <c r="K30" s="90"/>
      <c r="L30" s="90"/>
    </row>
    <row r="31" spans="1:12" s="74" customFormat="1" ht="37.5" customHeight="1" x14ac:dyDescent="0.25">
      <c r="A31" s="92" t="s">
        <v>212</v>
      </c>
      <c r="B31" s="91" t="s">
        <v>444</v>
      </c>
      <c r="C31" s="357">
        <v>42499</v>
      </c>
      <c r="D31" s="357">
        <v>42509</v>
      </c>
      <c r="E31" s="357">
        <v>42499</v>
      </c>
      <c r="F31" s="357">
        <v>42509</v>
      </c>
      <c r="G31" s="357">
        <v>42499</v>
      </c>
      <c r="H31" s="357">
        <v>42509</v>
      </c>
      <c r="I31" s="355">
        <v>100</v>
      </c>
      <c r="J31" s="96"/>
      <c r="K31" s="90"/>
      <c r="L31" s="90"/>
    </row>
    <row r="32" spans="1:12" s="74" customFormat="1" ht="31.5" x14ac:dyDescent="0.25">
      <c r="A32" s="92" t="s">
        <v>210</v>
      </c>
      <c r="B32" s="91" t="s">
        <v>449</v>
      </c>
      <c r="C32" s="357">
        <v>42619</v>
      </c>
      <c r="D32" s="357">
        <v>42629</v>
      </c>
      <c r="E32" s="357">
        <v>42619</v>
      </c>
      <c r="F32" s="357">
        <v>42629</v>
      </c>
      <c r="G32" s="357">
        <v>42619</v>
      </c>
      <c r="H32" s="357">
        <v>42629</v>
      </c>
      <c r="I32" s="355">
        <v>100</v>
      </c>
      <c r="J32" s="96"/>
      <c r="K32" s="90"/>
      <c r="L32" s="90"/>
    </row>
    <row r="33" spans="1:12" s="74" customFormat="1" ht="37.5" customHeight="1" x14ac:dyDescent="0.25">
      <c r="A33" s="92" t="s">
        <v>460</v>
      </c>
      <c r="B33" s="91" t="s">
        <v>375</v>
      </c>
      <c r="C33" s="355" t="s">
        <v>538</v>
      </c>
      <c r="D33" s="355" t="s">
        <v>538</v>
      </c>
      <c r="E33" s="355" t="s">
        <v>538</v>
      </c>
      <c r="F33" s="355" t="s">
        <v>538</v>
      </c>
      <c r="G33" s="355" t="s">
        <v>538</v>
      </c>
      <c r="H33" s="355" t="s">
        <v>538</v>
      </c>
      <c r="I33" s="355"/>
      <c r="J33" s="96"/>
      <c r="K33" s="90"/>
      <c r="L33" s="90"/>
    </row>
    <row r="34" spans="1:12" s="74" customFormat="1" ht="47.25" customHeight="1" x14ac:dyDescent="0.25">
      <c r="A34" s="92" t="s">
        <v>461</v>
      </c>
      <c r="B34" s="91" t="s">
        <v>453</v>
      </c>
      <c r="C34" s="355" t="s">
        <v>538</v>
      </c>
      <c r="D34" s="355" t="s">
        <v>538</v>
      </c>
      <c r="E34" s="355" t="s">
        <v>538</v>
      </c>
      <c r="F34" s="355" t="s">
        <v>538</v>
      </c>
      <c r="G34" s="355" t="s">
        <v>538</v>
      </c>
      <c r="H34" s="355" t="s">
        <v>538</v>
      </c>
      <c r="I34" s="355"/>
      <c r="J34" s="95"/>
      <c r="K34" s="95"/>
      <c r="L34" s="90"/>
    </row>
    <row r="35" spans="1:12" s="74" customFormat="1" ht="49.5" customHeight="1" x14ac:dyDescent="0.25">
      <c r="A35" s="92" t="s">
        <v>462</v>
      </c>
      <c r="B35" s="91" t="s">
        <v>211</v>
      </c>
      <c r="C35" s="357">
        <v>42629</v>
      </c>
      <c r="D35" s="357">
        <v>42635</v>
      </c>
      <c r="E35" s="357">
        <v>42629</v>
      </c>
      <c r="F35" s="357">
        <v>42635</v>
      </c>
      <c r="G35" s="357">
        <v>42629</v>
      </c>
      <c r="H35" s="357">
        <v>42635</v>
      </c>
      <c r="I35" s="355">
        <v>100</v>
      </c>
      <c r="J35" s="95"/>
      <c r="K35" s="95"/>
      <c r="L35" s="90"/>
    </row>
    <row r="36" spans="1:12" ht="37.5" customHeight="1" x14ac:dyDescent="0.25">
      <c r="A36" s="92" t="s">
        <v>463</v>
      </c>
      <c r="B36" s="91" t="s">
        <v>445</v>
      </c>
      <c r="C36" s="355" t="s">
        <v>538</v>
      </c>
      <c r="D36" s="355" t="s">
        <v>538</v>
      </c>
      <c r="E36" s="355" t="s">
        <v>538</v>
      </c>
      <c r="F36" s="355" t="s">
        <v>538</v>
      </c>
      <c r="G36" s="355" t="s">
        <v>538</v>
      </c>
      <c r="H36" s="355" t="s">
        <v>538</v>
      </c>
      <c r="I36" s="355"/>
      <c r="J36" s="94"/>
      <c r="K36" s="90"/>
      <c r="L36" s="90"/>
    </row>
    <row r="37" spans="1:12" x14ac:dyDescent="0.25">
      <c r="A37" s="92" t="s">
        <v>464</v>
      </c>
      <c r="B37" s="91" t="s">
        <v>209</v>
      </c>
      <c r="C37" s="357">
        <v>42629</v>
      </c>
      <c r="D37" s="357">
        <v>42635</v>
      </c>
      <c r="E37" s="357">
        <v>42629</v>
      </c>
      <c r="F37" s="357">
        <v>42635</v>
      </c>
      <c r="G37" s="357">
        <v>42629</v>
      </c>
      <c r="H37" s="357">
        <v>42635</v>
      </c>
      <c r="I37" s="355">
        <v>100</v>
      </c>
      <c r="J37" s="94"/>
      <c r="K37" s="90"/>
      <c r="L37" s="90"/>
    </row>
    <row r="38" spans="1:12" x14ac:dyDescent="0.25">
      <c r="A38" s="92" t="s">
        <v>465</v>
      </c>
      <c r="B38" s="93" t="s">
        <v>208</v>
      </c>
      <c r="C38" s="356"/>
      <c r="D38" s="356"/>
      <c r="E38" s="356"/>
      <c r="F38" s="356"/>
      <c r="G38" s="356"/>
      <c r="H38" s="356"/>
      <c r="I38" s="356"/>
      <c r="J38" s="90"/>
      <c r="K38" s="90"/>
      <c r="L38" s="90"/>
    </row>
    <row r="39" spans="1:12" ht="63" x14ac:dyDescent="0.25">
      <c r="A39" s="92">
        <v>2</v>
      </c>
      <c r="B39" s="91" t="s">
        <v>450</v>
      </c>
      <c r="C39" s="357">
        <v>42499</v>
      </c>
      <c r="D39" s="357">
        <v>42509</v>
      </c>
      <c r="E39" s="357">
        <v>42499</v>
      </c>
      <c r="F39" s="357">
        <v>42509</v>
      </c>
      <c r="G39" s="357">
        <v>42499</v>
      </c>
      <c r="H39" s="357">
        <v>42509</v>
      </c>
      <c r="I39" s="355">
        <v>100</v>
      </c>
      <c r="J39" s="90"/>
      <c r="K39" s="90"/>
      <c r="L39" s="90"/>
    </row>
    <row r="40" spans="1:12" ht="33.75" customHeight="1" x14ac:dyDescent="0.25">
      <c r="A40" s="92" t="s">
        <v>207</v>
      </c>
      <c r="B40" s="91" t="s">
        <v>452</v>
      </c>
      <c r="C40" s="357">
        <v>42629</v>
      </c>
      <c r="D40" s="358">
        <v>42824</v>
      </c>
      <c r="E40" s="357">
        <v>42629</v>
      </c>
      <c r="F40" s="358">
        <v>42824</v>
      </c>
      <c r="G40" s="357">
        <v>42629</v>
      </c>
      <c r="H40" s="358">
        <v>42824</v>
      </c>
      <c r="I40" s="356">
        <v>100</v>
      </c>
      <c r="J40" s="90"/>
      <c r="K40" s="90"/>
      <c r="L40" s="90"/>
    </row>
    <row r="41" spans="1:12" ht="63" customHeight="1" x14ac:dyDescent="0.25">
      <c r="A41" s="92" t="s">
        <v>206</v>
      </c>
      <c r="B41" s="93" t="s">
        <v>533</v>
      </c>
      <c r="C41" s="356"/>
      <c r="D41" s="356"/>
      <c r="E41" s="356"/>
      <c r="F41" s="356"/>
      <c r="G41" s="356"/>
      <c r="H41" s="356"/>
      <c r="I41" s="356"/>
      <c r="J41" s="90"/>
      <c r="K41" s="90"/>
      <c r="L41" s="90"/>
    </row>
    <row r="42" spans="1:12" ht="58.5" customHeight="1" x14ac:dyDescent="0.25">
      <c r="A42" s="92">
        <v>3</v>
      </c>
      <c r="B42" s="91" t="s">
        <v>451</v>
      </c>
      <c r="C42" s="358">
        <v>42765</v>
      </c>
      <c r="D42" s="358">
        <v>42824</v>
      </c>
      <c r="E42" s="358">
        <v>42765</v>
      </c>
      <c r="F42" s="358">
        <v>42824</v>
      </c>
      <c r="G42" s="358">
        <v>42765</v>
      </c>
      <c r="H42" s="358">
        <v>42824</v>
      </c>
      <c r="I42" s="356">
        <v>100</v>
      </c>
      <c r="J42" s="90"/>
      <c r="K42" s="90"/>
      <c r="L42" s="90"/>
    </row>
    <row r="43" spans="1:12" ht="34.5" customHeight="1" x14ac:dyDescent="0.25">
      <c r="A43" s="92" t="s">
        <v>205</v>
      </c>
      <c r="B43" s="91" t="s">
        <v>203</v>
      </c>
      <c r="C43" s="358">
        <v>42765</v>
      </c>
      <c r="D43" s="358">
        <v>42824</v>
      </c>
      <c r="E43" s="358">
        <v>42765</v>
      </c>
      <c r="F43" s="358">
        <v>42824</v>
      </c>
      <c r="G43" s="358">
        <v>42765</v>
      </c>
      <c r="H43" s="358">
        <v>42824</v>
      </c>
      <c r="I43" s="356">
        <v>100</v>
      </c>
      <c r="J43" s="90"/>
      <c r="K43" s="90"/>
      <c r="L43" s="90"/>
    </row>
    <row r="44" spans="1:12" ht="24.75" customHeight="1" x14ac:dyDescent="0.25">
      <c r="A44" s="92" t="s">
        <v>204</v>
      </c>
      <c r="B44" s="91" t="s">
        <v>201</v>
      </c>
      <c r="C44" s="358">
        <v>42824</v>
      </c>
      <c r="D44" s="358">
        <v>42896</v>
      </c>
      <c r="E44" s="358">
        <v>42824</v>
      </c>
      <c r="F44" s="358">
        <v>42896</v>
      </c>
      <c r="G44" s="358">
        <v>42824</v>
      </c>
      <c r="H44" s="358">
        <v>42896</v>
      </c>
      <c r="I44" s="356">
        <v>100</v>
      </c>
      <c r="J44" s="90"/>
      <c r="K44" s="90"/>
      <c r="L44" s="90"/>
    </row>
    <row r="45" spans="1:12" ht="90.75" customHeight="1" x14ac:dyDescent="0.25">
      <c r="A45" s="92" t="s">
        <v>202</v>
      </c>
      <c r="B45" s="91" t="s">
        <v>456</v>
      </c>
      <c r="C45" s="355" t="s">
        <v>538</v>
      </c>
      <c r="D45" s="355" t="s">
        <v>538</v>
      </c>
      <c r="E45" s="355" t="s">
        <v>538</v>
      </c>
      <c r="F45" s="355" t="s">
        <v>538</v>
      </c>
      <c r="G45" s="355" t="s">
        <v>538</v>
      </c>
      <c r="H45" s="355" t="s">
        <v>538</v>
      </c>
      <c r="I45" s="355"/>
      <c r="J45" s="90"/>
      <c r="K45" s="90"/>
      <c r="L45" s="90"/>
    </row>
    <row r="46" spans="1:12" ht="167.25" customHeight="1" x14ac:dyDescent="0.25">
      <c r="A46" s="92" t="s">
        <v>200</v>
      </c>
      <c r="B46" s="91" t="s">
        <v>454</v>
      </c>
      <c r="C46" s="355" t="s">
        <v>538</v>
      </c>
      <c r="D46" s="355" t="s">
        <v>538</v>
      </c>
      <c r="E46" s="355" t="s">
        <v>538</v>
      </c>
      <c r="F46" s="355" t="s">
        <v>538</v>
      </c>
      <c r="G46" s="355" t="s">
        <v>538</v>
      </c>
      <c r="H46" s="355" t="s">
        <v>538</v>
      </c>
      <c r="I46" s="355"/>
      <c r="J46" s="90"/>
      <c r="K46" s="90"/>
      <c r="L46" s="90"/>
    </row>
    <row r="47" spans="1:12" ht="30.75" customHeight="1" x14ac:dyDescent="0.25">
      <c r="A47" s="92" t="s">
        <v>198</v>
      </c>
      <c r="B47" s="91" t="s">
        <v>199</v>
      </c>
      <c r="C47" s="358">
        <v>42896</v>
      </c>
      <c r="D47" s="358">
        <v>42916</v>
      </c>
      <c r="E47" s="358">
        <v>42896</v>
      </c>
      <c r="F47" s="358">
        <v>42916</v>
      </c>
      <c r="G47" s="358">
        <v>42896</v>
      </c>
      <c r="H47" s="358">
        <v>42916</v>
      </c>
      <c r="I47" s="356">
        <v>100</v>
      </c>
      <c r="J47" s="90"/>
      <c r="K47" s="90"/>
      <c r="L47" s="90"/>
    </row>
    <row r="48" spans="1:12" ht="37.5" customHeight="1" x14ac:dyDescent="0.25">
      <c r="A48" s="92" t="s">
        <v>466</v>
      </c>
      <c r="B48" s="93" t="s">
        <v>197</v>
      </c>
      <c r="C48" s="356"/>
      <c r="D48" s="356"/>
      <c r="E48" s="356"/>
      <c r="F48" s="356"/>
      <c r="G48" s="356"/>
      <c r="H48" s="356"/>
      <c r="I48" s="356"/>
      <c r="J48" s="90"/>
      <c r="K48" s="90"/>
      <c r="L48" s="90"/>
    </row>
    <row r="49" spans="1:12" ht="35.25" customHeight="1" x14ac:dyDescent="0.25">
      <c r="A49" s="92">
        <v>4</v>
      </c>
      <c r="B49" s="91" t="s">
        <v>195</v>
      </c>
      <c r="C49" s="358">
        <v>43008</v>
      </c>
      <c r="D49" s="358">
        <v>43038</v>
      </c>
      <c r="E49" s="358">
        <v>43008</v>
      </c>
      <c r="F49" s="358">
        <v>43038</v>
      </c>
      <c r="G49" s="358">
        <v>43008</v>
      </c>
      <c r="H49" s="358">
        <v>43038</v>
      </c>
      <c r="I49" s="356">
        <v>100</v>
      </c>
      <c r="J49" s="90"/>
      <c r="K49" s="90"/>
      <c r="L49" s="90"/>
    </row>
    <row r="50" spans="1:12" ht="86.25" customHeight="1" x14ac:dyDescent="0.25">
      <c r="A50" s="92" t="s">
        <v>196</v>
      </c>
      <c r="B50" s="91" t="s">
        <v>455</v>
      </c>
      <c r="C50" s="358">
        <v>43038</v>
      </c>
      <c r="D50" s="358">
        <v>43099</v>
      </c>
      <c r="E50" s="358">
        <v>43038</v>
      </c>
      <c r="F50" s="358">
        <v>43099</v>
      </c>
      <c r="G50" s="358">
        <v>43038</v>
      </c>
      <c r="H50" s="358">
        <v>43099</v>
      </c>
      <c r="I50" s="356">
        <v>100</v>
      </c>
      <c r="J50" s="90"/>
      <c r="K50" s="90"/>
      <c r="L50" s="90"/>
    </row>
    <row r="51" spans="1:12" ht="77.25" customHeight="1" x14ac:dyDescent="0.25">
      <c r="A51" s="92" t="s">
        <v>194</v>
      </c>
      <c r="B51" s="91" t="s">
        <v>457</v>
      </c>
      <c r="C51" s="358">
        <v>43018</v>
      </c>
      <c r="D51" s="358">
        <v>43099</v>
      </c>
      <c r="E51" s="358">
        <v>43018</v>
      </c>
      <c r="F51" s="358">
        <v>43099</v>
      </c>
      <c r="G51" s="358">
        <v>43018</v>
      </c>
      <c r="H51" s="358">
        <v>43099</v>
      </c>
      <c r="I51" s="356">
        <v>100</v>
      </c>
      <c r="J51" s="90"/>
      <c r="K51" s="90"/>
      <c r="L51" s="90"/>
    </row>
    <row r="52" spans="1:12" ht="71.25" customHeight="1" x14ac:dyDescent="0.25">
      <c r="A52" s="92" t="s">
        <v>192</v>
      </c>
      <c r="B52" s="91" t="s">
        <v>193</v>
      </c>
      <c r="C52" s="358">
        <v>43018</v>
      </c>
      <c r="D52" s="358">
        <v>43099</v>
      </c>
      <c r="E52" s="358">
        <v>43018</v>
      </c>
      <c r="F52" s="358">
        <v>43099</v>
      </c>
      <c r="G52" s="358">
        <v>43018</v>
      </c>
      <c r="H52" s="358">
        <v>43099</v>
      </c>
      <c r="I52" s="356">
        <v>100</v>
      </c>
      <c r="J52" s="90"/>
      <c r="K52" s="90"/>
      <c r="L52" s="90"/>
    </row>
    <row r="53" spans="1:12" ht="48" customHeight="1" x14ac:dyDescent="0.25">
      <c r="A53" s="92" t="s">
        <v>190</v>
      </c>
      <c r="B53" s="158" t="s">
        <v>458</v>
      </c>
      <c r="C53" s="358">
        <v>43038</v>
      </c>
      <c r="D53" s="358">
        <v>43099</v>
      </c>
      <c r="E53" s="358">
        <v>43038</v>
      </c>
      <c r="F53" s="358">
        <v>43099</v>
      </c>
      <c r="G53" s="358">
        <v>43038</v>
      </c>
      <c r="H53" s="358">
        <v>43099</v>
      </c>
      <c r="I53" s="356">
        <v>100</v>
      </c>
      <c r="J53" s="90"/>
      <c r="K53" s="90"/>
      <c r="L53" s="90"/>
    </row>
    <row r="54" spans="1:12" ht="46.5" customHeight="1" x14ac:dyDescent="0.25">
      <c r="A54" s="92" t="s">
        <v>459</v>
      </c>
      <c r="B54" s="91" t="s">
        <v>191</v>
      </c>
      <c r="C54" s="358">
        <v>43018</v>
      </c>
      <c r="D54" s="358">
        <v>43099</v>
      </c>
      <c r="E54" s="358">
        <v>43018</v>
      </c>
      <c r="F54" s="358">
        <v>43099</v>
      </c>
      <c r="G54" s="358">
        <v>43018</v>
      </c>
      <c r="H54" s="358">
        <v>43099</v>
      </c>
      <c r="I54" s="356">
        <v>100</v>
      </c>
      <c r="J54" s="90"/>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2018-05-10T13:12:18Z</dcterms:modified>
</cp:coreProperties>
</file>