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P30" i="23" l="1"/>
  <c r="Q30" i="23"/>
  <c r="R30" i="23"/>
  <c r="S30" i="23"/>
  <c r="T30" i="23"/>
  <c r="U30" i="23"/>
  <c r="V30" i="23"/>
  <c r="W30" i="23"/>
  <c r="X30" i="23"/>
  <c r="Y30" i="23"/>
  <c r="Z30" i="23"/>
  <c r="AA30" i="23"/>
  <c r="H30" i="23"/>
  <c r="I30" i="23"/>
  <c r="J30" i="23"/>
  <c r="K30" i="23"/>
  <c r="L30" i="23"/>
  <c r="M30" i="23"/>
  <c r="N30" i="23"/>
  <c r="K26" i="5"/>
  <c r="J26" i="5"/>
  <c r="I26" i="5"/>
  <c r="B26" i="5"/>
  <c r="C40" i="7"/>
  <c r="AB25" i="23"/>
  <c r="AC25" i="23"/>
  <c r="AB26" i="23"/>
  <c r="AC26" i="23"/>
  <c r="AB27" i="23"/>
  <c r="AC27" i="23"/>
  <c r="AB28" i="23"/>
  <c r="AC28" i="23"/>
  <c r="AB29" i="23"/>
  <c r="AC29" i="23"/>
  <c r="AB30" i="23"/>
  <c r="AC30" i="23"/>
  <c r="AB31" i="23"/>
  <c r="AC31" i="23"/>
  <c r="AB32" i="23"/>
  <c r="AC32" i="23"/>
  <c r="AB33" i="23"/>
  <c r="AC33" i="23"/>
  <c r="AB34" i="23"/>
  <c r="AC34" i="23"/>
  <c r="AB35" i="23"/>
  <c r="AC35" i="23"/>
  <c r="AB36" i="23"/>
  <c r="AC36" i="23"/>
  <c r="AB37" i="23"/>
  <c r="AC37" i="23"/>
  <c r="AB38" i="23"/>
  <c r="AC38" i="23"/>
  <c r="AB39" i="23"/>
  <c r="AC39" i="23"/>
  <c r="AB40" i="23"/>
  <c r="AC40" i="23"/>
  <c r="AB41" i="23"/>
  <c r="AC41" i="23"/>
  <c r="AB42" i="23"/>
  <c r="AC42" i="23"/>
  <c r="AB43" i="23"/>
  <c r="AC43" i="23"/>
  <c r="AB44" i="23"/>
  <c r="AC44" i="23"/>
  <c r="AB45" i="23"/>
  <c r="AC45" i="23"/>
  <c r="AB46" i="23"/>
  <c r="AC46" i="23"/>
  <c r="AB47" i="23"/>
  <c r="AC47" i="23"/>
  <c r="AB48" i="23"/>
  <c r="AC48" i="23"/>
  <c r="AB49" i="23"/>
  <c r="AC49" i="23"/>
  <c r="AB50" i="23"/>
  <c r="AC50" i="23"/>
  <c r="AB51" i="23"/>
  <c r="AC51" i="23"/>
  <c r="AB52" i="23"/>
  <c r="AC52" i="23"/>
  <c r="AB53" i="23"/>
  <c r="AC53" i="23"/>
  <c r="AB54" i="23"/>
  <c r="AC54" i="23"/>
  <c r="AB55" i="23"/>
  <c r="AC55" i="23"/>
  <c r="AB56" i="23"/>
  <c r="AC56" i="23"/>
  <c r="AB57" i="23"/>
  <c r="AC57" i="23"/>
  <c r="AB58" i="23"/>
  <c r="AC58" i="23"/>
  <c r="AB59" i="23"/>
  <c r="AC59" i="23"/>
  <c r="AB60" i="23"/>
  <c r="AC60" i="23"/>
  <c r="AB61" i="23"/>
  <c r="AC61" i="23"/>
  <c r="AB62" i="23"/>
  <c r="AC62" i="23"/>
  <c r="AB63" i="23"/>
  <c r="AC63" i="23"/>
  <c r="AB64" i="23"/>
  <c r="AC64" i="23"/>
  <c r="AB24" i="23"/>
  <c r="D24" i="23"/>
  <c r="E24" i="23"/>
  <c r="F24" i="23"/>
  <c r="G24" i="23"/>
  <c r="H24" i="23"/>
  <c r="I24" i="23"/>
  <c r="J24" i="23"/>
  <c r="K24" i="23"/>
  <c r="L24" i="23"/>
  <c r="M24" i="23"/>
  <c r="N24" i="23"/>
  <c r="P24" i="23"/>
  <c r="Q24" i="23"/>
  <c r="R24" i="23"/>
  <c r="AC24" i="23" s="1"/>
  <c r="S24" i="23"/>
  <c r="T24" i="23"/>
  <c r="U24" i="23"/>
  <c r="V24" i="23"/>
  <c r="W24" i="23"/>
  <c r="X24" i="23"/>
  <c r="Y24" i="23"/>
  <c r="Z24" i="23"/>
  <c r="AA24" i="23"/>
  <c r="C24" i="23"/>
  <c r="A5" i="24"/>
  <c r="A4" i="23"/>
  <c r="A5" i="25"/>
  <c r="C49" i="7"/>
  <c r="C48" i="7"/>
  <c r="B27" i="24"/>
  <c r="O25" i="13"/>
  <c r="B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C49" i="25"/>
  <c r="E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G119" i="25"/>
  <c r="G118" i="25"/>
  <c r="G120" i="25"/>
  <c r="D118" i="25"/>
  <c r="B118" i="25"/>
  <c r="B112" i="25"/>
  <c r="B111"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C91" i="25"/>
  <c r="D91" i="25"/>
  <c r="E91" i="25"/>
  <c r="F91" i="25"/>
  <c r="G91"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B76" i="25"/>
  <c r="B74" i="25"/>
  <c r="B73" i="25"/>
  <c r="A62" i="25"/>
  <c r="B60" i="25"/>
  <c r="C58" i="25"/>
  <c r="C74" i="25"/>
  <c r="B52" i="25"/>
  <c r="B50" i="25"/>
  <c r="B59" i="25"/>
  <c r="B49" i="25"/>
  <c r="D48" i="25"/>
  <c r="C48" i="25"/>
  <c r="B48" i="25"/>
  <c r="B47" i="25"/>
  <c r="B45" i="25"/>
  <c r="B44" i="25"/>
  <c r="B85" i="25"/>
  <c r="B29" i="25"/>
  <c r="B27" i="25"/>
  <c r="B81" i="25"/>
  <c r="B79" i="25"/>
  <c r="B25" i="25"/>
  <c r="B54" i="25"/>
  <c r="B55" i="25"/>
  <c r="B56" i="25"/>
  <c r="B69" i="25"/>
  <c r="B77" i="25"/>
  <c r="B46" i="25"/>
  <c r="D137" i="25"/>
  <c r="D49" i="25"/>
  <c r="B99" i="25"/>
  <c r="B66" i="25"/>
  <c r="B68" i="25"/>
  <c r="F136" i="25"/>
  <c r="E48" i="25"/>
  <c r="B80" i="25"/>
  <c r="C47" i="25"/>
  <c r="C61" i="25"/>
  <c r="C60" i="25"/>
  <c r="C52" i="25"/>
  <c r="D58" i="25"/>
  <c r="I118" i="25"/>
  <c r="I120" i="25"/>
  <c r="C109" i="25"/>
  <c r="C140" i="25"/>
  <c r="C141" i="25"/>
  <c r="C73" i="25"/>
  <c r="C85" i="25"/>
  <c r="C99" i="25"/>
  <c r="AQ81" i="25"/>
  <c r="C67" i="25"/>
  <c r="D67" i="25"/>
  <c r="C53" i="25"/>
  <c r="C55" i="25"/>
  <c r="D53" i="25"/>
  <c r="B82" i="25"/>
  <c r="E137" i="25"/>
  <c r="F137" i="25"/>
  <c r="F76" i="25"/>
  <c r="C76" i="25"/>
  <c r="D74" i="25"/>
  <c r="E58" i="25"/>
  <c r="D47" i="25"/>
  <c r="D61" i="25"/>
  <c r="D60" i="25"/>
  <c r="D52" i="25"/>
  <c r="F48" i="25"/>
  <c r="G136" i="25"/>
  <c r="E67" i="25"/>
  <c r="D76" i="25"/>
  <c r="D109" i="25"/>
  <c r="C108" i="25"/>
  <c r="C50" i="25"/>
  <c r="C59" i="25"/>
  <c r="B75" i="25"/>
  <c r="B70" i="25"/>
  <c r="D140" i="25"/>
  <c r="E49" i="25"/>
  <c r="E140" i="25"/>
  <c r="B71" i="25"/>
  <c r="B72" i="25"/>
  <c r="D55" i="25"/>
  <c r="E53" i="25"/>
  <c r="E74" i="25"/>
  <c r="E52" i="25"/>
  <c r="F58" i="25"/>
  <c r="E47" i="25"/>
  <c r="E61" i="25"/>
  <c r="E60" i="25"/>
  <c r="C82" i="25"/>
  <c r="C56" i="25"/>
  <c r="C69" i="25"/>
  <c r="C77" i="25"/>
  <c r="C80" i="25"/>
  <c r="C66" i="25"/>
  <c r="C68" i="25"/>
  <c r="C79" i="25"/>
  <c r="E76" i="25"/>
  <c r="F67" i="25"/>
  <c r="G137" i="25"/>
  <c r="F49" i="25"/>
  <c r="D141" i="25"/>
  <c r="D73" i="25"/>
  <c r="D85" i="25"/>
  <c r="D99" i="25"/>
  <c r="E109" i="25"/>
  <c r="D108" i="25"/>
  <c r="D50" i="25"/>
  <c r="D59" i="25"/>
  <c r="H136" i="25"/>
  <c r="G48" i="25"/>
  <c r="I136" i="25"/>
  <c r="H48" i="25"/>
  <c r="D80" i="25"/>
  <c r="D66" i="25"/>
  <c r="D68" i="25"/>
  <c r="D79" i="25"/>
  <c r="C70" i="25"/>
  <c r="C75" i="25"/>
  <c r="B78" i="25"/>
  <c r="B83" i="25"/>
  <c r="F109" i="25"/>
  <c r="E108" i="25"/>
  <c r="E50" i="25"/>
  <c r="E59" i="25"/>
  <c r="H137" i="25"/>
  <c r="G49" i="25"/>
  <c r="G58" i="25"/>
  <c r="F52" i="25"/>
  <c r="F47" i="25"/>
  <c r="F61" i="25"/>
  <c r="F60" i="25"/>
  <c r="F74" i="25"/>
  <c r="E55" i="25"/>
  <c r="F140" i="25"/>
  <c r="G67" i="25"/>
  <c r="D82" i="25"/>
  <c r="D56" i="25"/>
  <c r="D69" i="25"/>
  <c r="D77" i="25"/>
  <c r="E141" i="25"/>
  <c r="E73" i="25"/>
  <c r="E85" i="25"/>
  <c r="E99" i="25"/>
  <c r="G76" i="25"/>
  <c r="H67" i="25"/>
  <c r="E56" i="25"/>
  <c r="E69" i="25"/>
  <c r="E77" i="25"/>
  <c r="E82" i="25"/>
  <c r="G74" i="25"/>
  <c r="H58" i="25"/>
  <c r="G52" i="25"/>
  <c r="G47" i="25"/>
  <c r="G61" i="25"/>
  <c r="G60" i="25"/>
  <c r="E80" i="25"/>
  <c r="E66" i="25"/>
  <c r="E68" i="25"/>
  <c r="C71" i="25"/>
  <c r="C72" i="25"/>
  <c r="G140" i="25"/>
  <c r="G109" i="25"/>
  <c r="F108" i="25"/>
  <c r="F50" i="25"/>
  <c r="F59" i="25"/>
  <c r="F141" i="25"/>
  <c r="F73" i="25"/>
  <c r="F85" i="25"/>
  <c r="F99" i="25"/>
  <c r="B88" i="25"/>
  <c r="B86" i="25"/>
  <c r="B84" i="25"/>
  <c r="B89" i="25"/>
  <c r="F53" i="25"/>
  <c r="H49" i="25"/>
  <c r="I137" i="25"/>
  <c r="E79" i="25"/>
  <c r="D70" i="25"/>
  <c r="D75" i="25"/>
  <c r="J136" i="25"/>
  <c r="I48" i="25"/>
  <c r="F79" i="25"/>
  <c r="B87" i="25"/>
  <c r="B90" i="25"/>
  <c r="J48" i="25"/>
  <c r="K136" i="25"/>
  <c r="F66" i="25"/>
  <c r="F68" i="25"/>
  <c r="F80" i="25"/>
  <c r="E75" i="25"/>
  <c r="E70" i="25"/>
  <c r="H52" i="25"/>
  <c r="I58" i="25"/>
  <c r="H47" i="25"/>
  <c r="H61" i="25"/>
  <c r="H60" i="25"/>
  <c r="H74" i="25"/>
  <c r="H109" i="25"/>
  <c r="G108" i="25"/>
  <c r="G50" i="25"/>
  <c r="G59" i="25"/>
  <c r="H140" i="25"/>
  <c r="H141" i="25"/>
  <c r="H73" i="25"/>
  <c r="H85" i="25"/>
  <c r="H99" i="25"/>
  <c r="C78" i="25"/>
  <c r="C83" i="25"/>
  <c r="I67" i="25"/>
  <c r="H76" i="25"/>
  <c r="D71" i="25"/>
  <c r="I49" i="25"/>
  <c r="J137" i="25"/>
  <c r="F55" i="25"/>
  <c r="G53" i="25"/>
  <c r="G141" i="25"/>
  <c r="G73" i="25"/>
  <c r="G85" i="25"/>
  <c r="G99" i="25"/>
  <c r="G79" i="25"/>
  <c r="G55" i="25"/>
  <c r="H53" i="25"/>
  <c r="G66" i="25"/>
  <c r="G68" i="25"/>
  <c r="G80" i="25"/>
  <c r="E71" i="25"/>
  <c r="F75" i="25"/>
  <c r="K137" i="25"/>
  <c r="J49" i="25"/>
  <c r="D78" i="25"/>
  <c r="D83" i="25"/>
  <c r="D86" i="25"/>
  <c r="I109" i="25"/>
  <c r="H108" i="25"/>
  <c r="H50" i="25"/>
  <c r="H59" i="25"/>
  <c r="L136" i="25"/>
  <c r="K48" i="25"/>
  <c r="I76" i="25"/>
  <c r="J67" i="25"/>
  <c r="C86" i="25"/>
  <c r="C84" i="25"/>
  <c r="C89" i="25"/>
  <c r="C88" i="25"/>
  <c r="I74" i="25"/>
  <c r="I52" i="25"/>
  <c r="J58" i="25"/>
  <c r="I47" i="25"/>
  <c r="I61" i="25"/>
  <c r="I60" i="25"/>
  <c r="F82" i="25"/>
  <c r="F56" i="25"/>
  <c r="F69" i="25"/>
  <c r="F77" i="25"/>
  <c r="D72" i="25"/>
  <c r="I140" i="25"/>
  <c r="I141" i="25"/>
  <c r="I73" i="25"/>
  <c r="I85" i="25"/>
  <c r="I99" i="25"/>
  <c r="D88" i="25"/>
  <c r="J74" i="25"/>
  <c r="K58" i="25"/>
  <c r="J52" i="25"/>
  <c r="J47" i="25"/>
  <c r="J61" i="25"/>
  <c r="J60" i="25"/>
  <c r="C87" i="25"/>
  <c r="C90" i="25"/>
  <c r="D87" i="25"/>
  <c r="K67" i="25"/>
  <c r="J76" i="25"/>
  <c r="M136" i="25"/>
  <c r="L48" i="25"/>
  <c r="H80" i="25"/>
  <c r="H66" i="25"/>
  <c r="H68" i="25"/>
  <c r="J140" i="25"/>
  <c r="J109" i="25"/>
  <c r="I108" i="25"/>
  <c r="I50" i="25"/>
  <c r="I59" i="25"/>
  <c r="L137" i="25"/>
  <c r="K49" i="25"/>
  <c r="H55" i="25"/>
  <c r="I53" i="25"/>
  <c r="G75" i="25"/>
  <c r="G56" i="25"/>
  <c r="G69" i="25"/>
  <c r="G77" i="25"/>
  <c r="G82" i="25"/>
  <c r="D84" i="25"/>
  <c r="D89" i="25"/>
  <c r="F70" i="25"/>
  <c r="E72" i="25"/>
  <c r="H79" i="25"/>
  <c r="E78" i="25"/>
  <c r="E83" i="25"/>
  <c r="G70" i="25"/>
  <c r="N136" i="25"/>
  <c r="M48" i="25"/>
  <c r="E86" i="25"/>
  <c r="E88" i="25"/>
  <c r="E84" i="25"/>
  <c r="E89" i="25"/>
  <c r="M137" i="25"/>
  <c r="L49" i="25"/>
  <c r="K140" i="25"/>
  <c r="H75" i="25"/>
  <c r="K74" i="25"/>
  <c r="L58" i="25"/>
  <c r="K52" i="25"/>
  <c r="K47" i="25"/>
  <c r="K61" i="25"/>
  <c r="K60" i="25"/>
  <c r="F71" i="25"/>
  <c r="F72" i="25"/>
  <c r="I55" i="25"/>
  <c r="J53" i="25"/>
  <c r="I80" i="25"/>
  <c r="I66" i="25"/>
  <c r="I68" i="25"/>
  <c r="I79" i="25"/>
  <c r="J141" i="25"/>
  <c r="J73" i="25"/>
  <c r="J85" i="25"/>
  <c r="J99" i="25"/>
  <c r="L67" i="25"/>
  <c r="K76" i="25"/>
  <c r="H56" i="25"/>
  <c r="H69" i="25"/>
  <c r="H77" i="25"/>
  <c r="H82" i="25"/>
  <c r="J108" i="25"/>
  <c r="J50" i="25"/>
  <c r="J59" i="25"/>
  <c r="K109" i="25"/>
  <c r="D90" i="25"/>
  <c r="I75" i="25"/>
  <c r="E87" i="25"/>
  <c r="E90" i="25"/>
  <c r="L109" i="25"/>
  <c r="K108" i="25"/>
  <c r="K50" i="25"/>
  <c r="K59" i="25"/>
  <c r="M67" i="25"/>
  <c r="L76" i="25"/>
  <c r="M58" i="25"/>
  <c r="L47" i="25"/>
  <c r="L61" i="25"/>
  <c r="L60" i="25"/>
  <c r="L74" i="25"/>
  <c r="L52" i="25"/>
  <c r="H70" i="25"/>
  <c r="M49" i="25"/>
  <c r="N137" i="25"/>
  <c r="J80" i="25"/>
  <c r="J66" i="25"/>
  <c r="J68" i="25"/>
  <c r="J79" i="25"/>
  <c r="J55" i="25"/>
  <c r="F78" i="25"/>
  <c r="F83" i="25"/>
  <c r="L140" i="25"/>
  <c r="N48" i="25"/>
  <c r="O136" i="25"/>
  <c r="I82" i="25"/>
  <c r="I56" i="25"/>
  <c r="I69" i="25"/>
  <c r="I77" i="25"/>
  <c r="K141" i="25"/>
  <c r="K73" i="25"/>
  <c r="K85" i="25"/>
  <c r="K99" i="25"/>
  <c r="G71" i="25"/>
  <c r="I70" i="25"/>
  <c r="M140" i="25"/>
  <c r="J75" i="25"/>
  <c r="H71" i="25"/>
  <c r="M74" i="25"/>
  <c r="M52" i="25"/>
  <c r="N58" i="25"/>
  <c r="M47" i="25"/>
  <c r="M61" i="25"/>
  <c r="M60" i="25"/>
  <c r="M109" i="25"/>
  <c r="L108" i="25"/>
  <c r="L50" i="25"/>
  <c r="L59" i="25"/>
  <c r="G72" i="25"/>
  <c r="P136" i="25"/>
  <c r="O48" i="25"/>
  <c r="F86" i="25"/>
  <c r="F84" i="25"/>
  <c r="F89" i="25"/>
  <c r="F88" i="25"/>
  <c r="J82" i="25"/>
  <c r="J56" i="25"/>
  <c r="J69" i="25"/>
  <c r="J77" i="25"/>
  <c r="G78" i="25"/>
  <c r="G83" i="25"/>
  <c r="G86" i="25"/>
  <c r="K53" i="25"/>
  <c r="O137" i="25"/>
  <c r="N49" i="25"/>
  <c r="M76" i="25"/>
  <c r="N67" i="25"/>
  <c r="I71" i="25"/>
  <c r="L141" i="25"/>
  <c r="L73" i="25"/>
  <c r="L85" i="25"/>
  <c r="L99" i="25"/>
  <c r="K80" i="25"/>
  <c r="K66" i="25"/>
  <c r="K68" i="25"/>
  <c r="K79" i="25"/>
  <c r="H78" i="25"/>
  <c r="H83" i="25"/>
  <c r="H86" i="25"/>
  <c r="H87" i="25"/>
  <c r="G88" i="25"/>
  <c r="G87" i="25"/>
  <c r="F87" i="25"/>
  <c r="F90" i="25"/>
  <c r="N74" i="25"/>
  <c r="O58" i="25"/>
  <c r="N52" i="25"/>
  <c r="N47" i="25"/>
  <c r="N61" i="25"/>
  <c r="N60" i="25"/>
  <c r="K75" i="25"/>
  <c r="L80" i="25"/>
  <c r="L66" i="25"/>
  <c r="L68" i="25"/>
  <c r="L79" i="25"/>
  <c r="J70" i="25"/>
  <c r="N140" i="25"/>
  <c r="N141" i="25"/>
  <c r="N73" i="25"/>
  <c r="N85" i="25"/>
  <c r="N99" i="25"/>
  <c r="I72" i="25"/>
  <c r="P137" i="25"/>
  <c r="O49" i="25"/>
  <c r="N109" i="25"/>
  <c r="M108" i="25"/>
  <c r="M50" i="25"/>
  <c r="M59" i="25"/>
  <c r="M141" i="25"/>
  <c r="M73" i="25"/>
  <c r="M85" i="25"/>
  <c r="M99" i="25"/>
  <c r="N76" i="25"/>
  <c r="O67" i="25"/>
  <c r="K55" i="25"/>
  <c r="L53" i="25"/>
  <c r="G84" i="25"/>
  <c r="G89" i="25"/>
  <c r="Q136" i="25"/>
  <c r="P48" i="25"/>
  <c r="H72" i="25"/>
  <c r="H88" i="25"/>
  <c r="H84" i="25"/>
  <c r="I78" i="25"/>
  <c r="I83" i="25"/>
  <c r="I88" i="25"/>
  <c r="G90" i="25"/>
  <c r="H90" i="25"/>
  <c r="N108" i="25"/>
  <c r="N50" i="25"/>
  <c r="N59" i="25"/>
  <c r="O109" i="25"/>
  <c r="Q137" i="25"/>
  <c r="P49" i="25"/>
  <c r="J71" i="25"/>
  <c r="R136" i="25"/>
  <c r="Q48" i="25"/>
  <c r="L55" i="25"/>
  <c r="M53" i="25"/>
  <c r="K56" i="25"/>
  <c r="K69" i="25"/>
  <c r="K82" i="25"/>
  <c r="L75" i="25"/>
  <c r="P67" i="25"/>
  <c r="O76" i="25"/>
  <c r="M80" i="25"/>
  <c r="M66" i="25"/>
  <c r="M68" i="25"/>
  <c r="M79" i="25"/>
  <c r="O140" i="25"/>
  <c r="O141" i="25"/>
  <c r="O73" i="25"/>
  <c r="O85" i="25"/>
  <c r="O99" i="25"/>
  <c r="H89" i="25"/>
  <c r="O74" i="25"/>
  <c r="P58" i="25"/>
  <c r="O52" i="25"/>
  <c r="O47" i="25"/>
  <c r="O61" i="25"/>
  <c r="O60" i="25"/>
  <c r="J78" i="25"/>
  <c r="J83" i="25"/>
  <c r="J84" i="25"/>
  <c r="I86" i="25"/>
  <c r="I87" i="25"/>
  <c r="I90" i="25"/>
  <c r="I84" i="25"/>
  <c r="I89" i="25"/>
  <c r="J72" i="25"/>
  <c r="Q67" i="25"/>
  <c r="P76" i="25"/>
  <c r="K77" i="25"/>
  <c r="K70" i="25"/>
  <c r="S136" i="25"/>
  <c r="R48" i="25"/>
  <c r="Q49" i="25"/>
  <c r="R137" i="25"/>
  <c r="M75" i="25"/>
  <c r="M55" i="25"/>
  <c r="N53" i="25"/>
  <c r="O108" i="25"/>
  <c r="O50" i="25"/>
  <c r="O59" i="25"/>
  <c r="P109" i="25"/>
  <c r="P74" i="25"/>
  <c r="P52" i="25"/>
  <c r="Q58" i="25"/>
  <c r="P47" i="25"/>
  <c r="P61" i="25"/>
  <c r="P60" i="25"/>
  <c r="P140" i="25"/>
  <c r="P141" i="25"/>
  <c r="P73" i="25"/>
  <c r="P85" i="25"/>
  <c r="P99" i="25"/>
  <c r="L56" i="25"/>
  <c r="L69" i="25"/>
  <c r="L82" i="25"/>
  <c r="J88" i="25"/>
  <c r="N80" i="25"/>
  <c r="N66" i="25"/>
  <c r="N68" i="25"/>
  <c r="N79" i="25"/>
  <c r="J86" i="25"/>
  <c r="J87" i="25"/>
  <c r="J90" i="25"/>
  <c r="J89" i="25"/>
  <c r="N75" i="25"/>
  <c r="N55" i="25"/>
  <c r="O53" i="25"/>
  <c r="S137" i="25"/>
  <c r="R49" i="25"/>
  <c r="K71" i="25"/>
  <c r="K78" i="25"/>
  <c r="K83" i="25"/>
  <c r="Q140" i="25"/>
  <c r="M82" i="25"/>
  <c r="M56" i="25"/>
  <c r="M69" i="25"/>
  <c r="L77" i="25"/>
  <c r="L70" i="25"/>
  <c r="Q109" i="25"/>
  <c r="P108" i="25"/>
  <c r="P50" i="25"/>
  <c r="P59" i="25"/>
  <c r="Q74" i="25"/>
  <c r="Q52" i="25"/>
  <c r="R58" i="25"/>
  <c r="Q47" i="25"/>
  <c r="Q61" i="25"/>
  <c r="Q60" i="25"/>
  <c r="O80" i="25"/>
  <c r="O66" i="25"/>
  <c r="O68" i="25"/>
  <c r="O79" i="25"/>
  <c r="T136" i="25"/>
  <c r="S48" i="25"/>
  <c r="Q76" i="25"/>
  <c r="R67" i="25"/>
  <c r="K86" i="25"/>
  <c r="K87" i="25"/>
  <c r="K90" i="25"/>
  <c r="K84" i="25"/>
  <c r="K89" i="25"/>
  <c r="K88" i="25"/>
  <c r="L71" i="25"/>
  <c r="L78" i="25"/>
  <c r="L83" i="25"/>
  <c r="O55" i="25"/>
  <c r="P53" i="25"/>
  <c r="U136" i="25"/>
  <c r="T48" i="25"/>
  <c r="R140" i="25"/>
  <c r="R76" i="25"/>
  <c r="S67" i="25"/>
  <c r="S58" i="25"/>
  <c r="R52" i="25"/>
  <c r="R47" i="25"/>
  <c r="R61" i="25"/>
  <c r="R60" i="25"/>
  <c r="R74" i="25"/>
  <c r="P66" i="25"/>
  <c r="P68" i="25"/>
  <c r="P80" i="25"/>
  <c r="P79" i="25"/>
  <c r="Q141" i="25"/>
  <c r="Q73" i="25"/>
  <c r="Q85" i="25"/>
  <c r="Q99" i="25"/>
  <c r="T137" i="25"/>
  <c r="S49" i="25"/>
  <c r="O75" i="25"/>
  <c r="Q108" i="25"/>
  <c r="Q50" i="25"/>
  <c r="Q59" i="25"/>
  <c r="R109" i="25"/>
  <c r="M77" i="25"/>
  <c r="M70" i="25"/>
  <c r="K72" i="25"/>
  <c r="N82" i="25"/>
  <c r="N56" i="25"/>
  <c r="N69" i="25"/>
  <c r="L72" i="25"/>
  <c r="S109" i="25"/>
  <c r="R108" i="25"/>
  <c r="R50" i="25"/>
  <c r="R59" i="25"/>
  <c r="S140" i="25"/>
  <c r="U48" i="25"/>
  <c r="V136" i="25"/>
  <c r="Q80" i="25"/>
  <c r="Q66" i="25"/>
  <c r="Q68" i="25"/>
  <c r="Q79" i="25"/>
  <c r="T49" i="25"/>
  <c r="U137" i="25"/>
  <c r="P75" i="25"/>
  <c r="S74" i="25"/>
  <c r="T58" i="25"/>
  <c r="S52" i="25"/>
  <c r="S47" i="25"/>
  <c r="S61" i="25"/>
  <c r="S60" i="25"/>
  <c r="R141" i="25"/>
  <c r="R73" i="25"/>
  <c r="R85" i="25"/>
  <c r="R99" i="25"/>
  <c r="P55" i="25"/>
  <c r="Q53" i="25"/>
  <c r="M71" i="25"/>
  <c r="M78" i="25"/>
  <c r="M83" i="25"/>
  <c r="S76" i="25"/>
  <c r="T67" i="25"/>
  <c r="L86" i="25"/>
  <c r="L87" i="25"/>
  <c r="L88" i="25"/>
  <c r="B105" i="25"/>
  <c r="L84" i="25"/>
  <c r="L89" i="25"/>
  <c r="G28" i="25"/>
  <c r="C105" i="25"/>
  <c r="O82" i="25"/>
  <c r="O56" i="25"/>
  <c r="O69" i="25"/>
  <c r="N77" i="25"/>
  <c r="N70" i="25"/>
  <c r="M86" i="25"/>
  <c r="M87" i="25"/>
  <c r="M90" i="25"/>
  <c r="M88" i="25"/>
  <c r="M84" i="25"/>
  <c r="M89" i="25"/>
  <c r="N71" i="25"/>
  <c r="N78" i="25"/>
  <c r="N83" i="25"/>
  <c r="Q55" i="25"/>
  <c r="R53" i="25"/>
  <c r="Q75" i="25"/>
  <c r="T140" i="25"/>
  <c r="T141" i="25"/>
  <c r="T73" i="25"/>
  <c r="T85" i="25"/>
  <c r="T99" i="25"/>
  <c r="P56" i="25"/>
  <c r="P69" i="25"/>
  <c r="P82" i="25"/>
  <c r="T74" i="25"/>
  <c r="U58" i="25"/>
  <c r="T47" i="25"/>
  <c r="T61" i="25"/>
  <c r="T60" i="25"/>
  <c r="T52" i="25"/>
  <c r="V137" i="25"/>
  <c r="U49" i="25"/>
  <c r="S141" i="25"/>
  <c r="S73" i="25"/>
  <c r="S85" i="25"/>
  <c r="S99" i="25"/>
  <c r="O77" i="25"/>
  <c r="O70" i="25"/>
  <c r="L90" i="25"/>
  <c r="G29" i="25"/>
  <c r="D105" i="25"/>
  <c r="G30" i="25"/>
  <c r="A105" i="25"/>
  <c r="V48" i="25"/>
  <c r="W136" i="25"/>
  <c r="R66" i="25"/>
  <c r="R68" i="25"/>
  <c r="R80" i="25"/>
  <c r="R79" i="25"/>
  <c r="U67" i="25"/>
  <c r="T76" i="25"/>
  <c r="M72" i="25"/>
  <c r="T109" i="25"/>
  <c r="S108" i="25"/>
  <c r="S50" i="25"/>
  <c r="S59" i="25"/>
  <c r="N86" i="25"/>
  <c r="N87" i="25"/>
  <c r="N90" i="25"/>
  <c r="N88" i="25"/>
  <c r="N84" i="25"/>
  <c r="N89" i="25"/>
  <c r="S80" i="25"/>
  <c r="S66" i="25"/>
  <c r="S68" i="25"/>
  <c r="S79" i="25"/>
  <c r="U76" i="25"/>
  <c r="V67" i="25"/>
  <c r="X136" i="25"/>
  <c r="W48" i="25"/>
  <c r="O71" i="25"/>
  <c r="O78" i="25"/>
  <c r="O83" i="25"/>
  <c r="W137" i="25"/>
  <c r="V49" i="25"/>
  <c r="U109" i="25"/>
  <c r="T108" i="25"/>
  <c r="T50" i="25"/>
  <c r="T59" i="25"/>
  <c r="U140" i="25"/>
  <c r="R55" i="25"/>
  <c r="S53" i="25"/>
  <c r="P77" i="25"/>
  <c r="P70" i="25"/>
  <c r="Q82" i="25"/>
  <c r="Q56" i="25"/>
  <c r="Q69" i="25"/>
  <c r="R75" i="25"/>
  <c r="U74" i="25"/>
  <c r="U52" i="25"/>
  <c r="V58" i="25"/>
  <c r="U47" i="25"/>
  <c r="U61" i="25"/>
  <c r="U60" i="25"/>
  <c r="N72" i="25"/>
  <c r="O72" i="25"/>
  <c r="O86" i="25"/>
  <c r="O87" i="25"/>
  <c r="O90" i="25"/>
  <c r="O84" i="25"/>
  <c r="O89" i="25"/>
  <c r="O88" i="25"/>
  <c r="S55" i="25"/>
  <c r="T80" i="25"/>
  <c r="T66" i="25"/>
  <c r="T68" i="25"/>
  <c r="T79" i="25"/>
  <c r="W67" i="25"/>
  <c r="V76" i="25"/>
  <c r="P71" i="25"/>
  <c r="P78" i="25"/>
  <c r="P83" i="25"/>
  <c r="P72" i="25"/>
  <c r="V140" i="25"/>
  <c r="V141" i="25"/>
  <c r="V73" i="25"/>
  <c r="V85" i="25"/>
  <c r="V99" i="25"/>
  <c r="U108" i="25"/>
  <c r="U50" i="25"/>
  <c r="U59" i="25"/>
  <c r="V109" i="25"/>
  <c r="W58" i="25"/>
  <c r="V52" i="25"/>
  <c r="V47" i="25"/>
  <c r="V61" i="25"/>
  <c r="V60" i="25"/>
  <c r="V74" i="25"/>
  <c r="U141" i="25"/>
  <c r="U73" i="25"/>
  <c r="U85" i="25"/>
  <c r="U99" i="25"/>
  <c r="Q77" i="25"/>
  <c r="Q70" i="25"/>
  <c r="R82" i="25"/>
  <c r="R56" i="25"/>
  <c r="R69" i="25"/>
  <c r="X137" i="25"/>
  <c r="W49" i="25"/>
  <c r="Y136" i="25"/>
  <c r="X48" i="25"/>
  <c r="S75" i="25"/>
  <c r="P86" i="25"/>
  <c r="P87" i="25"/>
  <c r="P90" i="25"/>
  <c r="P88" i="25"/>
  <c r="P84" i="25"/>
  <c r="P89" i="25"/>
  <c r="Y137" i="25"/>
  <c r="X49" i="25"/>
  <c r="V108" i="25"/>
  <c r="V50" i="25"/>
  <c r="V59" i="25"/>
  <c r="W109" i="25"/>
  <c r="S82" i="25"/>
  <c r="S56" i="25"/>
  <c r="S69" i="25"/>
  <c r="R77" i="25"/>
  <c r="R70" i="25"/>
  <c r="U80" i="25"/>
  <c r="U66" i="25"/>
  <c r="U68" i="25"/>
  <c r="U79" i="25"/>
  <c r="T75" i="25"/>
  <c r="Z136" i="25"/>
  <c r="Y48" i="25"/>
  <c r="Q71" i="25"/>
  <c r="Q78" i="25"/>
  <c r="Q83" i="25"/>
  <c r="W74" i="25"/>
  <c r="X58" i="25"/>
  <c r="W52" i="25"/>
  <c r="W47" i="25"/>
  <c r="W61" i="25"/>
  <c r="W60" i="25"/>
  <c r="W140" i="25"/>
  <c r="W76" i="25"/>
  <c r="X67" i="25"/>
  <c r="T53" i="25"/>
  <c r="Q86" i="25"/>
  <c r="Q87" i="25"/>
  <c r="Q90" i="25"/>
  <c r="Q84" i="25"/>
  <c r="Q89" i="25"/>
  <c r="Q88" i="25"/>
  <c r="X140" i="25"/>
  <c r="X74" i="25"/>
  <c r="X52" i="25"/>
  <c r="Y58" i="25"/>
  <c r="X47" i="25"/>
  <c r="X61" i="25"/>
  <c r="X60" i="25"/>
  <c r="R71" i="25"/>
  <c r="R78" i="25"/>
  <c r="R83" i="25"/>
  <c r="X109" i="25"/>
  <c r="W108" i="25"/>
  <c r="W50" i="25"/>
  <c r="W59" i="25"/>
  <c r="Z137" i="25"/>
  <c r="Y49" i="25"/>
  <c r="T55" i="25"/>
  <c r="W141" i="25"/>
  <c r="W73" i="25"/>
  <c r="W85" i="25"/>
  <c r="W99" i="25"/>
  <c r="V80" i="25"/>
  <c r="V66" i="25"/>
  <c r="V68" i="25"/>
  <c r="V79" i="25"/>
  <c r="Y67" i="25"/>
  <c r="X76" i="25"/>
  <c r="AA136" i="25"/>
  <c r="Z48" i="25"/>
  <c r="U75" i="25"/>
  <c r="S77" i="25"/>
  <c r="S70" i="25"/>
  <c r="Q72" i="25"/>
  <c r="R72" i="25"/>
  <c r="T82" i="25"/>
  <c r="T56" i="25"/>
  <c r="T69" i="25"/>
  <c r="Y109" i="25"/>
  <c r="X108" i="25"/>
  <c r="X50" i="25"/>
  <c r="X59" i="25"/>
  <c r="Y74" i="25"/>
  <c r="Y52" i="25"/>
  <c r="Z58" i="25"/>
  <c r="Y47" i="25"/>
  <c r="Y61" i="25"/>
  <c r="Y60" i="25"/>
  <c r="Y140" i="25"/>
  <c r="Y141" i="25"/>
  <c r="Y73" i="25"/>
  <c r="Y85" i="25"/>
  <c r="Y99" i="25"/>
  <c r="Y76" i="25"/>
  <c r="Z67" i="25"/>
  <c r="R86" i="25"/>
  <c r="R87" i="25"/>
  <c r="R90" i="25"/>
  <c r="R84" i="25"/>
  <c r="R89" i="25"/>
  <c r="R88" i="25"/>
  <c r="S71" i="25"/>
  <c r="S78" i="25"/>
  <c r="S83" i="25"/>
  <c r="AA137" i="25"/>
  <c r="Z49" i="25"/>
  <c r="AB136" i="25"/>
  <c r="AA48" i="25"/>
  <c r="V75" i="25"/>
  <c r="U53" i="25"/>
  <c r="W80" i="25"/>
  <c r="W66" i="25"/>
  <c r="W68" i="25"/>
  <c r="W79" i="25"/>
  <c r="X141" i="25"/>
  <c r="X73" i="25"/>
  <c r="X85" i="25"/>
  <c r="X99" i="25"/>
  <c r="S72" i="25"/>
  <c r="W75" i="25"/>
  <c r="X80" i="25"/>
  <c r="X66" i="25"/>
  <c r="X68" i="25"/>
  <c r="X79" i="25"/>
  <c r="AB137" i="25"/>
  <c r="AA49" i="25"/>
  <c r="Z74" i="25"/>
  <c r="AA58" i="25"/>
  <c r="Z52" i="25"/>
  <c r="Z47" i="25"/>
  <c r="Z61" i="25"/>
  <c r="Z60" i="25"/>
  <c r="Z109" i="25"/>
  <c r="Y108" i="25"/>
  <c r="Y50" i="25"/>
  <c r="Y59" i="25"/>
  <c r="U55" i="25"/>
  <c r="V53" i="25"/>
  <c r="AC136" i="25"/>
  <c r="AB48" i="25"/>
  <c r="T77" i="25"/>
  <c r="T70" i="25"/>
  <c r="S86" i="25"/>
  <c r="S87" i="25"/>
  <c r="S90" i="25"/>
  <c r="S88" i="25"/>
  <c r="S84" i="25"/>
  <c r="S89" i="25"/>
  <c r="AA67" i="25"/>
  <c r="Z76" i="25"/>
  <c r="Z140" i="25"/>
  <c r="AB67" i="25"/>
  <c r="AA76" i="25"/>
  <c r="AQ67" i="25"/>
  <c r="T71" i="25"/>
  <c r="T78" i="25"/>
  <c r="T83" i="25"/>
  <c r="V55" i="25"/>
  <c r="AA140" i="25"/>
  <c r="AA141" i="25"/>
  <c r="AA73" i="25"/>
  <c r="AA85" i="25"/>
  <c r="AA99" i="25"/>
  <c r="U82" i="25"/>
  <c r="U56" i="25"/>
  <c r="U69" i="25"/>
  <c r="AB49" i="25"/>
  <c r="AC137" i="25"/>
  <c r="Z141" i="25"/>
  <c r="Z73" i="25"/>
  <c r="Z85" i="25"/>
  <c r="Z99" i="25"/>
  <c r="Y80" i="25"/>
  <c r="Y66" i="25"/>
  <c r="Y68" i="25"/>
  <c r="Y79" i="25"/>
  <c r="AA74" i="25"/>
  <c r="AB58" i="25"/>
  <c r="AA52" i="25"/>
  <c r="AA47" i="25"/>
  <c r="AA61" i="25"/>
  <c r="AA60" i="25"/>
  <c r="AD136" i="25"/>
  <c r="AC48" i="25"/>
  <c r="AA109" i="25"/>
  <c r="Z108" i="25"/>
  <c r="Z50" i="25"/>
  <c r="Z59" i="25"/>
  <c r="X75" i="25"/>
  <c r="T86" i="25"/>
  <c r="T87" i="25"/>
  <c r="T90" i="25"/>
  <c r="T84" i="25"/>
  <c r="T89" i="25"/>
  <c r="T88" i="25"/>
  <c r="AD48" i="25"/>
  <c r="AE136" i="25"/>
  <c r="AB74" i="25"/>
  <c r="AC58" i="25"/>
  <c r="AB47" i="25"/>
  <c r="AB61" i="25"/>
  <c r="AB60" i="25"/>
  <c r="AB52" i="25"/>
  <c r="U77" i="25"/>
  <c r="U70" i="25"/>
  <c r="Z80" i="25"/>
  <c r="Z66" i="25"/>
  <c r="Z68" i="25"/>
  <c r="Z79" i="25"/>
  <c r="V82" i="25"/>
  <c r="V56" i="25"/>
  <c r="V69" i="25"/>
  <c r="AA108" i="25"/>
  <c r="AA50" i="25"/>
  <c r="AA59" i="25"/>
  <c r="AB109" i="25"/>
  <c r="AC49" i="25"/>
  <c r="AD137" i="25"/>
  <c r="W53" i="25"/>
  <c r="Y75" i="25"/>
  <c r="AB140" i="25"/>
  <c r="AB141" i="25"/>
  <c r="AB73" i="25"/>
  <c r="AB85" i="25"/>
  <c r="AB99" i="25"/>
  <c r="T72" i="25"/>
  <c r="AC67" i="25"/>
  <c r="AB76" i="25"/>
  <c r="AC76" i="25"/>
  <c r="AD67" i="25"/>
  <c r="AE137" i="25"/>
  <c r="AD49" i="25"/>
  <c r="V77" i="25"/>
  <c r="V70" i="25"/>
  <c r="U71" i="25"/>
  <c r="U78" i="25"/>
  <c r="U83" i="25"/>
  <c r="AC52" i="25"/>
  <c r="AC74" i="25"/>
  <c r="AD58" i="25"/>
  <c r="AC47" i="25"/>
  <c r="AC61" i="25"/>
  <c r="AC60" i="25"/>
  <c r="AC109" i="25"/>
  <c r="AB108" i="25"/>
  <c r="AB50" i="25"/>
  <c r="AB59" i="25"/>
  <c r="AC140" i="25"/>
  <c r="W55" i="25"/>
  <c r="X53" i="25"/>
  <c r="AA66" i="25"/>
  <c r="AA68" i="25"/>
  <c r="AA80" i="25"/>
  <c r="AA79" i="25"/>
  <c r="Z75" i="25"/>
  <c r="AF136" i="25"/>
  <c r="AE48" i="25"/>
  <c r="U72" i="25"/>
  <c r="X55" i="25"/>
  <c r="Y53" i="25"/>
  <c r="U86" i="25"/>
  <c r="U87" i="25"/>
  <c r="U90" i="25"/>
  <c r="U84" i="25"/>
  <c r="U89" i="25"/>
  <c r="U88" i="25"/>
  <c r="AD74" i="25"/>
  <c r="AE58" i="25"/>
  <c r="AD52" i="25"/>
  <c r="AD47" i="25"/>
  <c r="AD61" i="25"/>
  <c r="AD60" i="25"/>
  <c r="AF137" i="25"/>
  <c r="AE49" i="25"/>
  <c r="W56" i="25"/>
  <c r="W69" i="25"/>
  <c r="W82" i="25"/>
  <c r="AB66" i="25"/>
  <c r="AB68" i="25"/>
  <c r="AB80" i="25"/>
  <c r="AB79" i="25"/>
  <c r="V71" i="25"/>
  <c r="V78" i="25"/>
  <c r="V83" i="25"/>
  <c r="AF48" i="25"/>
  <c r="AG136" i="25"/>
  <c r="AD140" i="25"/>
  <c r="AD141" i="25"/>
  <c r="AD73" i="25"/>
  <c r="AD85" i="25"/>
  <c r="AD99" i="25"/>
  <c r="AD109" i="25"/>
  <c r="AC108" i="25"/>
  <c r="AC50" i="25"/>
  <c r="AC59" i="25"/>
  <c r="AD76" i="25"/>
  <c r="AE67" i="25"/>
  <c r="AA75" i="25"/>
  <c r="AC141" i="25"/>
  <c r="AC73" i="25"/>
  <c r="AC85" i="25"/>
  <c r="AC99" i="25"/>
  <c r="V72" i="25"/>
  <c r="AF67" i="25"/>
  <c r="AE76" i="25"/>
  <c r="AE109" i="25"/>
  <c r="AD108" i="25"/>
  <c r="AD50" i="25"/>
  <c r="AD59" i="25"/>
  <c r="AE74" i="25"/>
  <c r="AF58" i="25"/>
  <c r="AE52" i="25"/>
  <c r="AE47" i="25"/>
  <c r="AE61" i="25"/>
  <c r="AE60" i="25"/>
  <c r="AB75" i="25"/>
  <c r="AG137" i="25"/>
  <c r="AF49" i="25"/>
  <c r="Y55" i="25"/>
  <c r="Z53" i="25"/>
  <c r="V86" i="25"/>
  <c r="V87" i="25"/>
  <c r="V90" i="25"/>
  <c r="V84" i="25"/>
  <c r="V89" i="25"/>
  <c r="V88" i="25"/>
  <c r="AE140" i="25"/>
  <c r="AE141" i="25"/>
  <c r="AE73" i="25"/>
  <c r="AE85" i="25"/>
  <c r="AE99" i="25"/>
  <c r="X56" i="25"/>
  <c r="X69" i="25"/>
  <c r="X82" i="25"/>
  <c r="AC80" i="25"/>
  <c r="AC66" i="25"/>
  <c r="AC68" i="25"/>
  <c r="AC79" i="25"/>
  <c r="AH136" i="25"/>
  <c r="AG48" i="25"/>
  <c r="W77" i="25"/>
  <c r="W70" i="25"/>
  <c r="AC75" i="25"/>
  <c r="AF140" i="25"/>
  <c r="AD80" i="25"/>
  <c r="AD66" i="25"/>
  <c r="AD68" i="25"/>
  <c r="AD79" i="25"/>
  <c r="AH137" i="25"/>
  <c r="AG49" i="25"/>
  <c r="AE108" i="25"/>
  <c r="AE50" i="25"/>
  <c r="AE59" i="25"/>
  <c r="AF109" i="25"/>
  <c r="AI136" i="25"/>
  <c r="AH48" i="25"/>
  <c r="Z55" i="25"/>
  <c r="AF74" i="25"/>
  <c r="AF52" i="25"/>
  <c r="AG58" i="25"/>
  <c r="AF47" i="25"/>
  <c r="AF61" i="25"/>
  <c r="AF60" i="25"/>
  <c r="W71" i="25"/>
  <c r="W78" i="25"/>
  <c r="W83" i="25"/>
  <c r="X77" i="25"/>
  <c r="X70" i="25"/>
  <c r="Y82" i="25"/>
  <c r="Y56" i="25"/>
  <c r="Y69" i="25"/>
  <c r="AG67" i="25"/>
  <c r="AF76" i="25"/>
  <c r="AR67" i="25"/>
  <c r="W72" i="25"/>
  <c r="W86" i="25"/>
  <c r="W87" i="25"/>
  <c r="W90" i="25"/>
  <c r="W84" i="25"/>
  <c r="W89" i="25"/>
  <c r="W88" i="25"/>
  <c r="AG76" i="25"/>
  <c r="AH67" i="25"/>
  <c r="AE80" i="25"/>
  <c r="AE66" i="25"/>
  <c r="AE68" i="25"/>
  <c r="AE79" i="25"/>
  <c r="Y77" i="25"/>
  <c r="Y70" i="25"/>
  <c r="X71" i="25"/>
  <c r="X78" i="25"/>
  <c r="X83" i="25"/>
  <c r="Z82" i="25"/>
  <c r="Z56" i="25"/>
  <c r="Z69" i="25"/>
  <c r="AG109" i="25"/>
  <c r="AF108" i="25"/>
  <c r="AF50" i="25"/>
  <c r="AF59" i="25"/>
  <c r="AG140" i="25"/>
  <c r="AG141" i="25"/>
  <c r="AG73" i="25"/>
  <c r="AG85" i="25"/>
  <c r="AG99" i="25"/>
  <c r="AG52" i="25"/>
  <c r="AH58" i="25"/>
  <c r="AG47" i="25"/>
  <c r="AG61" i="25"/>
  <c r="AG60" i="25"/>
  <c r="AG74" i="25"/>
  <c r="AA53" i="25"/>
  <c r="AD75" i="25"/>
  <c r="AJ136" i="25"/>
  <c r="AI48" i="25"/>
  <c r="AI137" i="25"/>
  <c r="AH49" i="25"/>
  <c r="AF141" i="25"/>
  <c r="AF73" i="25"/>
  <c r="AF85" i="25"/>
  <c r="AF99" i="25"/>
  <c r="X86" i="25"/>
  <c r="X87" i="25"/>
  <c r="X90" i="25"/>
  <c r="X84" i="25"/>
  <c r="X89" i="25"/>
  <c r="X88" i="25"/>
  <c r="AJ137" i="25"/>
  <c r="AI49" i="25"/>
  <c r="AI58" i="25"/>
  <c r="AH52" i="25"/>
  <c r="AH47" i="25"/>
  <c r="AH61" i="25"/>
  <c r="AH60" i="25"/>
  <c r="AH74" i="25"/>
  <c r="AF80" i="25"/>
  <c r="AF66" i="25"/>
  <c r="AF68" i="25"/>
  <c r="AF79" i="25"/>
  <c r="X72" i="25"/>
  <c r="AK136" i="25"/>
  <c r="AJ48" i="25"/>
  <c r="Z77" i="25"/>
  <c r="Z70" i="25"/>
  <c r="Y71" i="25"/>
  <c r="Y78" i="25"/>
  <c r="Y83" i="25"/>
  <c r="AE75" i="25"/>
  <c r="AH140" i="25"/>
  <c r="AH141" i="25"/>
  <c r="AH73" i="25"/>
  <c r="AH85" i="25"/>
  <c r="AH99" i="25"/>
  <c r="AA55" i="25"/>
  <c r="AB53" i="25"/>
  <c r="AG108" i="25"/>
  <c r="AG50" i="25"/>
  <c r="AG59" i="25"/>
  <c r="AH109" i="25"/>
  <c r="AH76" i="25"/>
  <c r="AI67" i="25"/>
  <c r="Y72" i="25"/>
  <c r="AA56" i="25"/>
  <c r="AA69" i="25"/>
  <c r="AA82" i="25"/>
  <c r="Z71" i="25"/>
  <c r="Z78" i="25"/>
  <c r="Z83" i="25"/>
  <c r="AI109" i="25"/>
  <c r="AH108" i="25"/>
  <c r="AH50" i="25"/>
  <c r="AH59" i="25"/>
  <c r="Y86" i="25"/>
  <c r="Y87" i="25"/>
  <c r="Y90" i="25"/>
  <c r="Y84" i="25"/>
  <c r="Y89" i="25"/>
  <c r="Y88" i="25"/>
  <c r="AG80" i="25"/>
  <c r="AG66" i="25"/>
  <c r="AG68" i="25"/>
  <c r="AG79" i="25"/>
  <c r="AI140" i="25"/>
  <c r="AI141" i="25"/>
  <c r="AI73" i="25"/>
  <c r="AI85" i="25"/>
  <c r="AI99" i="25"/>
  <c r="AF75" i="25"/>
  <c r="AJ49" i="25"/>
  <c r="AK137" i="25"/>
  <c r="AI76" i="25"/>
  <c r="AJ67" i="25"/>
  <c r="AB55" i="25"/>
  <c r="AC53" i="25"/>
  <c r="AL136" i="25"/>
  <c r="AK48" i="25"/>
  <c r="AI74" i="25"/>
  <c r="AJ58" i="25"/>
  <c r="AI52" i="25"/>
  <c r="AI47" i="25"/>
  <c r="AI61" i="25"/>
  <c r="AI60" i="25"/>
  <c r="Z72" i="25"/>
  <c r="AC55" i="25"/>
  <c r="AD53" i="25"/>
  <c r="AJ109" i="25"/>
  <c r="AI108" i="25"/>
  <c r="AI50" i="25"/>
  <c r="AI59" i="25"/>
  <c r="AL48" i="25"/>
  <c r="AM136" i="25"/>
  <c r="AG75" i="25"/>
  <c r="AK58" i="25"/>
  <c r="AJ74" i="25"/>
  <c r="AJ47" i="25"/>
  <c r="AJ61" i="25"/>
  <c r="AJ60" i="25"/>
  <c r="AJ52" i="25"/>
  <c r="AL137" i="25"/>
  <c r="AK49" i="25"/>
  <c r="AJ140" i="25"/>
  <c r="AJ141" i="25"/>
  <c r="AJ73" i="25"/>
  <c r="AJ85" i="25"/>
  <c r="AJ99" i="25"/>
  <c r="AB56" i="25"/>
  <c r="AB69" i="25"/>
  <c r="AB82" i="25"/>
  <c r="Z86" i="25"/>
  <c r="Z87" i="25"/>
  <c r="Z90" i="25"/>
  <c r="Z88" i="25"/>
  <c r="Z84" i="25"/>
  <c r="Z89" i="25"/>
  <c r="AH80" i="25"/>
  <c r="AH66" i="25"/>
  <c r="AH68" i="25"/>
  <c r="AH79" i="25"/>
  <c r="AK67" i="25"/>
  <c r="AJ76" i="25"/>
  <c r="AA77" i="25"/>
  <c r="AA70" i="25"/>
  <c r="AH75" i="25"/>
  <c r="AK109" i="25"/>
  <c r="AJ108" i="25"/>
  <c r="AJ50" i="25"/>
  <c r="AJ59" i="25"/>
  <c r="AN136" i="25"/>
  <c r="AM48" i="25"/>
  <c r="AD55" i="25"/>
  <c r="AE53" i="25"/>
  <c r="AI80" i="25"/>
  <c r="AI66" i="25"/>
  <c r="AI68" i="25"/>
  <c r="AI79" i="25"/>
  <c r="AK140" i="25"/>
  <c r="AA71" i="25"/>
  <c r="AA78" i="25"/>
  <c r="AA83" i="25"/>
  <c r="AK76" i="25"/>
  <c r="AL67" i="25"/>
  <c r="AB77" i="25"/>
  <c r="AB70" i="25"/>
  <c r="AM137" i="25"/>
  <c r="AL49" i="25"/>
  <c r="AK74" i="25"/>
  <c r="AL58" i="25"/>
  <c r="AK52" i="25"/>
  <c r="AK47" i="25"/>
  <c r="AK61" i="25"/>
  <c r="AK60" i="25"/>
  <c r="AC82" i="25"/>
  <c r="AC56" i="25"/>
  <c r="AC69" i="25"/>
  <c r="AA86" i="25"/>
  <c r="AA87" i="25"/>
  <c r="AA90" i="25"/>
  <c r="AA84" i="25"/>
  <c r="AA89" i="25"/>
  <c r="AA88" i="25"/>
  <c r="AK108" i="25"/>
  <c r="AK50" i="25"/>
  <c r="AK59" i="25"/>
  <c r="AL109" i="25"/>
  <c r="AN137" i="25"/>
  <c r="AM49" i="25"/>
  <c r="AL140" i="25"/>
  <c r="AO136" i="25"/>
  <c r="AN48" i="25"/>
  <c r="AE55" i="25"/>
  <c r="AF53" i="25"/>
  <c r="AM67" i="25"/>
  <c r="AL76" i="25"/>
  <c r="AI75" i="25"/>
  <c r="AC77" i="25"/>
  <c r="AC70" i="25"/>
  <c r="AL52" i="25"/>
  <c r="AL47" i="25"/>
  <c r="AL61" i="25"/>
  <c r="AL60" i="25"/>
  <c r="AL74" i="25"/>
  <c r="AM58" i="25"/>
  <c r="AB71" i="25"/>
  <c r="AB78" i="25"/>
  <c r="AB83" i="25"/>
  <c r="AA72" i="25"/>
  <c r="AK141" i="25"/>
  <c r="AK73" i="25"/>
  <c r="AK85" i="25"/>
  <c r="AK99" i="25"/>
  <c r="AD82" i="25"/>
  <c r="AD56" i="25"/>
  <c r="AD69" i="25"/>
  <c r="AJ80" i="25"/>
  <c r="AJ66" i="25"/>
  <c r="AJ68" i="25"/>
  <c r="AJ79" i="25"/>
  <c r="AB86" i="25"/>
  <c r="AB87" i="25"/>
  <c r="AB90" i="25"/>
  <c r="AB88" i="25"/>
  <c r="AB84" i="25"/>
  <c r="AB89" i="25"/>
  <c r="AD77" i="25"/>
  <c r="AD70" i="25"/>
  <c r="AF55" i="25"/>
  <c r="AG53" i="25"/>
  <c r="AB72" i="25"/>
  <c r="AE82" i="25"/>
  <c r="AE56" i="25"/>
  <c r="AE69" i="25"/>
  <c r="AP136" i="25"/>
  <c r="AO48" i="25"/>
  <c r="AO137" i="25"/>
  <c r="AN49" i="25"/>
  <c r="AM74" i="25"/>
  <c r="AM52" i="25"/>
  <c r="AM47" i="25"/>
  <c r="AM61" i="25"/>
  <c r="AM60" i="25"/>
  <c r="AN58" i="25"/>
  <c r="AC71" i="25"/>
  <c r="AC78" i="25"/>
  <c r="AC83" i="25"/>
  <c r="AM140" i="25"/>
  <c r="AL108" i="25"/>
  <c r="AL50" i="25"/>
  <c r="AL59" i="25"/>
  <c r="AM109" i="25"/>
  <c r="AM76" i="25"/>
  <c r="AN67" i="25"/>
  <c r="AL141" i="25"/>
  <c r="AL73" i="25"/>
  <c r="AL85" i="25"/>
  <c r="AL99" i="25"/>
  <c r="AK80" i="25"/>
  <c r="AK66" i="25"/>
  <c r="AK68" i="25"/>
  <c r="AK79" i="25"/>
  <c r="AJ75" i="25"/>
  <c r="AG55" i="25"/>
  <c r="AH53" i="25"/>
  <c r="AD71" i="25"/>
  <c r="AD78" i="25"/>
  <c r="AD83" i="25"/>
  <c r="AO67" i="25"/>
  <c r="AN76" i="25"/>
  <c r="AL66" i="25"/>
  <c r="AL68" i="25"/>
  <c r="AL80" i="25"/>
  <c r="AL79" i="25"/>
  <c r="AC72" i="25"/>
  <c r="AP48" i="25"/>
  <c r="AQ136" i="25"/>
  <c r="AR136" i="25"/>
  <c r="AS136" i="25"/>
  <c r="AT136" i="25"/>
  <c r="AU136" i="25"/>
  <c r="AV136" i="25"/>
  <c r="AW136" i="25"/>
  <c r="AX136" i="25"/>
  <c r="AY136" i="25"/>
  <c r="AK75" i="25"/>
  <c r="AN140" i="25"/>
  <c r="AO58" i="25"/>
  <c r="AN52" i="25"/>
  <c r="AN47" i="25"/>
  <c r="AN61" i="25"/>
  <c r="AN60" i="25"/>
  <c r="AN74" i="25"/>
  <c r="AE77" i="25"/>
  <c r="AE70" i="25"/>
  <c r="AF56" i="25"/>
  <c r="AF69" i="25"/>
  <c r="AF82" i="25"/>
  <c r="AC86" i="25"/>
  <c r="AC87" i="25"/>
  <c r="AC90" i="25"/>
  <c r="AC88" i="25"/>
  <c r="AC84" i="25"/>
  <c r="AC89" i="25"/>
  <c r="AM141" i="25"/>
  <c r="AM73" i="25"/>
  <c r="AM85" i="25"/>
  <c r="AM99" i="25"/>
  <c r="AO49" i="25"/>
  <c r="AP137" i="25"/>
  <c r="AN109" i="25"/>
  <c r="AM108" i="25"/>
  <c r="AM50" i="25"/>
  <c r="AM59" i="25"/>
  <c r="AD72" i="25"/>
  <c r="AD86" i="25"/>
  <c r="AD87" i="25"/>
  <c r="AD90" i="25"/>
  <c r="AD88" i="25"/>
  <c r="AD84" i="25"/>
  <c r="AD89" i="25"/>
  <c r="AQ137" i="25"/>
  <c r="AR137" i="25"/>
  <c r="AS137" i="25"/>
  <c r="AT137" i="25"/>
  <c r="AU137" i="25"/>
  <c r="AV137" i="25"/>
  <c r="AW137" i="25"/>
  <c r="AX137" i="25"/>
  <c r="AY137" i="25"/>
  <c r="AP49" i="25"/>
  <c r="AF77" i="25"/>
  <c r="AF70" i="25"/>
  <c r="AE71" i="25"/>
  <c r="AE78" i="25"/>
  <c r="AE83" i="25"/>
  <c r="AL75" i="25"/>
  <c r="AP58" i="25"/>
  <c r="AO74" i="25"/>
  <c r="AO52" i="25"/>
  <c r="AO47" i="25"/>
  <c r="AO61" i="25"/>
  <c r="AO60" i="25"/>
  <c r="AH55" i="25"/>
  <c r="AO140" i="25"/>
  <c r="AM66" i="25"/>
  <c r="AM68" i="25"/>
  <c r="AM80" i="25"/>
  <c r="AM79" i="25"/>
  <c r="AO109" i="25"/>
  <c r="AN108" i="25"/>
  <c r="AN50" i="25"/>
  <c r="AN59" i="25"/>
  <c r="AN141" i="25"/>
  <c r="AN73" i="25"/>
  <c r="AN85" i="25"/>
  <c r="AN99" i="25"/>
  <c r="AO76" i="25"/>
  <c r="AP67" i="25"/>
  <c r="AG82" i="25"/>
  <c r="AG56" i="25"/>
  <c r="AG69" i="25"/>
  <c r="AP140" i="25"/>
  <c r="AE86" i="25"/>
  <c r="AE87" i="25"/>
  <c r="AE90" i="25"/>
  <c r="AE88" i="25"/>
  <c r="AE84" i="25"/>
  <c r="AE89" i="25"/>
  <c r="AG77" i="25"/>
  <c r="AG70" i="25"/>
  <c r="AH82" i="25"/>
  <c r="AH56" i="25"/>
  <c r="AH69" i="25"/>
  <c r="AF71" i="25"/>
  <c r="AF78" i="25"/>
  <c r="AF83" i="25"/>
  <c r="AN80" i="25"/>
  <c r="AN66" i="25"/>
  <c r="AN68" i="25"/>
  <c r="AN79" i="25"/>
  <c r="AM75" i="25"/>
  <c r="AI53" i="25"/>
  <c r="AP76" i="25"/>
  <c r="AS67" i="25"/>
  <c r="AO108" i="25"/>
  <c r="AO50" i="25"/>
  <c r="AO59" i="25"/>
  <c r="AP109" i="25"/>
  <c r="AP108" i="25"/>
  <c r="AP50" i="25"/>
  <c r="AP59" i="25"/>
  <c r="AO141" i="25"/>
  <c r="AO73" i="25"/>
  <c r="AO85" i="25"/>
  <c r="AO99" i="25"/>
  <c r="AP74" i="25"/>
  <c r="AP52" i="25"/>
  <c r="AP47" i="25"/>
  <c r="AP61" i="25"/>
  <c r="AP60" i="25"/>
  <c r="AE72" i="25"/>
  <c r="AF72" i="25"/>
  <c r="AP80" i="25"/>
  <c r="AP66" i="25"/>
  <c r="AP68" i="25"/>
  <c r="AF86" i="25"/>
  <c r="AF87" i="25"/>
  <c r="AF90" i="25"/>
  <c r="AF88" i="25"/>
  <c r="AF84" i="25"/>
  <c r="AF89" i="25"/>
  <c r="AG71" i="25"/>
  <c r="AG78" i="25"/>
  <c r="AG83" i="25"/>
  <c r="AO80" i="25"/>
  <c r="AO66" i="25"/>
  <c r="AO68" i="25"/>
  <c r="AO79" i="25"/>
  <c r="AP79" i="25"/>
  <c r="AQ140" i="25"/>
  <c r="AI55" i="25"/>
  <c r="AJ53" i="25"/>
  <c r="AN75" i="25"/>
  <c r="AH77" i="25"/>
  <c r="AH70" i="25"/>
  <c r="AP141" i="25"/>
  <c r="AP73" i="25"/>
  <c r="AP85" i="25"/>
  <c r="AP99" i="25"/>
  <c r="AQ99" i="25"/>
  <c r="A100" i="25"/>
  <c r="AH71" i="25"/>
  <c r="AH78" i="25"/>
  <c r="AH83" i="25"/>
  <c r="AJ55" i="25"/>
  <c r="AK53" i="25"/>
  <c r="AI82" i="25"/>
  <c r="AI56" i="25"/>
  <c r="AI69" i="25"/>
  <c r="AG72" i="25"/>
  <c r="AR140" i="25"/>
  <c r="AR141" i="25"/>
  <c r="AO75" i="25"/>
  <c r="AP75" i="25"/>
  <c r="AQ141" i="25"/>
  <c r="AG86" i="25"/>
  <c r="AG87" i="25"/>
  <c r="AG90" i="25"/>
  <c r="AG84" i="25"/>
  <c r="AG89" i="25"/>
  <c r="AG88" i="25"/>
  <c r="AH72" i="25"/>
  <c r="AS140" i="25"/>
  <c r="AK55" i="25"/>
  <c r="AL53" i="25"/>
  <c r="AI77" i="25"/>
  <c r="AI70" i="25"/>
  <c r="AJ82" i="25"/>
  <c r="AJ56" i="25"/>
  <c r="AJ69" i="25"/>
  <c r="AH86" i="25"/>
  <c r="AH87" i="25"/>
  <c r="AH90" i="25"/>
  <c r="AH88" i="25"/>
  <c r="AH84" i="25"/>
  <c r="AH89" i="25"/>
  <c r="AK56" i="25"/>
  <c r="AK69" i="25"/>
  <c r="AK82" i="25"/>
  <c r="AI71" i="25"/>
  <c r="AI78" i="25"/>
  <c r="AI83" i="25"/>
  <c r="AT140" i="25"/>
  <c r="AT141" i="25"/>
  <c r="AS141" i="25"/>
  <c r="AJ77" i="25"/>
  <c r="AJ70" i="25"/>
  <c r="AL55" i="25"/>
  <c r="AM53" i="25"/>
  <c r="AI72" i="25"/>
  <c r="AI86" i="25"/>
  <c r="AI87" i="25"/>
  <c r="AI90" i="25"/>
  <c r="AI84" i="25"/>
  <c r="AI89" i="25"/>
  <c r="AI88" i="25"/>
  <c r="AM55" i="25"/>
  <c r="AN53" i="25"/>
  <c r="AL82" i="25"/>
  <c r="AL56" i="25"/>
  <c r="AL69" i="25"/>
  <c r="AJ71" i="25"/>
  <c r="AJ78" i="25"/>
  <c r="AJ83" i="25"/>
  <c r="AU140" i="25"/>
  <c r="AU141" i="25"/>
  <c r="AK77" i="25"/>
  <c r="AK70" i="25"/>
  <c r="AJ72" i="25"/>
  <c r="AK71" i="25"/>
  <c r="AK78" i="25"/>
  <c r="AK83" i="25"/>
  <c r="AJ86" i="25"/>
  <c r="AJ87" i="25"/>
  <c r="AJ90" i="25"/>
  <c r="AJ88" i="25"/>
  <c r="AJ84" i="25"/>
  <c r="AJ89" i="25"/>
  <c r="AN55" i="25"/>
  <c r="AO53" i="25"/>
  <c r="AV140" i="25"/>
  <c r="AV141" i="25"/>
  <c r="AM56" i="25"/>
  <c r="AM69" i="25"/>
  <c r="AM82" i="25"/>
  <c r="AL77" i="25"/>
  <c r="AL70" i="25"/>
  <c r="AK86" i="25"/>
  <c r="AK87" i="25"/>
  <c r="AK90" i="25"/>
  <c r="AK84" i="25"/>
  <c r="AK89" i="25"/>
  <c r="AK88" i="25"/>
  <c r="AO55" i="25"/>
  <c r="AM77" i="25"/>
  <c r="AM70" i="25"/>
  <c r="AN56" i="25"/>
  <c r="AN69" i="25"/>
  <c r="AN82" i="25"/>
  <c r="AL71" i="25"/>
  <c r="AL78" i="25"/>
  <c r="AL83" i="25"/>
  <c r="AW140" i="25"/>
  <c r="AK72" i="25"/>
  <c r="AL72" i="25"/>
  <c r="AX140" i="25"/>
  <c r="AL86" i="25"/>
  <c r="AL87" i="25"/>
  <c r="AL90" i="25"/>
  <c r="AL88" i="25"/>
  <c r="AL84" i="25"/>
  <c r="AL89" i="25"/>
  <c r="AN77" i="25"/>
  <c r="AN70" i="25"/>
  <c r="AO82" i="25"/>
  <c r="AO56" i="25"/>
  <c r="AO69" i="25"/>
  <c r="AM71" i="25"/>
  <c r="AM78" i="25"/>
  <c r="AM83" i="25"/>
  <c r="AW141" i="25"/>
  <c r="AP53" i="25"/>
  <c r="AP55" i="25"/>
  <c r="AM86" i="25"/>
  <c r="AM87" i="25"/>
  <c r="AM90" i="25"/>
  <c r="AM88" i="25"/>
  <c r="AM84" i="25"/>
  <c r="AM89" i="25"/>
  <c r="AN71" i="25"/>
  <c r="AN78" i="25"/>
  <c r="AN83" i="25"/>
  <c r="AP82" i="25"/>
  <c r="AP56" i="25"/>
  <c r="AP69" i="25"/>
  <c r="AM72" i="25"/>
  <c r="AY140" i="25"/>
  <c r="AY141" i="25"/>
  <c r="AO77" i="25"/>
  <c r="AO70" i="25"/>
  <c r="AX141" i="25"/>
  <c r="AN86" i="25"/>
  <c r="AN87" i="25"/>
  <c r="AN90" i="25"/>
  <c r="AN84" i="25"/>
  <c r="AN89" i="25"/>
  <c r="AN88" i="25"/>
  <c r="AP77" i="25"/>
  <c r="AP70" i="25"/>
  <c r="AO71" i="25"/>
  <c r="AO78" i="25"/>
  <c r="AO83" i="25"/>
  <c r="AN72" i="25"/>
  <c r="AO72" i="25"/>
  <c r="AO86" i="25"/>
  <c r="AO87" i="25"/>
  <c r="AO90" i="25"/>
  <c r="AO84" i="25"/>
  <c r="AO89" i="25"/>
  <c r="AO88" i="25"/>
  <c r="AP71" i="25"/>
  <c r="AP78" i="25"/>
  <c r="AP83" i="25"/>
  <c r="AP72" i="25"/>
  <c r="AP86" i="25"/>
  <c r="AP87" i="25"/>
  <c r="AP88" i="25"/>
  <c r="AP84" i="25"/>
  <c r="AP89" i="25"/>
  <c r="A101" i="25"/>
  <c r="B102" i="25"/>
  <c r="AP90" i="25"/>
  <c r="B22" i="24"/>
  <c r="A15" i="25"/>
  <c r="A12" i="25"/>
  <c r="A9" i="25"/>
  <c r="A7" i="25"/>
  <c r="A14" i="23"/>
  <c r="A11" i="23"/>
  <c r="A8" i="23"/>
  <c r="A15" i="24"/>
  <c r="A12" i="24"/>
  <c r="A9" i="24"/>
  <c r="B83" i="24"/>
  <c r="B81" i="24"/>
  <c r="B58" i="24"/>
  <c r="B41" i="24"/>
  <c r="B32" i="24"/>
  <c r="B21" i="24"/>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B30" i="24"/>
  <c r="B72" i="24"/>
  <c r="A8" i="17"/>
  <c r="E9" i="14"/>
  <c r="B82" i="24"/>
  <c r="B55" i="24"/>
  <c r="B43" i="24"/>
  <c r="B80" i="24"/>
  <c r="B60" i="24"/>
  <c r="B51" i="24"/>
  <c r="B34" i="24"/>
  <c r="B68" i="24"/>
  <c r="B64" i="24"/>
  <c r="B47" i="24"/>
  <c r="B38" i="24"/>
  <c r="A14" i="12"/>
  <c r="A15" i="5"/>
  <c r="A12" i="5"/>
  <c r="A9" i="5"/>
  <c r="A5" i="5"/>
  <c r="A15" i="16"/>
  <c r="A12" i="16"/>
  <c r="A9" i="16"/>
  <c r="A15" i="10"/>
  <c r="A12" i="10"/>
  <c r="A9" i="10"/>
  <c r="A5" i="10"/>
  <c r="A4" i="17"/>
  <c r="A14" i="17"/>
  <c r="A11" i="17"/>
  <c r="A6" i="13"/>
  <c r="A5" i="14"/>
  <c r="A4" i="12"/>
  <c r="A5" i="16"/>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<sst xmlns="http://schemas.openxmlformats.org/spreadsheetml/2006/main" count="1051" uniqueCount="641">
  <si>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</si>
  <si>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</si>
  <si>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</si>
  <si>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</si>
  <si>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</si>
  <si>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</si>
  <si>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</si>
  <si>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</si>
  <si>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</si>
  <si>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</si>
  <si>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</si>
  <si>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</si>
  <si>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</si>
  <si>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</si>
  <si>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</si>
  <si>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</si>
  <si>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</si>
  <si>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</si>
  <si>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</si>
  <si>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</si>
  <si>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</si>
  <si>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</si>
  <si>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</si>
  <si>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</si>
  <si>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</si>
  <si>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</si>
  <si>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</si>
  <si>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</si>
  <si>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</si>
  <si>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</si>
  <si>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</si>
  <si>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</si>
  <si>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</si>
  <si>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</si>
  <si>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</si>
  <si>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</si>
  <si>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</si>
  <si>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</si>
  <si>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</si>
  <si>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</si>
  <si>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</si>
  <si>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</si>
  <si>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</si>
  <si>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</si>
  <si>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</si>
  <si>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</si>
  <si>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</si>
  <si>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</si>
  <si>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</si>
  <si>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</si>
  <si>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</si>
  <si>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</si>
  <si>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</si>
  <si>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</si>
  <si>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</si>
  <si>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</si>
  <si>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</si>
  <si>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</si>
  <si>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</si>
  <si>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</si>
  <si>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</si>
  <si>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</si>
  <si>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</si>
  <si>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</si>
  <si>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</si>
  <si>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</si>
  <si>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</si>
  <si>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</si>
  <si>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</si>
  <si>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</si>
  <si>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</si>
  <si>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</si>
  <si>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</si>
  <si>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</si>
  <si>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</si>
  <si>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</si>
  <si>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</si>
  <si>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</si>
  <si>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</si>
  <si>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</si>
  <si>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</si>
  <si>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</si>
  <si>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</si>
  <si>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</si>
  <si>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</si>
  <si>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</si>
  <si>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</si>
  <si>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</si>
  <si>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</si>
  <si>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</si>
  <si>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</si>
  <si>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</si>
  <si>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</si>
  <si>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</si>
  <si>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</si>
  <si>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</si>
  <si>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</si>
  <si>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</si>
  <si>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</si>
  <si>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</si>
  <si>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</si>
  <si>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</si>
  <si>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</si>
  <si>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</si>
  <si>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</si>
  <si>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</si>
  <si>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</si>
  <si>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</si>
  <si>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</si>
  <si>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</si>
  <si>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</si>
  <si>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</si>
  <si>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</si>
  <si>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</si>
  <si>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</si>
  <si>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</si>
  <si>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</si>
  <si>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</si>
  <si>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</si>
  <si>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</si>
  <si>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</si>
  <si>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</si>
  <si>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</si>
  <si>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</si>
  <si>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</si>
  <si>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</si>
  <si>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</si>
  <si>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</si>
  <si>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</si>
  <si>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</si>
  <si>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</si>
  <si>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</si>
  <si>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</si>
  <si>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</si>
  <si>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</si>
  <si>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</si>
  <si>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</si>
  <si>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</si>
  <si>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</si>
  <si>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</si>
  <si>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</si>
  <si>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</si>
  <si>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</si>
  <si>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</si>
  <si>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</si>
  <si>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</si>
  <si>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</si>
  <si>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</si>
  <si>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</si>
  <si>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</si>
  <si>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</si>
  <si>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</si>
  <si>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</si>
  <si>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</si>
  <si>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</si>
  <si>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</si>
  <si>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</si>
  <si>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</si>
  <si>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</si>
  <si>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</si>
  <si>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</si>
  <si>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</si>
  <si>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</si>
  <si>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</si>
  <si>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</si>
  <si>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</si>
  <si>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</si>
  <si>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</si>
  <si>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</si>
  <si>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</si>
  <si>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</si>
  <si>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</si>
  <si>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</si>
  <si>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</si>
  <si>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</si>
  <si>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</si>
  <si>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</si>
  <si>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</si>
  <si>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</si>
  <si>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</si>
  <si>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</si>
  <si>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</si>
  <si>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</si>
  <si>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</si>
  <si>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</si>
  <si>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</si>
  <si>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</si>
  <si>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</si>
  <si>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</si>
  <si>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</si>
  <si>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</si>
  <si>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</si>
  <si>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</si>
  <si>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</si>
  <si>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</si>
  <si>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</si>
  <si>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</si>
  <si>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</si>
  <si>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</si>
  <si>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</si>
  <si>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</si>
  <si>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</si>
  <si>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</si>
  <si>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</si>
  <si>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</si>
  <si>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</si>
  <si>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</si>
  <si>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</si>
  <si>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</si>
  <si>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</si>
  <si>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</si>
  <si>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</si>
  <si>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</si>
  <si>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</si>
  <si>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</si>
  <si>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</si>
  <si>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</si>
  <si>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</si>
  <si>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</si>
  <si>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</si>
  <si>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</si>
  <si>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</si>
  <si>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</si>
  <si>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</si>
  <si>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</si>
  <si>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</si>
  <si>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</si>
  <si>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</si>
  <si>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</si>
  <si>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</si>
  <si>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</si>
  <si>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</si>
  <si>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</si>
  <si>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</si>
  <si>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</si>
  <si>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</si>
  <si>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</si>
  <si>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</si>
  <si>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</si>
  <si>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</si>
  <si>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</si>
  <si>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</si>
  <si>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</si>
  <si>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</si>
  <si>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</si>
  <si>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</si>
  <si>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</si>
  <si>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</si>
  <si>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</si>
  <si>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</si>
  <si>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</si>
  <si>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</si>
  <si>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</si>
  <si>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</si>
  <si>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</si>
  <si>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</si>
  <si>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</si>
  <si>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</si>
  <si>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</si>
  <si>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</si>
  <si>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</si>
  <si>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</si>
  <si>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</si>
  <si>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</si>
  <si>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</si>
  <si>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</si>
  <si>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</si>
  <si>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</si>
  <si>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</si>
  <si>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</si>
  <si>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</si>
  <si>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</si>
  <si>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</si>
  <si>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</si>
  <si>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</si>
  <si>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</si>
  <si>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</si>
  <si>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</si>
  <si>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</si>
  <si>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</si>
  <si>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</si>
  <si>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</si>
  <si>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</si>
  <si>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</si>
  <si>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</si>
  <si>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</si>
  <si>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</si>
  <si>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</si>
  <si>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</si>
  <si>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</si>
  <si>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</si>
  <si>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</si>
  <si>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</si>
  <si>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</si>
  <si>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</si>
  <si>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</si>
  <si>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</si>
  <si>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</si>
  <si>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</si>
  <si>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</si>
  <si>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</si>
  <si>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</si>
  <si>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</si>
  <si>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</si>
  <si>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</si>
  <si>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</si>
  <si>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</si>
  <si>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</si>
  <si>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</si>
  <si>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</si>
  <si>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</si>
  <si>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</si>
  <si>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</si>
  <si>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</si>
  <si>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</si>
  <si>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</si>
  <si>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</si>
  <si>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</si>
  <si>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</si>
  <si>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</si>
  <si>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</si>
  <si>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</si>
  <si>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</si>
  <si>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</si>
  <si>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</si>
  <si>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</si>
  <si>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</si>
  <si>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</si>
  <si>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</si>
  <si>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</si>
  <si>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</si>
  <si>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</si>
  <si>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</si>
  <si>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</si>
  <si>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</si>
  <si>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</si>
  <si>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</si>
  <si>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</si>
  <si>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</si>
  <si>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</si>
  <si>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</si>
  <si>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</si>
  <si>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</si>
  <si>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</si>
  <si>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</si>
  <si>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</si>
  <si>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</si>
  <si>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</si>
  <si>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</si>
  <si>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</si>
  <si>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</si>
  <si>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</si>
  <si>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</si>
  <si>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</si>
  <si>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</si>
  <si>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</si>
  <si>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</si>
  <si>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</si>
  <si>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</si>
  <si>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</si>
  <si>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</si>
  <si>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</si>
  <si>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</si>
  <si>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</si>
  <si>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</si>
  <si>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</si>
  <si>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</si>
  <si>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</si>
  <si>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</si>
  <si>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</si>
  <si>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</si>
  <si>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</si>
  <si>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</si>
  <si>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</si>
  <si>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</si>
  <si>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</si>
  <si>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</si>
  <si>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</si>
  <si>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</si>
  <si>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</si>
  <si>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</si>
  <si>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</si>
  <si>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</si>
  <si>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</si>
  <si>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</si>
  <si>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</si>
  <si>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</si>
  <si>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</si>
  <si>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</si>
  <si>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</si>
  <si>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</si>
  <si>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</si>
  <si>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</si>
  <si>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</si>
  <si>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</si>
  <si>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</si>
  <si>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</si>
  <si>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</si>
  <si>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</si>
  <si>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</si>
  <si>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</si>
  <si>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</si>
  <si>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</si>
  <si>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</si>
  <si>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</si>
  <si>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</si>
  <si>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</si>
  <si>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</si>
  <si>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</si>
  <si>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</si>
  <si>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</si>
  <si>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</si>
  <si>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</si>
  <si>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</si>
  <si>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</si>
  <si>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</si>
  <si>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</si>
  <si>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</si>
  <si>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</si>
  <si>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</si>
  <si>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</si>
  <si>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</si>
  <si>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</si>
  <si>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</si>
  <si>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</si>
  <si>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</si>
  <si>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</si>
  <si>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</si>
  <si>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</si>
  <si>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</si>
  <si>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</si>
  <si>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</si>
  <si>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</si>
  <si>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</si>
  <si>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</si>
  <si>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</si>
  <si>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</si>
  <si>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</si>
  <si>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</si>
  <si>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</si>
  <si>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</si>
  <si>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</si>
  <si>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</si>
  <si>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</si>
  <si>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</si>
  <si>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</si>
  <si>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</si>
  <si>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</si>
  <si>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</si>
  <si>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</si>
  <si>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</si>
  <si>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</si>
  <si>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</si>
  <si>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</si>
  <si>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</si>
  <si>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</si>
  <si>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</si>
  <si>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</si>
  <si>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</si>
  <si>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</si>
  <si>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</si>
  <si>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</si>
  <si>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</si>
  <si>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</si>
  <si>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</si>
  <si>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</si>
  <si>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</si>
  <si>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</si>
  <si>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</si>
  <si>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</si>
  <si>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</si>
  <si>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</si>
  <si>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</si>
  <si>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</si>
  <si>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</si>
  <si>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</si>
  <si>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</si>
  <si>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</si>
  <si>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</si>
  <si>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</si>
  <si>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</si>
  <si>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</si>
  <si>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</si>
  <si>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</si>
  <si>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</si>
  <si>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</si>
  <si>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</si>
  <si>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</si>
  <si>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</si>
  <si>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</si>
  <si>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</si>
  <si>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</si>
  <si>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</si>
  <si>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</si>
  <si>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</si>
  <si>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</si>
  <si>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</si>
  <si>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</si>
  <si>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</si>
  <si>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</si>
  <si>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</si>
  <si>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</si>
  <si>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</si>
  <si>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</si>
  <si>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</si>
  <si>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</si>
  <si>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</si>
  <si>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</si>
  <si>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</si>
  <si>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</si>
  <si>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</si>
  <si>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</si>
  <si>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</si>
  <si>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</si>
  <si>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</si>
  <si>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</si>
  <si>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</si>
  <si>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</si>
  <si>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</si>
  <si>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</si>
  <si>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</si>
  <si>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</si>
  <si>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</si>
  <si>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</si>
  <si>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</si>
  <si>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</si>
  <si>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</si>
  <si>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</si>
  <si>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</si>
  <si>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</si>
  <si>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</si>
  <si>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</si>
  <si>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</si>
  <si>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</si>
  <si>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</si>
  <si>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</si>
  <si>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</si>
  <si>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</si>
  <si>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</si>
  <si>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</si>
  <si>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</si>
  <si>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</si>
  <si>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</si>
  <si>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</si>
  <si>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</si>
  <si>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</si>
  <si>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</si>
  <si>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</si>
  <si>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</si>
  <si>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</si>
  <si>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</si>
  <si>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</si>
  <si>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</si>
  <si>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</si>
  <si>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</si>
  <si>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</si>
  <si>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</si>
  <si>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</si>
  <si>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</si>
  <si>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</si>
  <si>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</si>
  <si>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</si>
  <si>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</si>
  <si>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</si>
  <si>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</si>
  <si>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</si>
  <si>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</si>
  <si>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</si>
  <si>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</si>
  <si>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</si>
  <si>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</si>
  <si>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</si>
  <si>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</si>
  <si>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</si>
  <si>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</si>
  <si>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</si>
  <si>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</si>
  <si>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</si>
  <si>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</si>
  <si>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</si>
  <si>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</si>
  <si>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</si>
  <si>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</si>
  <si>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</si>
  <si>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</si>
  <si>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</si>
  <si>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</si>
  <si>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</si>
  <si>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</si>
  <si>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</si>
  <si>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</si>
  <si>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</si>
  <si>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</si>
  <si>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</si>
  <si>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</si>
  <si>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</si>
  <si>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</si>
  <si>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</si>
  <si>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</si>
  <si>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</si>
  <si>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</si>
  <si>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</si>
  <si>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</si>
  <si>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 ПС 110/15 кВ "Приморск" с заходами и ВКЛ на ПС О-52</t>
  </si>
  <si>
    <t>D_2537</t>
  </si>
  <si>
    <t>Увеличение объема услуг по передаче электрической энергии.</t>
  </si>
  <si>
    <t>Балтийский городской округ</t>
  </si>
  <si>
    <t>не требуется</t>
  </si>
  <si>
    <t>ПС 110/15 кВ "Приморск"</t>
  </si>
  <si>
    <t>ТДН-10000/110-У1 - 2 шт;</t>
  </si>
  <si>
    <t>Т-1, Т-2</t>
  </si>
  <si>
    <t>Технологическое присоединение энергопринимающих устройств потребителей свыше 150 кВт</t>
  </si>
  <si>
    <r>
      <t>Конечной целью реализации инвестиционного проекта является подключение</t>
    </r>
    <r>
      <rPr>
        <sz val="12"/>
        <color rgb="FFFF0000"/>
        <rFont val="Times New Roman"/>
        <family val="1"/>
        <charset val="204"/>
      </rPr>
      <t xml:space="preserve"> </t>
    </r>
    <r>
      <rPr>
        <sz val="12"/>
        <color theme="1"/>
        <rFont val="Times New Roman"/>
        <family val="1"/>
        <charset val="204"/>
      </rPr>
      <t>предприятия ОАО "Оборонэнерго"  23,0 МВт</t>
    </r>
  </si>
  <si>
    <t>ПС 110 кВ Приморск с установкой трансформаторов мощностью 2×10 МВА для подключения существующих и новых потребителей. Присоединение ПС 110 кВ Приморск к энергосистеме предусматривается двухцепной ВКЛ 110 кВ от ПС 0-52 Светлый Охранная зона ЛЭП – 50 м;</t>
  </si>
  <si>
    <t xml:space="preserve">Инвестиционный проект предполагает строительство ПС 110 кВ Приморск с установкой двух трансформаторов 110/15 кВ мощностью 2х10 МВА. Присоединение ПС 110 кВ Приморск к энергосистеме предусматривается двухцепной ВКЛ 110 кВ от ПС 0-52 Светлый </t>
  </si>
  <si>
    <t xml:space="preserve">Факт </t>
  </si>
  <si>
    <t>ВЛ</t>
  </si>
  <si>
    <t>Трансформатор связи</t>
  </si>
  <si>
    <t>ТДН-60000/110-У1 - 1 шт;</t>
  </si>
  <si>
    <t>ТС</t>
  </si>
  <si>
    <t>заходы на ПС О-7</t>
  </si>
  <si>
    <t>3 ВЛ 110 заходы на ПС О-7</t>
  </si>
  <si>
    <t>ВКЛ на ПС О-52</t>
  </si>
  <si>
    <t>ПС О-52 - оп.130</t>
  </si>
  <si>
    <t>КЛ</t>
  </si>
  <si>
    <t>нет</t>
  </si>
  <si>
    <t xml:space="preserve"> федерального</t>
  </si>
  <si>
    <t xml:space="preserve">не требуется </t>
  </si>
  <si>
    <t>нд</t>
  </si>
  <si>
    <t>отсутствуют</t>
  </si>
  <si>
    <t>предложения по корректировке плана</t>
  </si>
  <si>
    <t>20 МВА (20 МВА)</t>
  </si>
  <si>
    <t>новое строительство</t>
  </si>
  <si>
    <t>П</t>
  </si>
  <si>
    <t>2017</t>
  </si>
  <si>
    <t>по состоянию на 01.01.2017</t>
  </si>
  <si>
    <t>2х10, 60 МВА</t>
  </si>
  <si>
    <t>проекты-аналоги</t>
  </si>
  <si>
    <t>Сметная стоимость проекта в ценах 4 кв. 2012 года с НДС, млн. руб.</t>
  </si>
  <si>
    <t>Цели (указать укрупненные цели в соответствии с приложением 1)</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</si>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</sst>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44" fillId="0" borderId="0" xfId="62"/>
    <xf numFmtId="0" fontId="64" fillId="0" borderId="0" xfId="62" applyFont="1"/>
    <xf numFmtId="0" fontId="65" fillId="0" borderId="0" xfId="62" applyFont="1"/>
    <xf numFmtId="0" fontId="44" fillId="0" borderId="0" xfId="62" applyAlignment="1">
      <alignment wrapText="1"/>
    </xf>
    <xf numFmtId="0" fontId="65" fillId="0" borderId="0" xfId="62" applyFont="1" applyAlignment="1">
      <alignment wrapText="1"/>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9"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169"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11" fillId="0" borderId="0" xfId="62" applyFont="1" applyAlignment="1">
      <alignment horizontal="left" vertical="center"/>
    </xf>
    <xf numFmtId="0" fontId="42" fillId="0" borderId="0" xfId="2" applyFont="1"/>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49" fontId="11" fillId="0" borderId="1" xfId="62" applyNumberFormat="1"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42" fillId="0" borderId="1" xfId="2" applyNumberFormat="1" applyFont="1" applyBorder="1" applyAlignment="1">
      <alignment horizontal="center" vertical="center"/>
    </xf>
    <xf numFmtId="175" fontId="75" fillId="0" borderId="1"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175" fontId="11" fillId="0" borderId="2" xfId="45" applyNumberFormat="1"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NumberFormat="1" applyFont="1" applyFill="1" applyBorder="1" applyAlignment="1">
      <alignment horizontal="left" vertical="center" wrapText="1"/>
    </xf>
    <xf numFmtId="0" fontId="11" fillId="0" borderId="1" xfId="62" applyFont="1" applyFill="1" applyBorder="1" applyAlignment="1">
      <alignment vertical="center"/>
    </xf>
    <xf numFmtId="175" fontId="11" fillId="0" borderId="0" xfId="2" applyNumberFormat="1" applyFont="1" applyAlignment="1">
      <alignment horizontal="center"/>
    </xf>
    <xf numFmtId="0" fontId="11" fillId="0" borderId="1" xfId="1" applyFont="1" applyFill="1" applyBorder="1" applyAlignment="1">
      <alignment horizontal="left" vertical="center" wrapText="1"/>
    </xf>
    <xf numFmtId="0" fontId="11" fillId="0" borderId="1" xfId="1" applyFont="1" applyBorder="1" applyAlignment="1">
      <alignment horizontal="left" vertical="center" wrapText="1"/>
    </xf>
    <xf numFmtId="4" fontId="40" fillId="0" borderId="1" xfId="1" applyNumberFormat="1" applyFont="1" applyBorder="1" applyAlignment="1">
      <alignment horizontal="left" vertical="center"/>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50" fillId="0" borderId="1" xfId="2" applyNumberFormat="1" applyFont="1" applyFill="1" applyBorder="1" applyAlignment="1">
      <alignment horizontal="center" vertical="center"/>
    </xf>
    <xf numFmtId="1" fontId="11" fillId="0" borderId="1" xfId="2" applyNumberFormat="1" applyFont="1" applyFill="1" applyBorder="1" applyAlignment="1">
      <alignment horizontal="center" vertical="center"/>
    </xf>
    <xf numFmtId="1" fontId="42" fillId="0" borderId="1" xfId="2" applyNumberFormat="1" applyFont="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86"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Fill="1" applyBorder="1" applyAlignment="1">
      <alignment horizontal="left" vertical="center"/>
    </xf>
    <xf numFmtId="0" fontId="11" fillId="0" borderId="2" xfId="62" applyFont="1" applyFill="1" applyBorder="1" applyAlignment="1">
      <alignment horizontal="left" vertical="center"/>
    </xf>
    <xf numFmtId="0" fontId="11" fillId="0" borderId="10" xfId="62" applyFont="1" applyFill="1" applyBorder="1" applyAlignment="1">
      <alignment horizontal="left" vertical="center" wrapText="1"/>
    </xf>
    <xf numFmtId="0" fontId="11" fillId="0" borderId="2" xfId="62" applyFont="1" applyFill="1" applyBorder="1" applyAlignment="1">
      <alignment horizontal="left"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50"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126200"/>
        <c:axId val="771319152"/>
      </c:lineChart>
      <c:catAx>
        <c:axId val="487126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1319152"/>
        <c:crosses val="autoZero"/>
        <c:auto val="1"/>
        <c:lblAlgn val="ctr"/>
        <c:lblOffset val="100"/>
        <c:noMultiLvlLbl val="0"/>
      </c:catAx>
      <c:valAx>
        <c:axId val="771319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126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71319936"/>
        <c:axId val="771320328"/>
      </c:lineChart>
      <c:catAx>
        <c:axId val="771319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1320328"/>
        <c:crosses val="autoZero"/>
        <c:auto val="1"/>
        <c:lblAlgn val="ctr"/>
        <c:lblOffset val="100"/>
        <c:noMultiLvlLbl val="0"/>
      </c:catAx>
      <c:valAx>
        <c:axId val="771320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71319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closed\&#1055;&#1040;&#1057;&#1055;&#1054;&#1056;&#1058;&#1040;\&#1089;&#1086;&#1074;&#1084;&#1077;&#1089;&#1090;&#1085;&#1099;&#1077;\16-0304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_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6" t="s">
        <v>640</v>
      </c>
      <c r="B5" s="376"/>
      <c r="C5" s="376"/>
      <c r="D5" s="168"/>
      <c r="E5" s="168"/>
      <c r="F5" s="168"/>
      <c r="G5" s="168"/>
      <c r="H5" s="168"/>
      <c r="I5" s="168"/>
      <c r="J5" s="168"/>
    </row>
    <row r="6" spans="1:22" s="12" customFormat="1" ht="18.75" x14ac:dyDescent="0.3">
      <c r="A6" s="17"/>
      <c r="F6" s="16"/>
      <c r="G6" s="16"/>
      <c r="H6" s="15"/>
    </row>
    <row r="7" spans="1:22" s="12" customFormat="1" ht="18.75" x14ac:dyDescent="0.2">
      <c r="A7" s="380" t="s">
        <v>9</v>
      </c>
      <c r="B7" s="380"/>
      <c r="C7" s="3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1" t="s">
        <v>550</v>
      </c>
      <c r="B9" s="381"/>
      <c r="C9" s="381"/>
      <c r="D9" s="8"/>
      <c r="E9" s="8"/>
      <c r="F9" s="8"/>
      <c r="G9" s="8"/>
      <c r="H9" s="8"/>
      <c r="I9" s="13"/>
      <c r="J9" s="13"/>
      <c r="K9" s="13"/>
      <c r="L9" s="13"/>
      <c r="M9" s="13"/>
      <c r="N9" s="13"/>
      <c r="O9" s="13"/>
      <c r="P9" s="13"/>
      <c r="Q9" s="13"/>
      <c r="R9" s="13"/>
      <c r="S9" s="13"/>
      <c r="T9" s="13"/>
      <c r="U9" s="13"/>
      <c r="V9" s="13"/>
    </row>
    <row r="10" spans="1:22" s="12" customFormat="1" ht="18.75" x14ac:dyDescent="0.2">
      <c r="A10" s="377" t="s">
        <v>8</v>
      </c>
      <c r="B10" s="377"/>
      <c r="C10" s="37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2" t="s">
        <v>604</v>
      </c>
      <c r="B12" s="382"/>
      <c r="C12" s="382"/>
      <c r="D12" s="8"/>
      <c r="E12" s="8"/>
      <c r="F12" s="8"/>
      <c r="G12" s="8"/>
      <c r="H12" s="8"/>
      <c r="I12" s="13"/>
      <c r="J12" s="13"/>
      <c r="K12" s="13"/>
      <c r="L12" s="13"/>
      <c r="M12" s="13"/>
      <c r="N12" s="13"/>
      <c r="O12" s="13"/>
      <c r="P12" s="13"/>
      <c r="Q12" s="13"/>
      <c r="R12" s="13"/>
      <c r="S12" s="13"/>
      <c r="T12" s="13"/>
      <c r="U12" s="13"/>
      <c r="V12" s="13"/>
    </row>
    <row r="13" spans="1:22" s="12" customFormat="1" ht="18.75" x14ac:dyDescent="0.2">
      <c r="A13" s="377" t="s">
        <v>7</v>
      </c>
      <c r="B13" s="377"/>
      <c r="C13" s="3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3" t="s">
        <v>603</v>
      </c>
      <c r="B15" s="383"/>
      <c r="C15" s="383"/>
      <c r="D15" s="8"/>
      <c r="E15" s="8"/>
      <c r="F15" s="8"/>
      <c r="G15" s="8"/>
      <c r="H15" s="8"/>
      <c r="I15" s="8"/>
      <c r="J15" s="8"/>
      <c r="K15" s="8"/>
      <c r="L15" s="8"/>
      <c r="M15" s="8"/>
      <c r="N15" s="8"/>
      <c r="O15" s="8"/>
      <c r="P15" s="8"/>
      <c r="Q15" s="8"/>
      <c r="R15" s="8"/>
      <c r="S15" s="8"/>
      <c r="T15" s="8"/>
      <c r="U15" s="8"/>
      <c r="V15" s="8"/>
    </row>
    <row r="16" spans="1:22" s="3" customFormat="1" ht="15" customHeight="1" x14ac:dyDescent="0.2">
      <c r="A16" s="377" t="s">
        <v>6</v>
      </c>
      <c r="B16" s="377"/>
      <c r="C16" s="3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8" t="s">
        <v>530</v>
      </c>
      <c r="B18" s="379"/>
      <c r="C18" s="3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361</v>
      </c>
      <c r="C22" s="334" t="s">
        <v>611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639</v>
      </c>
      <c r="C23" s="330" t="s">
        <v>605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3"/>
      <c r="B24" s="374"/>
      <c r="C24" s="37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5" t="s">
        <v>477</v>
      </c>
      <c r="C25" s="39" t="s">
        <v>549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5" t="s">
        <v>74</v>
      </c>
      <c r="C26" s="39" t="s">
        <v>548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5" t="s">
        <v>73</v>
      </c>
      <c r="C27" s="39" t="s">
        <v>606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5" t="s">
        <v>478</v>
      </c>
      <c r="C28" s="333" t="s">
        <v>607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5" t="s">
        <v>479</v>
      </c>
      <c r="C29" s="333" t="s">
        <v>607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5" t="s">
        <v>480</v>
      </c>
      <c r="C30" s="333" t="s">
        <v>607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481</v>
      </c>
      <c r="C31" s="39" t="s">
        <v>625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482</v>
      </c>
      <c r="C32" s="39" t="s">
        <v>625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483</v>
      </c>
      <c r="C33" s="165" t="s">
        <v>626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499</v>
      </c>
      <c r="B34" s="44" t="s">
        <v>484</v>
      </c>
      <c r="C34" s="333" t="s">
        <v>626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487</v>
      </c>
      <c r="B35" s="44" t="s">
        <v>71</v>
      </c>
      <c r="C35" s="333" t="s">
        <v>627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500</v>
      </c>
      <c r="B36" s="44" t="s">
        <v>485</v>
      </c>
      <c r="C36" s="333" t="s">
        <v>625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488</v>
      </c>
      <c r="B37" s="44" t="s">
        <v>486</v>
      </c>
      <c r="C37" s="333" t="s">
        <v>625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501</v>
      </c>
      <c r="B38" s="44" t="s">
        <v>242</v>
      </c>
      <c r="C38" s="333" t="s">
        <v>625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3"/>
      <c r="B39" s="374"/>
      <c r="C39" s="375"/>
      <c r="D39" s="27"/>
      <c r="E39" s="27"/>
      <c r="F39" s="27"/>
      <c r="G39" s="27"/>
      <c r="H39" s="27"/>
      <c r="I39" s="27"/>
      <c r="J39" s="27"/>
      <c r="K39" s="27"/>
      <c r="L39" s="27"/>
      <c r="M39" s="27"/>
      <c r="N39" s="27"/>
      <c r="O39" s="27"/>
      <c r="P39" s="27"/>
      <c r="Q39" s="27"/>
      <c r="R39" s="27"/>
      <c r="S39" s="27"/>
      <c r="T39" s="27"/>
      <c r="U39" s="27"/>
      <c r="V39" s="27"/>
    </row>
    <row r="40" spans="1:22" ht="63" x14ac:dyDescent="0.25">
      <c r="A40" s="28" t="s">
        <v>489</v>
      </c>
      <c r="B40" s="44" t="s">
        <v>543</v>
      </c>
      <c r="C40" s="334" t="str">
        <f>'3.3 паспорт описание'!C23</f>
        <v>Конечной целью реализации инвестиционного проекта является подключение предприятия ОАО "Оборонэнерго"  23,0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502</v>
      </c>
      <c r="B41" s="44" t="s">
        <v>525</v>
      </c>
      <c r="C41" s="2" t="s">
        <v>628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490</v>
      </c>
      <c r="B42" s="44" t="s">
        <v>540</v>
      </c>
      <c r="C42" s="334" t="s">
        <v>613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505</v>
      </c>
      <c r="B43" s="44" t="s">
        <v>506</v>
      </c>
      <c r="C43" s="2" t="s">
        <v>628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491</v>
      </c>
      <c r="B44" s="44" t="s">
        <v>531</v>
      </c>
      <c r="C44" s="2" t="s">
        <v>628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526</v>
      </c>
      <c r="B45" s="44" t="s">
        <v>532</v>
      </c>
      <c r="C45" s="2" t="s">
        <v>628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492</v>
      </c>
      <c r="B46" s="44" t="s">
        <v>533</v>
      </c>
      <c r="C46" s="2" t="s">
        <v>628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3"/>
      <c r="B47" s="374"/>
      <c r="C47" s="37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527</v>
      </c>
      <c r="B48" s="44" t="s">
        <v>541</v>
      </c>
      <c r="C48" s="363">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493</v>
      </c>
      <c r="B49" s="44" t="s">
        <v>542</v>
      </c>
      <c r="C49" s="363">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35">
      <formula1>список5</formula1>
    </dataValidation>
    <dataValidation type="list" allowBlank="1" showInputMessage="1" showErrorMessage="1" sqref="C33:C34">
      <formula1>список7</formula1>
    </dataValidation>
    <dataValidation type="list" allowBlank="1" showInputMessage="1" showErrorMessage="1" sqref="C36:C38">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9" sqref="I29"/>
      <selection pane="topRight" activeCell="I29" sqref="I29"/>
      <selection pane="bottomLeft" activeCell="I29" sqref="I29"/>
      <selection pane="bottomRight" activeCell="U27" sqref="U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85546875" style="71" customWidth="1"/>
    <col min="10" max="10" width="8.140625" style="71" customWidth="1"/>
    <col min="11" max="11" width="7.85546875" style="71" customWidth="1"/>
    <col min="12" max="13" width="6.710937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474" t="str">
        <f>'1. паспорт местоположение'!A5:C5</f>
        <v>Год раскрытия информации: 2018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row>
    <row r="5" spans="1:29" ht="18.75" x14ac:dyDescent="0.3">
      <c r="A5" s="71"/>
      <c r="B5" s="71"/>
      <c r="C5" s="71"/>
      <c r="D5" s="71"/>
      <c r="E5" s="71"/>
      <c r="F5" s="71"/>
      <c r="L5" s="71"/>
      <c r="M5" s="71"/>
      <c r="AC5" s="15"/>
    </row>
    <row r="6" spans="1:29"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161"/>
      <c r="B7" s="161"/>
      <c r="C7" s="161"/>
      <c r="D7" s="161"/>
      <c r="E7" s="161"/>
      <c r="F7" s="161"/>
      <c r="G7" s="161"/>
      <c r="H7" s="161"/>
      <c r="I7" s="161"/>
      <c r="J7" s="88"/>
      <c r="K7" s="88"/>
      <c r="L7" s="88"/>
      <c r="M7" s="88"/>
      <c r="N7" s="88"/>
      <c r="O7" s="88"/>
      <c r="P7" s="88"/>
      <c r="Q7" s="88"/>
      <c r="R7" s="88"/>
      <c r="S7" s="88"/>
      <c r="T7" s="88"/>
      <c r="U7" s="88"/>
      <c r="V7" s="88"/>
      <c r="W7" s="88"/>
      <c r="X7" s="88"/>
      <c r="Y7" s="88"/>
      <c r="Z7" s="88"/>
      <c r="AA7" s="88"/>
      <c r="AB7" s="88"/>
      <c r="AC7" s="88"/>
    </row>
    <row r="8" spans="1:29" x14ac:dyDescent="0.25">
      <c r="A8" s="475" t="str">
        <f>'1. паспорт местоположение'!A9:C9</f>
        <v>Акционерное общество "Янтарьэнерго" ДЗО  ПАО "Россети"</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377" t="s">
        <v>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61"/>
      <c r="B10" s="161"/>
      <c r="C10" s="161"/>
      <c r="D10" s="161"/>
      <c r="E10" s="161"/>
      <c r="F10" s="161"/>
      <c r="G10" s="161"/>
      <c r="H10" s="161"/>
      <c r="I10" s="161"/>
      <c r="J10" s="88"/>
      <c r="K10" s="88"/>
      <c r="L10" s="88"/>
      <c r="M10" s="88"/>
      <c r="N10" s="88"/>
      <c r="O10" s="88"/>
      <c r="P10" s="88"/>
      <c r="Q10" s="88"/>
      <c r="R10" s="88"/>
      <c r="S10" s="88"/>
      <c r="T10" s="88"/>
      <c r="U10" s="88"/>
      <c r="V10" s="88"/>
      <c r="W10" s="88"/>
      <c r="X10" s="88"/>
      <c r="Y10" s="88"/>
      <c r="Z10" s="88"/>
      <c r="AA10" s="88"/>
      <c r="AB10" s="88"/>
      <c r="AC10" s="88"/>
    </row>
    <row r="11" spans="1:29" x14ac:dyDescent="0.25">
      <c r="A11" s="475" t="str">
        <f>'1. паспорт местоположение'!A12:C12</f>
        <v>D_2537</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61" t="str">
        <f>'1. паспорт местоположение'!A15:C15</f>
        <v>Строительство ПС 110/15 кВ "Приморск" с заходами и ВКЛ на ПС О-52</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row>
    <row r="15" spans="1:29" ht="15.75" customHeight="1"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3" t="s">
        <v>515</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4" t="s">
        <v>197</v>
      </c>
      <c r="B20" s="464" t="s">
        <v>196</v>
      </c>
      <c r="C20" s="444" t="s">
        <v>195</v>
      </c>
      <c r="D20" s="444"/>
      <c r="E20" s="466" t="s">
        <v>194</v>
      </c>
      <c r="F20" s="466"/>
      <c r="G20" s="467" t="s">
        <v>551</v>
      </c>
      <c r="H20" s="458" t="s">
        <v>552</v>
      </c>
      <c r="I20" s="459"/>
      <c r="J20" s="459"/>
      <c r="K20" s="459"/>
      <c r="L20" s="458" t="s">
        <v>553</v>
      </c>
      <c r="M20" s="459"/>
      <c r="N20" s="459"/>
      <c r="O20" s="459"/>
      <c r="P20" s="458" t="s">
        <v>554</v>
      </c>
      <c r="Q20" s="459"/>
      <c r="R20" s="459"/>
      <c r="S20" s="459"/>
      <c r="T20" s="458" t="s">
        <v>555</v>
      </c>
      <c r="U20" s="459"/>
      <c r="V20" s="459"/>
      <c r="W20" s="459"/>
      <c r="X20" s="458" t="s">
        <v>556</v>
      </c>
      <c r="Y20" s="459"/>
      <c r="Z20" s="459"/>
      <c r="AA20" s="459"/>
      <c r="AB20" s="470" t="s">
        <v>193</v>
      </c>
      <c r="AC20" s="471"/>
      <c r="AD20" s="86"/>
      <c r="AE20" s="86"/>
      <c r="AF20" s="86"/>
    </row>
    <row r="21" spans="1:32" ht="99.75" customHeight="1" x14ac:dyDescent="0.25">
      <c r="A21" s="465"/>
      <c r="B21" s="465"/>
      <c r="C21" s="444"/>
      <c r="D21" s="444"/>
      <c r="E21" s="466"/>
      <c r="F21" s="466"/>
      <c r="G21" s="468"/>
      <c r="H21" s="460" t="s">
        <v>2</v>
      </c>
      <c r="I21" s="460"/>
      <c r="J21" s="460" t="s">
        <v>615</v>
      </c>
      <c r="K21" s="460"/>
      <c r="L21" s="460" t="s">
        <v>2</v>
      </c>
      <c r="M21" s="460"/>
      <c r="N21" s="460" t="s">
        <v>615</v>
      </c>
      <c r="O21" s="460"/>
      <c r="P21" s="460" t="s">
        <v>2</v>
      </c>
      <c r="Q21" s="460"/>
      <c r="R21" s="460" t="s">
        <v>615</v>
      </c>
      <c r="S21" s="460"/>
      <c r="T21" s="460" t="s">
        <v>2</v>
      </c>
      <c r="U21" s="460"/>
      <c r="V21" s="460" t="s">
        <v>615</v>
      </c>
      <c r="W21" s="460"/>
      <c r="X21" s="460" t="s">
        <v>2</v>
      </c>
      <c r="Y21" s="460"/>
      <c r="Z21" s="460" t="s">
        <v>615</v>
      </c>
      <c r="AA21" s="460"/>
      <c r="AB21" s="472"/>
      <c r="AC21" s="473"/>
    </row>
    <row r="22" spans="1:32" ht="89.25" customHeight="1" x14ac:dyDescent="0.25">
      <c r="A22" s="451"/>
      <c r="B22" s="451"/>
      <c r="C22" s="181" t="s">
        <v>2</v>
      </c>
      <c r="D22" s="181" t="s">
        <v>191</v>
      </c>
      <c r="E22" s="188" t="s">
        <v>557</v>
      </c>
      <c r="F22" s="85" t="s">
        <v>635</v>
      </c>
      <c r="G22" s="469"/>
      <c r="H22" s="369" t="s">
        <v>494</v>
      </c>
      <c r="I22" s="369" t="s">
        <v>495</v>
      </c>
      <c r="J22" s="369" t="s">
        <v>494</v>
      </c>
      <c r="K22" s="369" t="s">
        <v>495</v>
      </c>
      <c r="L22" s="369" t="s">
        <v>494</v>
      </c>
      <c r="M22" s="369" t="s">
        <v>495</v>
      </c>
      <c r="N22" s="369" t="s">
        <v>494</v>
      </c>
      <c r="O22" s="369" t="s">
        <v>495</v>
      </c>
      <c r="P22" s="369" t="s">
        <v>494</v>
      </c>
      <c r="Q22" s="369" t="s">
        <v>495</v>
      </c>
      <c r="R22" s="369" t="s">
        <v>494</v>
      </c>
      <c r="S22" s="369" t="s">
        <v>495</v>
      </c>
      <c r="T22" s="369" t="s">
        <v>494</v>
      </c>
      <c r="U22" s="369" t="s">
        <v>495</v>
      </c>
      <c r="V22" s="369" t="s">
        <v>494</v>
      </c>
      <c r="W22" s="369" t="s">
        <v>495</v>
      </c>
      <c r="X22" s="369" t="s">
        <v>494</v>
      </c>
      <c r="Y22" s="369" t="s">
        <v>495</v>
      </c>
      <c r="Z22" s="369" t="s">
        <v>494</v>
      </c>
      <c r="AA22" s="369" t="s">
        <v>495</v>
      </c>
      <c r="AB22" s="370" t="s">
        <v>192</v>
      </c>
      <c r="AC22" s="370" t="s">
        <v>11</v>
      </c>
    </row>
    <row r="23" spans="1:32" ht="19.5" customHeight="1" x14ac:dyDescent="0.25">
      <c r="A23" s="180">
        <v>1</v>
      </c>
      <c r="B23" s="180">
        <f>A23+1</f>
        <v>2</v>
      </c>
      <c r="C23" s="180">
        <f t="shared" ref="C23:AC23" si="0">B23+1</f>
        <v>3</v>
      </c>
      <c r="D23" s="180">
        <f t="shared" si="0"/>
        <v>4</v>
      </c>
      <c r="E23" s="180">
        <f t="shared" si="0"/>
        <v>5</v>
      </c>
      <c r="F23" s="180">
        <f t="shared" si="0"/>
        <v>6</v>
      </c>
      <c r="G23" s="180">
        <f t="shared" si="0"/>
        <v>7</v>
      </c>
      <c r="H23" s="180">
        <f t="shared" si="0"/>
        <v>8</v>
      </c>
      <c r="I23" s="180">
        <f t="shared" si="0"/>
        <v>9</v>
      </c>
      <c r="J23" s="180">
        <f t="shared" si="0"/>
        <v>10</v>
      </c>
      <c r="K23" s="180">
        <f t="shared" si="0"/>
        <v>11</v>
      </c>
      <c r="L23" s="180">
        <f t="shared" si="0"/>
        <v>12</v>
      </c>
      <c r="M23" s="180">
        <f t="shared" si="0"/>
        <v>13</v>
      </c>
      <c r="N23" s="180">
        <f t="shared" si="0"/>
        <v>14</v>
      </c>
      <c r="O23" s="180">
        <f t="shared" si="0"/>
        <v>15</v>
      </c>
      <c r="P23" s="180">
        <f t="shared" si="0"/>
        <v>16</v>
      </c>
      <c r="Q23" s="180">
        <f t="shared" si="0"/>
        <v>17</v>
      </c>
      <c r="R23" s="180">
        <f t="shared" si="0"/>
        <v>18</v>
      </c>
      <c r="S23" s="180">
        <f t="shared" si="0"/>
        <v>19</v>
      </c>
      <c r="T23" s="180">
        <f t="shared" si="0"/>
        <v>20</v>
      </c>
      <c r="U23" s="180">
        <f t="shared" si="0"/>
        <v>21</v>
      </c>
      <c r="V23" s="180">
        <f t="shared" si="0"/>
        <v>22</v>
      </c>
      <c r="W23" s="180">
        <f t="shared" si="0"/>
        <v>23</v>
      </c>
      <c r="X23" s="180">
        <f t="shared" si="0"/>
        <v>24</v>
      </c>
      <c r="Y23" s="180">
        <f t="shared" si="0"/>
        <v>25</v>
      </c>
      <c r="Z23" s="180">
        <f t="shared" si="0"/>
        <v>26</v>
      </c>
      <c r="AA23" s="180">
        <f t="shared" si="0"/>
        <v>27</v>
      </c>
      <c r="AB23" s="180">
        <f>AA23+1</f>
        <v>28</v>
      </c>
      <c r="AC23" s="180">
        <f t="shared" si="0"/>
        <v>29</v>
      </c>
    </row>
    <row r="24" spans="1:32" s="336" customFormat="1" ht="47.25" customHeight="1" x14ac:dyDescent="0.25">
      <c r="A24" s="343">
        <v>1</v>
      </c>
      <c r="B24" s="342" t="s">
        <v>190</v>
      </c>
      <c r="C24" s="346">
        <f>SUM(C25:C29)</f>
        <v>0</v>
      </c>
      <c r="D24" s="346">
        <f t="shared" ref="D24:AA24" si="1">SUM(D25:D29)</f>
        <v>0</v>
      </c>
      <c r="E24" s="346">
        <f t="shared" si="1"/>
        <v>0</v>
      </c>
      <c r="F24" s="346">
        <f t="shared" si="1"/>
        <v>0</v>
      </c>
      <c r="G24" s="346">
        <f t="shared" si="1"/>
        <v>0</v>
      </c>
      <c r="H24" s="346">
        <f t="shared" si="1"/>
        <v>0</v>
      </c>
      <c r="I24" s="346">
        <f t="shared" si="1"/>
        <v>0</v>
      </c>
      <c r="J24" s="346">
        <f t="shared" si="1"/>
        <v>0.21041388999999999</v>
      </c>
      <c r="K24" s="346">
        <f t="shared" si="1"/>
        <v>0</v>
      </c>
      <c r="L24" s="346">
        <f t="shared" si="1"/>
        <v>0</v>
      </c>
      <c r="M24" s="346">
        <f t="shared" si="1"/>
        <v>0</v>
      </c>
      <c r="N24" s="346">
        <f t="shared" si="1"/>
        <v>0.61691154000000004</v>
      </c>
      <c r="O24" s="346">
        <v>0</v>
      </c>
      <c r="P24" s="346">
        <f t="shared" si="1"/>
        <v>0</v>
      </c>
      <c r="Q24" s="346">
        <f t="shared" si="1"/>
        <v>0</v>
      </c>
      <c r="R24" s="346">
        <f t="shared" si="1"/>
        <v>0.25718888000000001</v>
      </c>
      <c r="S24" s="346">
        <f t="shared" si="1"/>
        <v>0.25718888000000001</v>
      </c>
      <c r="T24" s="346">
        <f t="shared" si="1"/>
        <v>0</v>
      </c>
      <c r="U24" s="346">
        <f t="shared" si="1"/>
        <v>0</v>
      </c>
      <c r="V24" s="346">
        <f t="shared" si="1"/>
        <v>0</v>
      </c>
      <c r="W24" s="346">
        <f t="shared" si="1"/>
        <v>0</v>
      </c>
      <c r="X24" s="346">
        <f t="shared" si="1"/>
        <v>0</v>
      </c>
      <c r="Y24" s="346">
        <f t="shared" si="1"/>
        <v>0</v>
      </c>
      <c r="Z24" s="346">
        <f t="shared" si="1"/>
        <v>0</v>
      </c>
      <c r="AA24" s="346">
        <f t="shared" si="1"/>
        <v>0</v>
      </c>
      <c r="AB24" s="346">
        <f>H24+L24+P24+T24+X24</f>
        <v>0</v>
      </c>
      <c r="AC24" s="346">
        <f>J24+N24+R24+V24+Z24</f>
        <v>1.0845143100000001</v>
      </c>
    </row>
    <row r="25" spans="1:32" ht="24" customHeight="1" x14ac:dyDescent="0.25">
      <c r="A25" s="81" t="s">
        <v>189</v>
      </c>
      <c r="B25" s="55" t="s">
        <v>188</v>
      </c>
      <c r="C25" s="347">
        <v>0</v>
      </c>
      <c r="D25" s="347">
        <v>0</v>
      </c>
      <c r="E25" s="348">
        <v>0</v>
      </c>
      <c r="F25" s="348">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6">
        <f t="shared" ref="AB25:AB64" si="2">H25+L25+P25+T25+X25</f>
        <v>0</v>
      </c>
      <c r="AC25" s="346">
        <f t="shared" ref="AC25:AC64" si="3">J25+N25+R25+V25+Z25</f>
        <v>0</v>
      </c>
    </row>
    <row r="26" spans="1:32" x14ac:dyDescent="0.25">
      <c r="A26" s="81" t="s">
        <v>187</v>
      </c>
      <c r="B26" s="55" t="s">
        <v>186</v>
      </c>
      <c r="C26" s="347">
        <v>0</v>
      </c>
      <c r="D26" s="347">
        <v>0</v>
      </c>
      <c r="E26" s="348">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6">
        <f t="shared" si="2"/>
        <v>0</v>
      </c>
      <c r="AC26" s="346">
        <f t="shared" si="3"/>
        <v>0</v>
      </c>
    </row>
    <row r="27" spans="1:32" ht="31.5" x14ac:dyDescent="0.25">
      <c r="A27" s="81" t="s">
        <v>185</v>
      </c>
      <c r="B27" s="55" t="s">
        <v>450</v>
      </c>
      <c r="C27" s="347">
        <v>0</v>
      </c>
      <c r="D27" s="347">
        <v>0</v>
      </c>
      <c r="E27" s="348">
        <v>0</v>
      </c>
      <c r="F27" s="347">
        <v>0</v>
      </c>
      <c r="G27" s="347">
        <v>0</v>
      </c>
      <c r="H27" s="347">
        <v>0</v>
      </c>
      <c r="I27" s="347">
        <v>0</v>
      </c>
      <c r="J27" s="347">
        <v>0</v>
      </c>
      <c r="K27" s="347">
        <v>0</v>
      </c>
      <c r="L27" s="347">
        <v>0</v>
      </c>
      <c r="M27" s="347">
        <v>0</v>
      </c>
      <c r="N27" s="347">
        <v>0</v>
      </c>
      <c r="O27" s="347">
        <v>0</v>
      </c>
      <c r="P27" s="347">
        <v>0</v>
      </c>
      <c r="Q27" s="347">
        <v>0</v>
      </c>
      <c r="R27" s="347">
        <v>0.25718888000000001</v>
      </c>
      <c r="S27" s="347">
        <v>0.25718888000000001</v>
      </c>
      <c r="T27" s="347">
        <v>0</v>
      </c>
      <c r="U27" s="347">
        <v>0</v>
      </c>
      <c r="V27" s="347">
        <v>0</v>
      </c>
      <c r="W27" s="347">
        <v>0</v>
      </c>
      <c r="X27" s="347">
        <v>0</v>
      </c>
      <c r="Y27" s="347">
        <v>0</v>
      </c>
      <c r="Z27" s="347">
        <v>0</v>
      </c>
      <c r="AA27" s="347">
        <v>0</v>
      </c>
      <c r="AB27" s="346">
        <f t="shared" si="2"/>
        <v>0</v>
      </c>
      <c r="AC27" s="346">
        <f t="shared" si="3"/>
        <v>0.25718888000000001</v>
      </c>
    </row>
    <row r="28" spans="1:32" x14ac:dyDescent="0.25">
      <c r="A28" s="81" t="s">
        <v>184</v>
      </c>
      <c r="B28" s="55" t="s">
        <v>558</v>
      </c>
      <c r="C28" s="347">
        <v>0</v>
      </c>
      <c r="D28" s="360">
        <v>0</v>
      </c>
      <c r="E28" s="348">
        <v>0</v>
      </c>
      <c r="F28" s="347">
        <v>0</v>
      </c>
      <c r="G28" s="347">
        <v>0</v>
      </c>
      <c r="H28" s="347">
        <v>0</v>
      </c>
      <c r="I28" s="347">
        <v>0</v>
      </c>
      <c r="J28" s="350">
        <v>0.21041388999999999</v>
      </c>
      <c r="K28" s="347">
        <v>0</v>
      </c>
      <c r="L28" s="347">
        <v>0</v>
      </c>
      <c r="M28" s="347">
        <v>0</v>
      </c>
      <c r="N28" s="347">
        <v>0.61691154000000004</v>
      </c>
      <c r="O28" s="347">
        <v>0</v>
      </c>
      <c r="P28" s="347">
        <v>0</v>
      </c>
      <c r="Q28" s="347">
        <v>0</v>
      </c>
      <c r="R28" s="347">
        <v>0</v>
      </c>
      <c r="S28" s="347">
        <v>0</v>
      </c>
      <c r="T28" s="347">
        <v>0</v>
      </c>
      <c r="U28" s="347">
        <v>0</v>
      </c>
      <c r="V28" s="347">
        <v>0</v>
      </c>
      <c r="W28" s="347">
        <v>0</v>
      </c>
      <c r="X28" s="347">
        <v>0</v>
      </c>
      <c r="Y28" s="347">
        <v>0</v>
      </c>
      <c r="Z28" s="347">
        <v>0</v>
      </c>
      <c r="AA28" s="347">
        <v>0</v>
      </c>
      <c r="AB28" s="346">
        <f t="shared" si="2"/>
        <v>0</v>
      </c>
      <c r="AC28" s="346">
        <f t="shared" si="3"/>
        <v>0.82732543000000003</v>
      </c>
    </row>
    <row r="29" spans="1:32" x14ac:dyDescent="0.25">
      <c r="A29" s="81" t="s">
        <v>183</v>
      </c>
      <c r="B29" s="84" t="s">
        <v>182</v>
      </c>
      <c r="C29" s="347">
        <v>0</v>
      </c>
      <c r="D29" s="347">
        <v>0</v>
      </c>
      <c r="E29" s="348">
        <v>0</v>
      </c>
      <c r="F29" s="347">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6">
        <f t="shared" si="2"/>
        <v>0</v>
      </c>
      <c r="AC29" s="346">
        <f t="shared" si="3"/>
        <v>0</v>
      </c>
    </row>
    <row r="30" spans="1:32" s="336" customFormat="1" ht="47.25" x14ac:dyDescent="0.25">
      <c r="A30" s="343" t="s">
        <v>63</v>
      </c>
      <c r="B30" s="342" t="s">
        <v>181</v>
      </c>
      <c r="C30" s="346">
        <v>0</v>
      </c>
      <c r="D30" s="346">
        <v>0</v>
      </c>
      <c r="E30" s="349">
        <v>0</v>
      </c>
      <c r="F30" s="346">
        <v>0</v>
      </c>
      <c r="G30" s="346">
        <v>0</v>
      </c>
      <c r="H30" s="346">
        <f t="shared" ref="H30:M30" si="4">SUM(H31:H34)</f>
        <v>0</v>
      </c>
      <c r="I30" s="346">
        <f t="shared" si="4"/>
        <v>0</v>
      </c>
      <c r="J30" s="346">
        <f t="shared" si="4"/>
        <v>0.21041389000000002</v>
      </c>
      <c r="K30" s="346">
        <f t="shared" si="4"/>
        <v>0</v>
      </c>
      <c r="L30" s="346">
        <f t="shared" si="4"/>
        <v>0</v>
      </c>
      <c r="M30" s="346">
        <f t="shared" si="4"/>
        <v>0</v>
      </c>
      <c r="N30" s="346">
        <f>SUM(N31:N34)</f>
        <v>0.61691154000000004</v>
      </c>
      <c r="O30" s="346">
        <v>0</v>
      </c>
      <c r="P30" s="346">
        <f t="shared" ref="P30" si="5">SUM(P31:P34)</f>
        <v>0</v>
      </c>
      <c r="Q30" s="346">
        <f t="shared" ref="Q30" si="6">SUM(Q31:Q34)</f>
        <v>0</v>
      </c>
      <c r="R30" s="346">
        <f t="shared" ref="R30" si="7">SUM(R31:R34)</f>
        <v>0.25718888000000001</v>
      </c>
      <c r="S30" s="346">
        <f t="shared" ref="S30" si="8">SUM(S31:S34)</f>
        <v>0.25718888000000001</v>
      </c>
      <c r="T30" s="346">
        <f t="shared" ref="T30" si="9">SUM(T31:T34)</f>
        <v>0</v>
      </c>
      <c r="U30" s="346">
        <f t="shared" ref="U30:W30" si="10">SUM(U31:U34)</f>
        <v>0</v>
      </c>
      <c r="V30" s="346">
        <f t="shared" si="10"/>
        <v>0</v>
      </c>
      <c r="W30" s="346">
        <f t="shared" si="10"/>
        <v>0</v>
      </c>
      <c r="X30" s="346">
        <f t="shared" ref="X30" si="11">SUM(X31:X34)</f>
        <v>0</v>
      </c>
      <c r="Y30" s="346">
        <f t="shared" ref="Y30" si="12">SUM(Y31:Y34)</f>
        <v>0</v>
      </c>
      <c r="Z30" s="346">
        <f t="shared" ref="Z30" si="13">SUM(Z31:Z34)</f>
        <v>0</v>
      </c>
      <c r="AA30" s="346">
        <f t="shared" ref="AA30" si="14">SUM(AA31:AA34)</f>
        <v>0</v>
      </c>
      <c r="AB30" s="346">
        <f t="shared" si="2"/>
        <v>0</v>
      </c>
      <c r="AC30" s="346">
        <f t="shared" si="3"/>
        <v>1.0845143100000001</v>
      </c>
    </row>
    <row r="31" spans="1:32" x14ac:dyDescent="0.25">
      <c r="A31" s="83" t="s">
        <v>180</v>
      </c>
      <c r="B31" s="55" t="s">
        <v>179</v>
      </c>
      <c r="C31" s="347">
        <v>0</v>
      </c>
      <c r="D31" s="347">
        <v>0</v>
      </c>
      <c r="E31" s="347">
        <v>0</v>
      </c>
      <c r="F31" s="347">
        <v>0</v>
      </c>
      <c r="G31" s="347">
        <v>0</v>
      </c>
      <c r="H31" s="347">
        <v>0</v>
      </c>
      <c r="I31" s="347">
        <v>0</v>
      </c>
      <c r="J31" s="347">
        <v>0</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6">
        <f t="shared" si="2"/>
        <v>0</v>
      </c>
      <c r="AC31" s="346">
        <f t="shared" si="3"/>
        <v>0</v>
      </c>
    </row>
    <row r="32" spans="1:32" ht="31.5" x14ac:dyDescent="0.25">
      <c r="A32" s="83" t="s">
        <v>178</v>
      </c>
      <c r="B32" s="55" t="s">
        <v>177</v>
      </c>
      <c r="C32" s="347">
        <v>0</v>
      </c>
      <c r="D32" s="347">
        <v>0</v>
      </c>
      <c r="E32" s="347">
        <v>0</v>
      </c>
      <c r="F32" s="347">
        <v>0</v>
      </c>
      <c r="G32" s="347">
        <v>0</v>
      </c>
      <c r="H32" s="347">
        <v>0</v>
      </c>
      <c r="I32" s="347">
        <v>0</v>
      </c>
      <c r="J32" s="347">
        <v>0</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v>0</v>
      </c>
      <c r="AA32" s="347">
        <v>0</v>
      </c>
      <c r="AB32" s="346">
        <f t="shared" si="2"/>
        <v>0</v>
      </c>
      <c r="AC32" s="346">
        <f t="shared" si="3"/>
        <v>0</v>
      </c>
    </row>
    <row r="33" spans="1:29" x14ac:dyDescent="0.25">
      <c r="A33" s="83" t="s">
        <v>176</v>
      </c>
      <c r="B33" s="55" t="s">
        <v>175</v>
      </c>
      <c r="C33" s="347">
        <v>0</v>
      </c>
      <c r="D33" s="347">
        <v>0</v>
      </c>
      <c r="E33" s="347">
        <v>0</v>
      </c>
      <c r="F33" s="347">
        <v>0</v>
      </c>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6">
        <f t="shared" si="2"/>
        <v>0</v>
      </c>
      <c r="AC33" s="346">
        <f t="shared" si="3"/>
        <v>0</v>
      </c>
    </row>
    <row r="34" spans="1:29" x14ac:dyDescent="0.25">
      <c r="A34" s="83" t="s">
        <v>174</v>
      </c>
      <c r="B34" s="55" t="s">
        <v>173</v>
      </c>
      <c r="C34" s="347">
        <v>0</v>
      </c>
      <c r="D34" s="347">
        <v>0</v>
      </c>
      <c r="E34" s="347">
        <v>0</v>
      </c>
      <c r="F34" s="347">
        <v>0</v>
      </c>
      <c r="G34" s="347">
        <v>0</v>
      </c>
      <c r="H34" s="347">
        <v>0</v>
      </c>
      <c r="I34" s="347">
        <v>0</v>
      </c>
      <c r="J34" s="350">
        <v>0.21041389000000002</v>
      </c>
      <c r="K34" s="347">
        <v>0</v>
      </c>
      <c r="L34" s="347">
        <v>0</v>
      </c>
      <c r="M34" s="347">
        <v>0</v>
      </c>
      <c r="N34" s="347">
        <v>0.61691154000000004</v>
      </c>
      <c r="O34" s="347">
        <v>0</v>
      </c>
      <c r="P34" s="347">
        <v>0</v>
      </c>
      <c r="Q34" s="347">
        <v>0</v>
      </c>
      <c r="R34" s="347">
        <v>0.25718888000000001</v>
      </c>
      <c r="S34" s="347">
        <v>0.25718888000000001</v>
      </c>
      <c r="T34" s="347">
        <v>0</v>
      </c>
      <c r="U34" s="347">
        <v>0</v>
      </c>
      <c r="V34" s="347">
        <v>0</v>
      </c>
      <c r="W34" s="347">
        <v>0</v>
      </c>
      <c r="X34" s="347">
        <v>0</v>
      </c>
      <c r="Y34" s="347">
        <v>0</v>
      </c>
      <c r="Z34" s="347">
        <v>0</v>
      </c>
      <c r="AA34" s="347">
        <v>0</v>
      </c>
      <c r="AB34" s="346">
        <f t="shared" si="2"/>
        <v>0</v>
      </c>
      <c r="AC34" s="346">
        <f t="shared" si="3"/>
        <v>1.0845143100000001</v>
      </c>
    </row>
    <row r="35" spans="1:29" s="336" customFormat="1" ht="31.5" x14ac:dyDescent="0.25">
      <c r="A35" s="343" t="s">
        <v>62</v>
      </c>
      <c r="B35" s="342" t="s">
        <v>172</v>
      </c>
      <c r="C35" s="346">
        <v>0</v>
      </c>
      <c r="D35" s="346">
        <v>0</v>
      </c>
      <c r="E35" s="346">
        <v>0</v>
      </c>
      <c r="F35" s="346">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46">
        <f t="shared" si="2"/>
        <v>0</v>
      </c>
      <c r="AC35" s="346">
        <f t="shared" si="3"/>
        <v>0</v>
      </c>
    </row>
    <row r="36" spans="1:29" ht="31.5" x14ac:dyDescent="0.25">
      <c r="A36" s="81" t="s">
        <v>171</v>
      </c>
      <c r="B36" s="80" t="s">
        <v>170</v>
      </c>
      <c r="C36" s="347">
        <v>0</v>
      </c>
      <c r="D36" s="347">
        <v>0</v>
      </c>
      <c r="E36" s="347">
        <v>0</v>
      </c>
      <c r="F36" s="347">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6">
        <f t="shared" si="2"/>
        <v>0</v>
      </c>
      <c r="AC36" s="346">
        <f t="shared" si="3"/>
        <v>0</v>
      </c>
    </row>
    <row r="37" spans="1:29" x14ac:dyDescent="0.25">
      <c r="A37" s="81" t="s">
        <v>169</v>
      </c>
      <c r="B37" s="80" t="s">
        <v>159</v>
      </c>
      <c r="C37" s="347">
        <v>0</v>
      </c>
      <c r="D37" s="347">
        <v>0</v>
      </c>
      <c r="E37" s="347">
        <v>0</v>
      </c>
      <c r="F37" s="347">
        <v>0</v>
      </c>
      <c r="G37" s="347">
        <v>0</v>
      </c>
      <c r="H37" s="347">
        <v>0</v>
      </c>
      <c r="I37" s="347">
        <v>0</v>
      </c>
      <c r="J37" s="347">
        <v>0</v>
      </c>
      <c r="K37" s="347">
        <v>0</v>
      </c>
      <c r="L37" s="347">
        <v>0</v>
      </c>
      <c r="M37" s="347">
        <v>0</v>
      </c>
      <c r="N37" s="347">
        <v>0</v>
      </c>
      <c r="O37" s="347">
        <v>0</v>
      </c>
      <c r="P37" s="347">
        <v>0</v>
      </c>
      <c r="Q37" s="347">
        <v>0</v>
      </c>
      <c r="R37" s="347">
        <v>0</v>
      </c>
      <c r="S37" s="347">
        <v>0</v>
      </c>
      <c r="T37" s="347">
        <v>0</v>
      </c>
      <c r="U37" s="347">
        <v>0</v>
      </c>
      <c r="V37" s="347">
        <v>0</v>
      </c>
      <c r="W37" s="347">
        <v>0</v>
      </c>
      <c r="X37" s="347">
        <v>0</v>
      </c>
      <c r="Y37" s="347">
        <v>0</v>
      </c>
      <c r="Z37" s="347">
        <v>0</v>
      </c>
      <c r="AA37" s="347">
        <v>0</v>
      </c>
      <c r="AB37" s="346">
        <f t="shared" si="2"/>
        <v>0</v>
      </c>
      <c r="AC37" s="346">
        <f t="shared" si="3"/>
        <v>0</v>
      </c>
    </row>
    <row r="38" spans="1:29" x14ac:dyDescent="0.25">
      <c r="A38" s="81" t="s">
        <v>168</v>
      </c>
      <c r="B38" s="80" t="s">
        <v>157</v>
      </c>
      <c r="C38" s="347">
        <v>0</v>
      </c>
      <c r="D38" s="347">
        <v>0</v>
      </c>
      <c r="E38" s="347">
        <v>0</v>
      </c>
      <c r="F38" s="347">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6">
        <f t="shared" si="2"/>
        <v>0</v>
      </c>
      <c r="AC38" s="346">
        <f t="shared" si="3"/>
        <v>0</v>
      </c>
    </row>
    <row r="39" spans="1:29" ht="31.5" x14ac:dyDescent="0.25">
      <c r="A39" s="81" t="s">
        <v>167</v>
      </c>
      <c r="B39" s="55" t="s">
        <v>155</v>
      </c>
      <c r="C39" s="347">
        <v>0</v>
      </c>
      <c r="D39" s="347">
        <v>0</v>
      </c>
      <c r="E39" s="347">
        <v>0</v>
      </c>
      <c r="F39" s="347">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6">
        <f t="shared" si="2"/>
        <v>0</v>
      </c>
      <c r="AC39" s="346">
        <f t="shared" si="3"/>
        <v>0</v>
      </c>
    </row>
    <row r="40" spans="1:29" ht="31.5" x14ac:dyDescent="0.25">
      <c r="A40" s="81" t="s">
        <v>166</v>
      </c>
      <c r="B40" s="55" t="s">
        <v>153</v>
      </c>
      <c r="C40" s="347">
        <v>0</v>
      </c>
      <c r="D40" s="347">
        <v>0</v>
      </c>
      <c r="E40" s="347">
        <v>0</v>
      </c>
      <c r="F40" s="347">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6">
        <f t="shared" si="2"/>
        <v>0</v>
      </c>
      <c r="AC40" s="346">
        <f t="shared" si="3"/>
        <v>0</v>
      </c>
    </row>
    <row r="41" spans="1:29" x14ac:dyDescent="0.25">
      <c r="A41" s="81" t="s">
        <v>165</v>
      </c>
      <c r="B41" s="55" t="s">
        <v>151</v>
      </c>
      <c r="C41" s="347">
        <v>0</v>
      </c>
      <c r="D41" s="347">
        <v>0</v>
      </c>
      <c r="E41" s="347">
        <v>0</v>
      </c>
      <c r="F41" s="347">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6">
        <f t="shared" si="2"/>
        <v>0</v>
      </c>
      <c r="AC41" s="346">
        <f t="shared" si="3"/>
        <v>0</v>
      </c>
    </row>
    <row r="42" spans="1:29" ht="18.75" x14ac:dyDescent="0.25">
      <c r="A42" s="81" t="s">
        <v>164</v>
      </c>
      <c r="B42" s="80" t="s">
        <v>149</v>
      </c>
      <c r="C42" s="347">
        <v>0</v>
      </c>
      <c r="D42" s="347">
        <v>0</v>
      </c>
      <c r="E42" s="347">
        <v>0</v>
      </c>
      <c r="F42" s="347">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6">
        <f t="shared" si="2"/>
        <v>0</v>
      </c>
      <c r="AC42" s="346">
        <f t="shared" si="3"/>
        <v>0</v>
      </c>
    </row>
    <row r="43" spans="1:29" s="336" customFormat="1" x14ac:dyDescent="0.25">
      <c r="A43" s="343" t="s">
        <v>61</v>
      </c>
      <c r="B43" s="342" t="s">
        <v>163</v>
      </c>
      <c r="C43" s="346">
        <v>0</v>
      </c>
      <c r="D43" s="346">
        <v>0</v>
      </c>
      <c r="E43" s="346">
        <v>0</v>
      </c>
      <c r="F43" s="346">
        <v>0</v>
      </c>
      <c r="G43" s="346">
        <v>0</v>
      </c>
      <c r="H43" s="346">
        <v>0</v>
      </c>
      <c r="I43" s="346">
        <v>0</v>
      </c>
      <c r="J43" s="346">
        <v>0</v>
      </c>
      <c r="K43" s="346">
        <v>0</v>
      </c>
      <c r="L43" s="346">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46">
        <f t="shared" si="2"/>
        <v>0</v>
      </c>
      <c r="AC43" s="346">
        <f t="shared" si="3"/>
        <v>0</v>
      </c>
    </row>
    <row r="44" spans="1:29" x14ac:dyDescent="0.25">
      <c r="A44" s="81" t="s">
        <v>162</v>
      </c>
      <c r="B44" s="55" t="s">
        <v>161</v>
      </c>
      <c r="C44" s="347">
        <v>0</v>
      </c>
      <c r="D44" s="347">
        <v>0</v>
      </c>
      <c r="E44" s="347">
        <v>0</v>
      </c>
      <c r="F44" s="347">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6">
        <f t="shared" si="2"/>
        <v>0</v>
      </c>
      <c r="AC44" s="346">
        <f t="shared" si="3"/>
        <v>0</v>
      </c>
    </row>
    <row r="45" spans="1:29" x14ac:dyDescent="0.25">
      <c r="A45" s="81" t="s">
        <v>160</v>
      </c>
      <c r="B45" s="55" t="s">
        <v>159</v>
      </c>
      <c r="C45" s="347">
        <v>0</v>
      </c>
      <c r="D45" s="347">
        <v>0</v>
      </c>
      <c r="E45" s="347">
        <v>0</v>
      </c>
      <c r="F45" s="347">
        <v>0</v>
      </c>
      <c r="G45" s="347">
        <v>0</v>
      </c>
      <c r="H45" s="347">
        <v>0</v>
      </c>
      <c r="I45" s="347">
        <v>0</v>
      </c>
      <c r="J45" s="347">
        <v>0</v>
      </c>
      <c r="K45" s="347">
        <v>0</v>
      </c>
      <c r="L45" s="347">
        <v>0</v>
      </c>
      <c r="M45" s="347">
        <v>0</v>
      </c>
      <c r="N45" s="347">
        <v>0</v>
      </c>
      <c r="O45" s="347">
        <v>0</v>
      </c>
      <c r="P45" s="347">
        <v>0</v>
      </c>
      <c r="Q45" s="347">
        <v>0</v>
      </c>
      <c r="R45" s="347">
        <v>0</v>
      </c>
      <c r="S45" s="347">
        <v>0</v>
      </c>
      <c r="T45" s="347">
        <v>0</v>
      </c>
      <c r="U45" s="347">
        <v>0</v>
      </c>
      <c r="V45" s="347">
        <v>0</v>
      </c>
      <c r="W45" s="347">
        <v>0</v>
      </c>
      <c r="X45" s="347">
        <v>0</v>
      </c>
      <c r="Y45" s="347">
        <v>0</v>
      </c>
      <c r="Z45" s="347">
        <v>0</v>
      </c>
      <c r="AA45" s="347">
        <v>0</v>
      </c>
      <c r="AB45" s="346">
        <f t="shared" si="2"/>
        <v>0</v>
      </c>
      <c r="AC45" s="346">
        <f t="shared" si="3"/>
        <v>0</v>
      </c>
    </row>
    <row r="46" spans="1:29" x14ac:dyDescent="0.25">
      <c r="A46" s="81" t="s">
        <v>158</v>
      </c>
      <c r="B46" s="55" t="s">
        <v>157</v>
      </c>
      <c r="C46" s="347">
        <v>0</v>
      </c>
      <c r="D46" s="347">
        <v>0</v>
      </c>
      <c r="E46" s="347">
        <v>0</v>
      </c>
      <c r="F46" s="347">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6">
        <f t="shared" si="2"/>
        <v>0</v>
      </c>
      <c r="AC46" s="346">
        <f t="shared" si="3"/>
        <v>0</v>
      </c>
    </row>
    <row r="47" spans="1:29" ht="31.5" x14ac:dyDescent="0.25">
      <c r="A47" s="81" t="s">
        <v>156</v>
      </c>
      <c r="B47" s="55" t="s">
        <v>155</v>
      </c>
      <c r="C47" s="347">
        <v>0</v>
      </c>
      <c r="D47" s="347">
        <v>0</v>
      </c>
      <c r="E47" s="347">
        <v>0</v>
      </c>
      <c r="F47" s="347">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6">
        <f t="shared" si="2"/>
        <v>0</v>
      </c>
      <c r="AC47" s="346">
        <f t="shared" si="3"/>
        <v>0</v>
      </c>
    </row>
    <row r="48" spans="1:29" ht="31.5" x14ac:dyDescent="0.25">
      <c r="A48" s="81" t="s">
        <v>154</v>
      </c>
      <c r="B48" s="55" t="s">
        <v>153</v>
      </c>
      <c r="C48" s="347">
        <v>0</v>
      </c>
      <c r="D48" s="347">
        <v>0</v>
      </c>
      <c r="E48" s="347">
        <v>0</v>
      </c>
      <c r="F48" s="347">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6">
        <f t="shared" si="2"/>
        <v>0</v>
      </c>
      <c r="AC48" s="346">
        <f t="shared" si="3"/>
        <v>0</v>
      </c>
    </row>
    <row r="49" spans="1:29" x14ac:dyDescent="0.25">
      <c r="A49" s="81" t="s">
        <v>152</v>
      </c>
      <c r="B49" s="55" t="s">
        <v>151</v>
      </c>
      <c r="C49" s="347">
        <v>0</v>
      </c>
      <c r="D49" s="347">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6">
        <f t="shared" si="2"/>
        <v>0</v>
      </c>
      <c r="AC49" s="346">
        <f t="shared" si="3"/>
        <v>0</v>
      </c>
    </row>
    <row r="50" spans="1:29" ht="18.75" x14ac:dyDescent="0.25">
      <c r="A50" s="81" t="s">
        <v>150</v>
      </c>
      <c r="B50" s="80" t="s">
        <v>149</v>
      </c>
      <c r="C50" s="347">
        <v>0</v>
      </c>
      <c r="D50" s="347">
        <v>0</v>
      </c>
      <c r="E50" s="347">
        <v>0</v>
      </c>
      <c r="F50" s="347">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6">
        <f t="shared" si="2"/>
        <v>0</v>
      </c>
      <c r="AC50" s="346">
        <f t="shared" si="3"/>
        <v>0</v>
      </c>
    </row>
    <row r="51" spans="1:29" s="336" customFormat="1" ht="35.25" customHeight="1" x14ac:dyDescent="0.25">
      <c r="A51" s="343" t="s">
        <v>59</v>
      </c>
      <c r="B51" s="342" t="s">
        <v>148</v>
      </c>
      <c r="C51" s="346">
        <v>0</v>
      </c>
      <c r="D51" s="346">
        <v>0</v>
      </c>
      <c r="E51" s="346">
        <v>0</v>
      </c>
      <c r="F51" s="346">
        <v>0</v>
      </c>
      <c r="G51" s="346">
        <v>0</v>
      </c>
      <c r="H51" s="346">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f t="shared" si="2"/>
        <v>0</v>
      </c>
      <c r="AC51" s="346">
        <f t="shared" si="3"/>
        <v>0</v>
      </c>
    </row>
    <row r="52" spans="1:29" x14ac:dyDescent="0.25">
      <c r="A52" s="81" t="s">
        <v>147</v>
      </c>
      <c r="B52" s="55" t="s">
        <v>146</v>
      </c>
      <c r="C52" s="347">
        <v>0</v>
      </c>
      <c r="D52" s="347">
        <v>0</v>
      </c>
      <c r="E52" s="347">
        <v>0</v>
      </c>
      <c r="F52" s="347">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6">
        <f t="shared" si="2"/>
        <v>0</v>
      </c>
      <c r="AC52" s="346">
        <f t="shared" si="3"/>
        <v>0</v>
      </c>
    </row>
    <row r="53" spans="1:29" x14ac:dyDescent="0.25">
      <c r="A53" s="81" t="s">
        <v>145</v>
      </c>
      <c r="B53" s="55" t="s">
        <v>139</v>
      </c>
      <c r="C53" s="347">
        <v>0</v>
      </c>
      <c r="D53" s="347">
        <v>0</v>
      </c>
      <c r="E53" s="347">
        <v>0</v>
      </c>
      <c r="F53" s="347">
        <v>0</v>
      </c>
      <c r="G53" s="347">
        <v>0</v>
      </c>
      <c r="H53" s="347">
        <v>0</v>
      </c>
      <c r="I53" s="347">
        <v>0</v>
      </c>
      <c r="J53" s="347">
        <v>0</v>
      </c>
      <c r="K53" s="347">
        <v>0</v>
      </c>
      <c r="L53" s="347">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46">
        <f t="shared" si="2"/>
        <v>0</v>
      </c>
      <c r="AC53" s="346">
        <f t="shared" si="3"/>
        <v>0</v>
      </c>
    </row>
    <row r="54" spans="1:29" x14ac:dyDescent="0.25">
      <c r="A54" s="81" t="s">
        <v>144</v>
      </c>
      <c r="B54" s="80" t="s">
        <v>138</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6">
        <f t="shared" si="2"/>
        <v>0</v>
      </c>
      <c r="AC54" s="346">
        <f t="shared" si="3"/>
        <v>0</v>
      </c>
    </row>
    <row r="55" spans="1:29" x14ac:dyDescent="0.25">
      <c r="A55" s="81" t="s">
        <v>143</v>
      </c>
      <c r="B55" s="80" t="s">
        <v>137</v>
      </c>
      <c r="C55" s="347">
        <v>0</v>
      </c>
      <c r="D55" s="347">
        <v>0</v>
      </c>
      <c r="E55" s="347">
        <v>0</v>
      </c>
      <c r="F55" s="347">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6">
        <f t="shared" si="2"/>
        <v>0</v>
      </c>
      <c r="AC55" s="346">
        <f t="shared" si="3"/>
        <v>0</v>
      </c>
    </row>
    <row r="56" spans="1:29" x14ac:dyDescent="0.25">
      <c r="A56" s="81" t="s">
        <v>142</v>
      </c>
      <c r="B56" s="80" t="s">
        <v>136</v>
      </c>
      <c r="C56" s="347">
        <v>0</v>
      </c>
      <c r="D56" s="347">
        <v>0</v>
      </c>
      <c r="E56" s="347">
        <v>0</v>
      </c>
      <c r="F56" s="347">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6">
        <f t="shared" si="2"/>
        <v>0</v>
      </c>
      <c r="AC56" s="346">
        <f t="shared" si="3"/>
        <v>0</v>
      </c>
    </row>
    <row r="57" spans="1:29" ht="18.75" x14ac:dyDescent="0.25">
      <c r="A57" s="81" t="s">
        <v>141</v>
      </c>
      <c r="B57" s="80" t="s">
        <v>135</v>
      </c>
      <c r="C57" s="347">
        <v>0</v>
      </c>
      <c r="D57" s="347">
        <v>0</v>
      </c>
      <c r="E57" s="347">
        <v>0</v>
      </c>
      <c r="F57" s="347">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6">
        <f t="shared" si="2"/>
        <v>0</v>
      </c>
      <c r="AC57" s="346">
        <f t="shared" si="3"/>
        <v>0</v>
      </c>
    </row>
    <row r="58" spans="1:29" s="336" customFormat="1" ht="36.75" customHeight="1" x14ac:dyDescent="0.25">
      <c r="A58" s="343" t="s">
        <v>58</v>
      </c>
      <c r="B58" s="344" t="s">
        <v>239</v>
      </c>
      <c r="C58" s="346">
        <v>0</v>
      </c>
      <c r="D58" s="346">
        <v>0</v>
      </c>
      <c r="E58" s="346">
        <v>0</v>
      </c>
      <c r="F58" s="346">
        <v>0</v>
      </c>
      <c r="G58" s="346">
        <v>0</v>
      </c>
      <c r="H58" s="346">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f t="shared" si="2"/>
        <v>0</v>
      </c>
      <c r="AC58" s="346">
        <f t="shared" si="3"/>
        <v>0</v>
      </c>
    </row>
    <row r="59" spans="1:29" s="336" customFormat="1" x14ac:dyDescent="0.25">
      <c r="A59" s="343" t="s">
        <v>56</v>
      </c>
      <c r="B59" s="342" t="s">
        <v>140</v>
      </c>
      <c r="C59" s="346">
        <v>0</v>
      </c>
      <c r="D59" s="346">
        <v>0</v>
      </c>
      <c r="E59" s="346">
        <v>0</v>
      </c>
      <c r="F59" s="346">
        <v>0</v>
      </c>
      <c r="G59" s="346">
        <v>0</v>
      </c>
      <c r="H59" s="346">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f t="shared" si="2"/>
        <v>0</v>
      </c>
      <c r="AC59" s="346">
        <f t="shared" si="3"/>
        <v>0</v>
      </c>
    </row>
    <row r="60" spans="1:29" x14ac:dyDescent="0.25">
      <c r="A60" s="81" t="s">
        <v>233</v>
      </c>
      <c r="B60" s="82" t="s">
        <v>161</v>
      </c>
      <c r="C60" s="352">
        <v>0</v>
      </c>
      <c r="D60" s="347">
        <v>0</v>
      </c>
      <c r="E60" s="347">
        <v>0</v>
      </c>
      <c r="F60" s="347">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6">
        <f t="shared" si="2"/>
        <v>0</v>
      </c>
      <c r="AC60" s="346">
        <f t="shared" si="3"/>
        <v>0</v>
      </c>
    </row>
    <row r="61" spans="1:29" x14ac:dyDescent="0.25">
      <c r="A61" s="81" t="s">
        <v>234</v>
      </c>
      <c r="B61" s="82" t="s">
        <v>159</v>
      </c>
      <c r="C61" s="352">
        <v>0</v>
      </c>
      <c r="D61" s="347">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6">
        <f t="shared" si="2"/>
        <v>0</v>
      </c>
      <c r="AC61" s="346">
        <f t="shared" si="3"/>
        <v>0</v>
      </c>
    </row>
    <row r="62" spans="1:29" x14ac:dyDescent="0.25">
      <c r="A62" s="81" t="s">
        <v>235</v>
      </c>
      <c r="B62" s="82" t="s">
        <v>157</v>
      </c>
      <c r="C62" s="352">
        <v>0</v>
      </c>
      <c r="D62" s="347">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6">
        <f t="shared" si="2"/>
        <v>0</v>
      </c>
      <c r="AC62" s="346">
        <f t="shared" si="3"/>
        <v>0</v>
      </c>
    </row>
    <row r="63" spans="1:29" x14ac:dyDescent="0.25">
      <c r="A63" s="81" t="s">
        <v>236</v>
      </c>
      <c r="B63" s="82" t="s">
        <v>238</v>
      </c>
      <c r="C63" s="352">
        <v>0</v>
      </c>
      <c r="D63" s="347">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6">
        <f t="shared" si="2"/>
        <v>0</v>
      </c>
      <c r="AC63" s="346">
        <f t="shared" si="3"/>
        <v>0</v>
      </c>
    </row>
    <row r="64" spans="1:29" ht="18.75" x14ac:dyDescent="0.25">
      <c r="A64" s="81" t="s">
        <v>237</v>
      </c>
      <c r="B64" s="80" t="s">
        <v>135</v>
      </c>
      <c r="C64" s="351">
        <v>0</v>
      </c>
      <c r="D64" s="347">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6">
        <f t="shared" si="2"/>
        <v>0</v>
      </c>
      <c r="AC64" s="346">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6"/>
      <c r="C66" s="456"/>
      <c r="D66" s="456"/>
      <c r="E66" s="456"/>
      <c r="F66" s="456"/>
      <c r="G66" s="456"/>
      <c r="H66" s="456"/>
      <c r="I66" s="456"/>
      <c r="J66" s="184"/>
      <c r="K66" s="18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5"/>
      <c r="C68" s="455"/>
      <c r="D68" s="455"/>
      <c r="E68" s="455"/>
      <c r="F68" s="455"/>
      <c r="G68" s="455"/>
      <c r="H68" s="455"/>
      <c r="I68" s="455"/>
      <c r="J68" s="185"/>
      <c r="K68" s="18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6"/>
      <c r="C70" s="456"/>
      <c r="D70" s="456"/>
      <c r="E70" s="456"/>
      <c r="F70" s="456"/>
      <c r="G70" s="456"/>
      <c r="H70" s="456"/>
      <c r="I70" s="456"/>
      <c r="J70" s="184"/>
      <c r="K70" s="18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6"/>
      <c r="C72" s="456"/>
      <c r="D72" s="456"/>
      <c r="E72" s="456"/>
      <c r="F72" s="456"/>
      <c r="G72" s="456"/>
      <c r="H72" s="456"/>
      <c r="I72" s="456"/>
      <c r="J72" s="184"/>
      <c r="K72" s="184"/>
      <c r="L72" s="71"/>
      <c r="M72" s="71"/>
      <c r="N72" s="74"/>
      <c r="O72" s="71"/>
      <c r="P72" s="71"/>
      <c r="Q72" s="71"/>
      <c r="R72" s="71"/>
      <c r="S72" s="71"/>
      <c r="T72" s="71"/>
      <c r="U72" s="71"/>
      <c r="V72" s="71"/>
      <c r="W72" s="71"/>
      <c r="X72" s="71"/>
      <c r="Y72" s="71"/>
      <c r="Z72" s="71"/>
      <c r="AA72" s="71"/>
      <c r="AB72" s="71"/>
    </row>
    <row r="73" spans="1:28" ht="32.25" customHeight="1" x14ac:dyDescent="0.25">
      <c r="A73" s="71"/>
      <c r="B73" s="455"/>
      <c r="C73" s="455"/>
      <c r="D73" s="455"/>
      <c r="E73" s="455"/>
      <c r="F73" s="455"/>
      <c r="G73" s="455"/>
      <c r="H73" s="455"/>
      <c r="I73" s="455"/>
      <c r="J73" s="185"/>
      <c r="K73" s="185"/>
      <c r="L73" s="71"/>
      <c r="M73" s="71"/>
      <c r="N73" s="71"/>
      <c r="O73" s="71"/>
      <c r="P73" s="71"/>
      <c r="Q73" s="71"/>
      <c r="R73" s="71"/>
      <c r="S73" s="71"/>
      <c r="T73" s="71"/>
      <c r="U73" s="71"/>
      <c r="V73" s="71"/>
      <c r="W73" s="71"/>
      <c r="X73" s="71"/>
      <c r="Y73" s="71"/>
      <c r="Z73" s="71"/>
      <c r="AA73" s="71"/>
      <c r="AB73" s="71"/>
    </row>
    <row r="74" spans="1:28" ht="51.75" customHeight="1" x14ac:dyDescent="0.25">
      <c r="A74" s="71"/>
      <c r="B74" s="456"/>
      <c r="C74" s="456"/>
      <c r="D74" s="456"/>
      <c r="E74" s="456"/>
      <c r="F74" s="456"/>
      <c r="G74" s="456"/>
      <c r="H74" s="456"/>
      <c r="I74" s="456"/>
      <c r="J74" s="184"/>
      <c r="K74" s="184"/>
      <c r="L74" s="71"/>
      <c r="M74" s="71"/>
      <c r="N74" s="71"/>
      <c r="O74" s="71"/>
      <c r="P74" s="71"/>
      <c r="Q74" s="71"/>
      <c r="R74" s="71"/>
      <c r="S74" s="71"/>
      <c r="T74" s="71"/>
      <c r="U74" s="71"/>
      <c r="V74" s="71"/>
      <c r="W74" s="71"/>
      <c r="X74" s="71"/>
      <c r="Y74" s="71"/>
      <c r="Z74" s="71"/>
      <c r="AA74" s="71"/>
      <c r="AB74" s="71"/>
    </row>
    <row r="75" spans="1:28" ht="21.75" customHeight="1" x14ac:dyDescent="0.25">
      <c r="A75" s="71"/>
      <c r="B75" s="457"/>
      <c r="C75" s="457"/>
      <c r="D75" s="457"/>
      <c r="E75" s="457"/>
      <c r="F75" s="457"/>
      <c r="G75" s="457"/>
      <c r="H75" s="457"/>
      <c r="I75" s="457"/>
      <c r="J75" s="182"/>
      <c r="K75" s="18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4"/>
      <c r="C77" s="454"/>
      <c r="D77" s="454"/>
      <c r="E77" s="454"/>
      <c r="F77" s="454"/>
      <c r="G77" s="454"/>
      <c r="H77" s="454"/>
      <c r="I77" s="454"/>
      <c r="J77" s="183"/>
      <c r="K77" s="18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L21:M21"/>
    <mergeCell ref="N21:O21"/>
    <mergeCell ref="P21:Q21"/>
    <mergeCell ref="B66:I66"/>
    <mergeCell ref="L20:O20"/>
    <mergeCell ref="P20:S20"/>
    <mergeCell ref="T20:W20"/>
    <mergeCell ref="X20:AA20"/>
    <mergeCell ref="R21:S21"/>
    <mergeCell ref="T21:U21"/>
    <mergeCell ref="V21:W21"/>
    <mergeCell ref="X21:Y21"/>
    <mergeCell ref="Z21:AA21"/>
    <mergeCell ref="H21:I21"/>
    <mergeCell ref="J21:K21"/>
    <mergeCell ref="B77:I77"/>
    <mergeCell ref="B68:I68"/>
    <mergeCell ref="B70:I70"/>
    <mergeCell ref="B72:I72"/>
    <mergeCell ref="B73:I73"/>
    <mergeCell ref="B74:I74"/>
    <mergeCell ref="B75:I75"/>
  </mergeCells>
  <conditionalFormatting sqref="C24:AC64">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G27" sqref="G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6" t="str">
        <f>'1. паспорт местоположение'!A5:C5</f>
        <v>Год раскрытия информации: 2018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5"/>
    </row>
    <row r="7" spans="1:48" ht="18.75" x14ac:dyDescent="0.25">
      <c r="A7" s="380" t="s">
        <v>9</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7" t="s">
        <v>8</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x14ac:dyDescent="0.25">
      <c r="A12" s="384" t="str">
        <f>'1. паспорт местоположение'!A12:C12</f>
        <v>D_2537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7" t="s">
        <v>7</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4" t="str">
        <f>'1. паспорт местоположение'!A15</f>
        <v>Строительство ПС 110/15 кВ "Приморск" с заходами и ВКЛ на ПС О-52</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7" t="s">
        <v>6</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6"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6" customFormat="1" x14ac:dyDescent="0.25">
      <c r="A21" s="476" t="s">
        <v>528</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77" t="s">
        <v>52</v>
      </c>
      <c r="B22" s="480" t="s">
        <v>24</v>
      </c>
      <c r="C22" s="477" t="s">
        <v>51</v>
      </c>
      <c r="D22" s="477" t="s">
        <v>50</v>
      </c>
      <c r="E22" s="483" t="s">
        <v>539</v>
      </c>
      <c r="F22" s="484"/>
      <c r="G22" s="484"/>
      <c r="H22" s="484"/>
      <c r="I22" s="484"/>
      <c r="J22" s="484"/>
      <c r="K22" s="484"/>
      <c r="L22" s="485"/>
      <c r="M22" s="477" t="s">
        <v>49</v>
      </c>
      <c r="N22" s="477" t="s">
        <v>48</v>
      </c>
      <c r="O22" s="477" t="s">
        <v>47</v>
      </c>
      <c r="P22" s="486" t="s">
        <v>269</v>
      </c>
      <c r="Q22" s="486" t="s">
        <v>46</v>
      </c>
      <c r="R22" s="486" t="s">
        <v>45</v>
      </c>
      <c r="S22" s="486" t="s">
        <v>44</v>
      </c>
      <c r="T22" s="486"/>
      <c r="U22" s="487" t="s">
        <v>43</v>
      </c>
      <c r="V22" s="487" t="s">
        <v>42</v>
      </c>
      <c r="W22" s="486" t="s">
        <v>41</v>
      </c>
      <c r="X22" s="486" t="s">
        <v>40</v>
      </c>
      <c r="Y22" s="486" t="s">
        <v>39</v>
      </c>
      <c r="Z22" s="500" t="s">
        <v>38</v>
      </c>
      <c r="AA22" s="486" t="s">
        <v>37</v>
      </c>
      <c r="AB22" s="486" t="s">
        <v>36</v>
      </c>
      <c r="AC22" s="486" t="s">
        <v>35</v>
      </c>
      <c r="AD22" s="486" t="s">
        <v>34</v>
      </c>
      <c r="AE22" s="486" t="s">
        <v>33</v>
      </c>
      <c r="AF22" s="486" t="s">
        <v>32</v>
      </c>
      <c r="AG22" s="486"/>
      <c r="AH22" s="486"/>
      <c r="AI22" s="486"/>
      <c r="AJ22" s="486"/>
      <c r="AK22" s="486"/>
      <c r="AL22" s="486" t="s">
        <v>31</v>
      </c>
      <c r="AM22" s="486"/>
      <c r="AN22" s="486"/>
      <c r="AO22" s="486"/>
      <c r="AP22" s="486" t="s">
        <v>30</v>
      </c>
      <c r="AQ22" s="486"/>
      <c r="AR22" s="486" t="s">
        <v>29</v>
      </c>
      <c r="AS22" s="486" t="s">
        <v>28</v>
      </c>
      <c r="AT22" s="486" t="s">
        <v>27</v>
      </c>
      <c r="AU22" s="486" t="s">
        <v>26</v>
      </c>
      <c r="AV22" s="490" t="s">
        <v>25</v>
      </c>
    </row>
    <row r="23" spans="1:48" s="26" customFormat="1" ht="64.5" customHeight="1" x14ac:dyDescent="0.25">
      <c r="A23" s="478"/>
      <c r="B23" s="481"/>
      <c r="C23" s="478"/>
      <c r="D23" s="478"/>
      <c r="E23" s="492" t="s">
        <v>23</v>
      </c>
      <c r="F23" s="494" t="s">
        <v>139</v>
      </c>
      <c r="G23" s="494" t="s">
        <v>138</v>
      </c>
      <c r="H23" s="494" t="s">
        <v>137</v>
      </c>
      <c r="I23" s="498" t="s">
        <v>447</v>
      </c>
      <c r="J23" s="498" t="s">
        <v>448</v>
      </c>
      <c r="K23" s="498" t="s">
        <v>449</v>
      </c>
      <c r="L23" s="494" t="s">
        <v>79</v>
      </c>
      <c r="M23" s="478"/>
      <c r="N23" s="478"/>
      <c r="O23" s="478"/>
      <c r="P23" s="486"/>
      <c r="Q23" s="486"/>
      <c r="R23" s="486"/>
      <c r="S23" s="496" t="s">
        <v>2</v>
      </c>
      <c r="T23" s="496" t="s">
        <v>11</v>
      </c>
      <c r="U23" s="487"/>
      <c r="V23" s="487"/>
      <c r="W23" s="486"/>
      <c r="X23" s="486"/>
      <c r="Y23" s="486"/>
      <c r="Z23" s="486"/>
      <c r="AA23" s="486"/>
      <c r="AB23" s="486"/>
      <c r="AC23" s="486"/>
      <c r="AD23" s="486"/>
      <c r="AE23" s="486"/>
      <c r="AF23" s="486" t="s">
        <v>22</v>
      </c>
      <c r="AG23" s="486"/>
      <c r="AH23" s="486" t="s">
        <v>21</v>
      </c>
      <c r="AI23" s="486"/>
      <c r="AJ23" s="477" t="s">
        <v>20</v>
      </c>
      <c r="AK23" s="477" t="s">
        <v>19</v>
      </c>
      <c r="AL23" s="477" t="s">
        <v>18</v>
      </c>
      <c r="AM23" s="477" t="s">
        <v>17</v>
      </c>
      <c r="AN23" s="477" t="s">
        <v>16</v>
      </c>
      <c r="AO23" s="477" t="s">
        <v>15</v>
      </c>
      <c r="AP23" s="477" t="s">
        <v>14</v>
      </c>
      <c r="AQ23" s="488" t="s">
        <v>11</v>
      </c>
      <c r="AR23" s="486"/>
      <c r="AS23" s="486"/>
      <c r="AT23" s="486"/>
      <c r="AU23" s="486"/>
      <c r="AV23" s="491"/>
    </row>
    <row r="24" spans="1:48" s="26" customFormat="1" ht="96.75" customHeight="1" x14ac:dyDescent="0.25">
      <c r="A24" s="479"/>
      <c r="B24" s="482"/>
      <c r="C24" s="479"/>
      <c r="D24" s="479"/>
      <c r="E24" s="493"/>
      <c r="F24" s="495"/>
      <c r="G24" s="495"/>
      <c r="H24" s="495"/>
      <c r="I24" s="499"/>
      <c r="J24" s="499"/>
      <c r="K24" s="499"/>
      <c r="L24" s="495"/>
      <c r="M24" s="479"/>
      <c r="N24" s="479"/>
      <c r="O24" s="479"/>
      <c r="P24" s="486"/>
      <c r="Q24" s="486"/>
      <c r="R24" s="486"/>
      <c r="S24" s="497"/>
      <c r="T24" s="497"/>
      <c r="U24" s="487"/>
      <c r="V24" s="487"/>
      <c r="W24" s="486"/>
      <c r="X24" s="486"/>
      <c r="Y24" s="486"/>
      <c r="Z24" s="486"/>
      <c r="AA24" s="486"/>
      <c r="AB24" s="486"/>
      <c r="AC24" s="486"/>
      <c r="AD24" s="486"/>
      <c r="AE24" s="486"/>
      <c r="AF24" s="155" t="s">
        <v>13</v>
      </c>
      <c r="AG24" s="155" t="s">
        <v>12</v>
      </c>
      <c r="AH24" s="156" t="s">
        <v>2</v>
      </c>
      <c r="AI24" s="156" t="s">
        <v>11</v>
      </c>
      <c r="AJ24" s="479"/>
      <c r="AK24" s="479"/>
      <c r="AL24" s="479"/>
      <c r="AM24" s="479"/>
      <c r="AN24" s="479"/>
      <c r="AO24" s="479"/>
      <c r="AP24" s="479"/>
      <c r="AQ24" s="489"/>
      <c r="AR24" s="486"/>
      <c r="AS24" s="486"/>
      <c r="AT24" s="486"/>
      <c r="AU24" s="486"/>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71" t="str">
        <f>A9</f>
        <v>Акционерное общество "Янтарьэнерго" ДЗО  ПАО "Россети"</v>
      </c>
      <c r="C26" s="21"/>
      <c r="D26" s="23" t="s">
        <v>628</v>
      </c>
      <c r="E26" s="23"/>
      <c r="F26" s="23"/>
      <c r="G26" s="23" t="s">
        <v>636</v>
      </c>
      <c r="H26" s="23"/>
      <c r="I26" s="372">
        <f>'3.2 паспорт Техсостояние ЛЭП'!R27</f>
        <v>0.17</v>
      </c>
      <c r="J26" s="372">
        <f>'3.2 паспорт Техсостояние ЛЭП'!R25</f>
        <v>0.2</v>
      </c>
      <c r="K26" s="372">
        <f>'3.2 паспорт Техсостояние ЛЭП'!R26</f>
        <v>0.12</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5" sqref="B25"/>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3" t="s">
        <v>68</v>
      </c>
    </row>
    <row r="2" spans="1:8" ht="18.75" x14ac:dyDescent="0.3">
      <c r="B2" s="15" t="s">
        <v>10</v>
      </c>
    </row>
    <row r="3" spans="1:8" ht="18.75" x14ac:dyDescent="0.3">
      <c r="B3" s="15" t="s">
        <v>547</v>
      </c>
    </row>
    <row r="4" spans="1:8" x14ac:dyDescent="0.25">
      <c r="B4" s="48"/>
    </row>
    <row r="5" spans="1:8" ht="18.75" x14ac:dyDescent="0.3">
      <c r="A5" s="507" t="str">
        <f>'1. паспорт местоположение'!A5:C5</f>
        <v>Год раскрытия информации: 2018 год</v>
      </c>
      <c r="B5" s="507"/>
      <c r="C5" s="89"/>
      <c r="D5" s="89"/>
      <c r="E5" s="89"/>
      <c r="F5" s="89"/>
      <c r="G5" s="89"/>
      <c r="H5" s="89"/>
    </row>
    <row r="6" spans="1:8" ht="18.75" x14ac:dyDescent="0.3">
      <c r="A6" s="186"/>
      <c r="B6" s="186"/>
      <c r="C6" s="186"/>
      <c r="D6" s="186"/>
      <c r="E6" s="186"/>
      <c r="F6" s="186"/>
      <c r="G6" s="186"/>
      <c r="H6" s="186"/>
    </row>
    <row r="7" spans="1:8" ht="18.75" x14ac:dyDescent="0.25">
      <c r="A7" s="380" t="s">
        <v>9</v>
      </c>
      <c r="B7" s="380"/>
      <c r="C7" s="161"/>
      <c r="D7" s="161"/>
      <c r="E7" s="161"/>
      <c r="F7" s="161"/>
      <c r="G7" s="161"/>
      <c r="H7" s="161"/>
    </row>
    <row r="8" spans="1:8" ht="18.75" x14ac:dyDescent="0.25">
      <c r="A8" s="161"/>
      <c r="B8" s="161"/>
      <c r="C8" s="161"/>
      <c r="D8" s="161"/>
      <c r="E8" s="161"/>
      <c r="F8" s="161"/>
      <c r="G8" s="161"/>
      <c r="H8" s="161"/>
    </row>
    <row r="9" spans="1:8" x14ac:dyDescent="0.25">
      <c r="A9" s="381" t="str">
        <f>'1. паспорт местоположение'!A9:C9</f>
        <v>Акционерное общество "Янтарьэнерго" ДЗО  ПАО "Россети"</v>
      </c>
      <c r="B9" s="381"/>
      <c r="C9" s="179"/>
      <c r="D9" s="179"/>
      <c r="E9" s="179"/>
      <c r="F9" s="179"/>
      <c r="G9" s="179"/>
      <c r="H9" s="179"/>
    </row>
    <row r="10" spans="1:8" x14ac:dyDescent="0.25">
      <c r="A10" s="377" t="s">
        <v>8</v>
      </c>
      <c r="B10" s="377"/>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381" t="str">
        <f>'1. паспорт местоположение'!A12:C12</f>
        <v>D_2537</v>
      </c>
      <c r="B12" s="381"/>
      <c r="C12" s="179"/>
      <c r="D12" s="179"/>
      <c r="E12" s="179"/>
      <c r="F12" s="179"/>
      <c r="G12" s="179"/>
      <c r="H12" s="179"/>
    </row>
    <row r="13" spans="1:8" x14ac:dyDescent="0.25">
      <c r="A13" s="377" t="s">
        <v>7</v>
      </c>
      <c r="B13" s="377"/>
      <c r="C13" s="163"/>
      <c r="D13" s="163"/>
      <c r="E13" s="163"/>
      <c r="F13" s="163"/>
      <c r="G13" s="163"/>
      <c r="H13" s="163"/>
    </row>
    <row r="14" spans="1:8" ht="18.75" x14ac:dyDescent="0.25">
      <c r="A14" s="11"/>
      <c r="B14" s="11"/>
      <c r="C14" s="11"/>
      <c r="D14" s="11"/>
      <c r="E14" s="11"/>
      <c r="F14" s="11"/>
      <c r="G14" s="11"/>
      <c r="H14" s="11"/>
    </row>
    <row r="15" spans="1:8" ht="39" customHeight="1" x14ac:dyDescent="0.25">
      <c r="A15" s="501" t="str">
        <f>'1. паспорт местоположение'!A15:C15</f>
        <v>Строительство ПС 110/15 кВ "Приморск" с заходами и ВКЛ на ПС О-52</v>
      </c>
      <c r="B15" s="501"/>
      <c r="C15" s="179"/>
      <c r="D15" s="179"/>
      <c r="E15" s="179"/>
      <c r="F15" s="179"/>
      <c r="G15" s="179"/>
      <c r="H15" s="179"/>
    </row>
    <row r="16" spans="1:8" x14ac:dyDescent="0.25">
      <c r="A16" s="377" t="s">
        <v>6</v>
      </c>
      <c r="B16" s="377"/>
      <c r="C16" s="163"/>
      <c r="D16" s="163"/>
      <c r="E16" s="163"/>
      <c r="F16" s="163"/>
      <c r="G16" s="163"/>
      <c r="H16" s="163"/>
    </row>
    <row r="17" spans="1:2" x14ac:dyDescent="0.25">
      <c r="B17" s="129"/>
    </row>
    <row r="18" spans="1:2" ht="33.75" customHeight="1" x14ac:dyDescent="0.25">
      <c r="A18" s="502" t="s">
        <v>529</v>
      </c>
      <c r="B18" s="503"/>
    </row>
    <row r="19" spans="1:2" x14ac:dyDescent="0.25">
      <c r="B19" s="48"/>
    </row>
    <row r="20" spans="1:2" ht="16.5" thickBot="1" x14ac:dyDescent="0.3">
      <c r="B20" s="130"/>
    </row>
    <row r="21" spans="1:2" ht="29.45" customHeight="1" thickBot="1" x14ac:dyDescent="0.3">
      <c r="A21" s="131" t="s">
        <v>394</v>
      </c>
      <c r="B21" s="132" t="str">
        <f>A15</f>
        <v>Строительство ПС 110/15 кВ "Приморск" с заходами и ВКЛ на ПС О-52</v>
      </c>
    </row>
    <row r="22" spans="1:2" ht="16.5" thickBot="1" x14ac:dyDescent="0.3">
      <c r="A22" s="131" t="s">
        <v>395</v>
      </c>
      <c r="B22" s="132" t="str">
        <f>'1. паспорт местоположение'!C27</f>
        <v>Балтийский городской округ</v>
      </c>
    </row>
    <row r="23" spans="1:2" ht="16.5" thickBot="1" x14ac:dyDescent="0.3">
      <c r="A23" s="131" t="s">
        <v>360</v>
      </c>
      <c r="B23" s="133" t="s">
        <v>632</v>
      </c>
    </row>
    <row r="24" spans="1:2" ht="16.5" thickBot="1" x14ac:dyDescent="0.3">
      <c r="A24" s="131" t="s">
        <v>396</v>
      </c>
      <c r="B24" s="133" t="s">
        <v>631</v>
      </c>
    </row>
    <row r="25" spans="1:2" ht="16.5" thickBot="1" x14ac:dyDescent="0.3">
      <c r="A25" s="134" t="s">
        <v>397</v>
      </c>
      <c r="B25" s="132" t="s">
        <v>628</v>
      </c>
    </row>
    <row r="26" spans="1:2" ht="16.5" thickBot="1" x14ac:dyDescent="0.3">
      <c r="A26" s="135" t="s">
        <v>398</v>
      </c>
      <c r="B26" s="132" t="s">
        <v>633</v>
      </c>
    </row>
    <row r="27" spans="1:2" ht="29.25" thickBot="1" x14ac:dyDescent="0.3">
      <c r="A27" s="142" t="s">
        <v>638</v>
      </c>
      <c r="B27" s="189">
        <f>'5. анализ эконом эфф'!B122</f>
        <v>330.15809999999999</v>
      </c>
    </row>
    <row r="28" spans="1:2" ht="16.5" thickBot="1" x14ac:dyDescent="0.3">
      <c r="A28" s="137" t="s">
        <v>399</v>
      </c>
      <c r="B28" s="137" t="s">
        <v>637</v>
      </c>
    </row>
    <row r="29" spans="1:2" ht="29.25" thickBot="1" x14ac:dyDescent="0.3">
      <c r="A29" s="143" t="s">
        <v>400</v>
      </c>
      <c r="B29" s="137"/>
    </row>
    <row r="30" spans="1:2" ht="29.25" thickBot="1" x14ac:dyDescent="0.3">
      <c r="A30" s="143" t="s">
        <v>401</v>
      </c>
      <c r="B30" s="189">
        <f>B32+B41+B58</f>
        <v>0</v>
      </c>
    </row>
    <row r="31" spans="1:2" ht="16.5" thickBot="1" x14ac:dyDescent="0.3">
      <c r="A31" s="137" t="s">
        <v>402</v>
      </c>
      <c r="B31" s="189"/>
    </row>
    <row r="32" spans="1:2" ht="29.25" thickBot="1" x14ac:dyDescent="0.3">
      <c r="A32" s="143" t="s">
        <v>403</v>
      </c>
      <c r="B32" s="189">
        <f>B33+B37</f>
        <v>0</v>
      </c>
    </row>
    <row r="33" spans="1:3" s="192" customFormat="1" ht="16.5" thickBot="1" x14ac:dyDescent="0.3">
      <c r="A33" s="190" t="s">
        <v>404</v>
      </c>
      <c r="B33" s="191"/>
    </row>
    <row r="34" spans="1:3" ht="16.5" thickBot="1" x14ac:dyDescent="0.3">
      <c r="A34" s="137" t="s">
        <v>405</v>
      </c>
      <c r="B34" s="193">
        <f>B33/$B$27</f>
        <v>0</v>
      </c>
    </row>
    <row r="35" spans="1:3" ht="16.5" thickBot="1" x14ac:dyDescent="0.3">
      <c r="A35" s="137" t="s">
        <v>406</v>
      </c>
      <c r="B35" s="189"/>
      <c r="C35" s="128">
        <v>1</v>
      </c>
    </row>
    <row r="36" spans="1:3" ht="16.5" thickBot="1" x14ac:dyDescent="0.3">
      <c r="A36" s="137" t="s">
        <v>407</v>
      </c>
      <c r="B36" s="189"/>
      <c r="C36" s="128">
        <v>2</v>
      </c>
    </row>
    <row r="37" spans="1:3" s="192" customFormat="1" ht="16.5" thickBot="1" x14ac:dyDescent="0.3">
      <c r="A37" s="190" t="s">
        <v>404</v>
      </c>
      <c r="B37" s="191"/>
    </row>
    <row r="38" spans="1:3" ht="16.5" thickBot="1" x14ac:dyDescent="0.3">
      <c r="A38" s="137" t="s">
        <v>405</v>
      </c>
      <c r="B38" s="193">
        <f>B37/$B$27</f>
        <v>0</v>
      </c>
    </row>
    <row r="39" spans="1:3" ht="16.5" thickBot="1" x14ac:dyDescent="0.3">
      <c r="A39" s="137" t="s">
        <v>406</v>
      </c>
      <c r="B39" s="189"/>
      <c r="C39" s="128">
        <v>1</v>
      </c>
    </row>
    <row r="40" spans="1:3" ht="16.5" thickBot="1" x14ac:dyDescent="0.3">
      <c r="A40" s="137" t="s">
        <v>407</v>
      </c>
      <c r="B40" s="189"/>
      <c r="C40" s="128">
        <v>2</v>
      </c>
    </row>
    <row r="41" spans="1:3" ht="29.25" thickBot="1" x14ac:dyDescent="0.3">
      <c r="A41" s="143" t="s">
        <v>408</v>
      </c>
      <c r="B41" s="189">
        <f>B42+B46+B50+B54</f>
        <v>0</v>
      </c>
    </row>
    <row r="42" spans="1:3" s="192" customFormat="1" ht="16.5" thickBot="1" x14ac:dyDescent="0.3">
      <c r="A42" s="190" t="s">
        <v>404</v>
      </c>
      <c r="B42" s="191"/>
    </row>
    <row r="43" spans="1:3" ht="16.5" thickBot="1" x14ac:dyDescent="0.3">
      <c r="A43" s="137" t="s">
        <v>405</v>
      </c>
      <c r="B43" s="193">
        <f>B42/$B$27</f>
        <v>0</v>
      </c>
    </row>
    <row r="44" spans="1:3" ht="16.5" thickBot="1" x14ac:dyDescent="0.3">
      <c r="A44" s="137" t="s">
        <v>406</v>
      </c>
      <c r="B44" s="189"/>
      <c r="C44" s="128">
        <v>1</v>
      </c>
    </row>
    <row r="45" spans="1:3" ht="16.5" thickBot="1" x14ac:dyDescent="0.3">
      <c r="A45" s="137" t="s">
        <v>407</v>
      </c>
      <c r="B45" s="189"/>
      <c r="C45" s="128">
        <v>2</v>
      </c>
    </row>
    <row r="46" spans="1:3" s="192" customFormat="1" ht="16.5" thickBot="1" x14ac:dyDescent="0.3">
      <c r="A46" s="190" t="s">
        <v>404</v>
      </c>
      <c r="B46" s="191"/>
    </row>
    <row r="47" spans="1:3" ht="16.5" thickBot="1" x14ac:dyDescent="0.3">
      <c r="A47" s="137" t="s">
        <v>405</v>
      </c>
      <c r="B47" s="193">
        <f>B46/$B$27</f>
        <v>0</v>
      </c>
    </row>
    <row r="48" spans="1:3" ht="16.5" thickBot="1" x14ac:dyDescent="0.3">
      <c r="A48" s="137" t="s">
        <v>406</v>
      </c>
      <c r="B48" s="189"/>
      <c r="C48" s="128">
        <v>1</v>
      </c>
    </row>
    <row r="49" spans="1:3" ht="16.5" thickBot="1" x14ac:dyDescent="0.3">
      <c r="A49" s="137" t="s">
        <v>407</v>
      </c>
      <c r="B49" s="189"/>
      <c r="C49" s="128">
        <v>2</v>
      </c>
    </row>
    <row r="50" spans="1:3" s="192" customFormat="1" ht="16.5" thickBot="1" x14ac:dyDescent="0.3">
      <c r="A50" s="190" t="s">
        <v>404</v>
      </c>
      <c r="B50" s="191"/>
    </row>
    <row r="51" spans="1:3" ht="16.5" thickBot="1" x14ac:dyDescent="0.3">
      <c r="A51" s="137" t="s">
        <v>405</v>
      </c>
      <c r="B51" s="193">
        <f>B50/$B$27</f>
        <v>0</v>
      </c>
    </row>
    <row r="52" spans="1:3" ht="16.5" thickBot="1" x14ac:dyDescent="0.3">
      <c r="A52" s="137" t="s">
        <v>406</v>
      </c>
      <c r="B52" s="189"/>
      <c r="C52" s="128">
        <v>1</v>
      </c>
    </row>
    <row r="53" spans="1:3" ht="16.5" thickBot="1" x14ac:dyDescent="0.3">
      <c r="A53" s="137" t="s">
        <v>407</v>
      </c>
      <c r="B53" s="189"/>
      <c r="C53" s="128">
        <v>2</v>
      </c>
    </row>
    <row r="54" spans="1:3" s="192" customFormat="1" ht="16.5" thickBot="1" x14ac:dyDescent="0.3">
      <c r="A54" s="190" t="s">
        <v>404</v>
      </c>
      <c r="B54" s="191"/>
    </row>
    <row r="55" spans="1:3" ht="16.5" thickBot="1" x14ac:dyDescent="0.3">
      <c r="A55" s="137" t="s">
        <v>405</v>
      </c>
      <c r="B55" s="193">
        <f>B54/$B$27</f>
        <v>0</v>
      </c>
    </row>
    <row r="56" spans="1:3" ht="16.5" thickBot="1" x14ac:dyDescent="0.3">
      <c r="A56" s="137" t="s">
        <v>406</v>
      </c>
      <c r="B56" s="189"/>
      <c r="C56" s="128">
        <v>1</v>
      </c>
    </row>
    <row r="57" spans="1:3" ht="16.5" thickBot="1" x14ac:dyDescent="0.3">
      <c r="A57" s="137" t="s">
        <v>407</v>
      </c>
      <c r="B57" s="189"/>
      <c r="C57" s="128">
        <v>2</v>
      </c>
    </row>
    <row r="58" spans="1:3" ht="29.25" thickBot="1" x14ac:dyDescent="0.3">
      <c r="A58" s="143" t="s">
        <v>409</v>
      </c>
      <c r="B58" s="189">
        <f>B59+B63+B67+B71</f>
        <v>0</v>
      </c>
    </row>
    <row r="59" spans="1:3" s="192" customFormat="1" ht="16.5" thickBot="1" x14ac:dyDescent="0.3">
      <c r="A59" s="190" t="s">
        <v>404</v>
      </c>
      <c r="B59" s="191"/>
    </row>
    <row r="60" spans="1:3" ht="16.5" thickBot="1" x14ac:dyDescent="0.3">
      <c r="A60" s="137" t="s">
        <v>405</v>
      </c>
      <c r="B60" s="193">
        <f>B59/$B$27</f>
        <v>0</v>
      </c>
    </row>
    <row r="61" spans="1:3" ht="16.5" thickBot="1" x14ac:dyDescent="0.3">
      <c r="A61" s="137" t="s">
        <v>406</v>
      </c>
      <c r="B61" s="189"/>
      <c r="C61" s="128">
        <v>1</v>
      </c>
    </row>
    <row r="62" spans="1:3" ht="16.5" thickBot="1" x14ac:dyDescent="0.3">
      <c r="A62" s="137" t="s">
        <v>407</v>
      </c>
      <c r="B62" s="189"/>
      <c r="C62" s="128">
        <v>2</v>
      </c>
    </row>
    <row r="63" spans="1:3" s="192" customFormat="1" ht="16.5" thickBot="1" x14ac:dyDescent="0.3">
      <c r="A63" s="190" t="s">
        <v>404</v>
      </c>
      <c r="B63" s="191"/>
    </row>
    <row r="64" spans="1:3" ht="16.5" thickBot="1" x14ac:dyDescent="0.3">
      <c r="A64" s="137" t="s">
        <v>405</v>
      </c>
      <c r="B64" s="193">
        <f>B63/$B$27</f>
        <v>0</v>
      </c>
    </row>
    <row r="65" spans="1:3" ht="16.5" thickBot="1" x14ac:dyDescent="0.3">
      <c r="A65" s="137" t="s">
        <v>406</v>
      </c>
      <c r="B65" s="189"/>
      <c r="C65" s="128">
        <v>1</v>
      </c>
    </row>
    <row r="66" spans="1:3" ht="16.5" thickBot="1" x14ac:dyDescent="0.3">
      <c r="A66" s="137" t="s">
        <v>407</v>
      </c>
      <c r="B66" s="189"/>
      <c r="C66" s="128">
        <v>2</v>
      </c>
    </row>
    <row r="67" spans="1:3" s="192" customFormat="1" ht="16.5" thickBot="1" x14ac:dyDescent="0.3">
      <c r="A67" s="190" t="s">
        <v>404</v>
      </c>
      <c r="B67" s="191"/>
    </row>
    <row r="68" spans="1:3" ht="16.5" thickBot="1" x14ac:dyDescent="0.3">
      <c r="A68" s="137" t="s">
        <v>405</v>
      </c>
      <c r="B68" s="193">
        <f>B67/$B$27</f>
        <v>0</v>
      </c>
    </row>
    <row r="69" spans="1:3" ht="16.5" thickBot="1" x14ac:dyDescent="0.3">
      <c r="A69" s="137" t="s">
        <v>406</v>
      </c>
      <c r="B69" s="189"/>
      <c r="C69" s="128">
        <v>1</v>
      </c>
    </row>
    <row r="70" spans="1:3" ht="16.5" thickBot="1" x14ac:dyDescent="0.3">
      <c r="A70" s="137" t="s">
        <v>407</v>
      </c>
      <c r="B70" s="189"/>
      <c r="C70" s="128">
        <v>2</v>
      </c>
    </row>
    <row r="71" spans="1:3" s="192" customFormat="1" ht="16.5" thickBot="1" x14ac:dyDescent="0.3">
      <c r="A71" s="190" t="s">
        <v>404</v>
      </c>
      <c r="B71" s="191"/>
    </row>
    <row r="72" spans="1:3" ht="16.5" thickBot="1" x14ac:dyDescent="0.3">
      <c r="A72" s="137" t="s">
        <v>405</v>
      </c>
      <c r="B72" s="193">
        <f>B71/$B$27</f>
        <v>0</v>
      </c>
    </row>
    <row r="73" spans="1:3" ht="16.5" thickBot="1" x14ac:dyDescent="0.3">
      <c r="A73" s="137" t="s">
        <v>406</v>
      </c>
      <c r="B73" s="189"/>
      <c r="C73" s="128">
        <v>1</v>
      </c>
    </row>
    <row r="74" spans="1:3" ht="16.5" thickBot="1" x14ac:dyDescent="0.3">
      <c r="A74" s="137" t="s">
        <v>407</v>
      </c>
      <c r="B74" s="189"/>
      <c r="C74" s="128">
        <v>2</v>
      </c>
    </row>
    <row r="75" spans="1:3" ht="29.25" thickBot="1" x14ac:dyDescent="0.3">
      <c r="A75" s="136" t="s">
        <v>410</v>
      </c>
      <c r="B75" s="144"/>
    </row>
    <row r="76" spans="1:3" ht="16.5" thickBot="1" x14ac:dyDescent="0.3">
      <c r="A76" s="138" t="s">
        <v>402</v>
      </c>
      <c r="B76" s="144"/>
    </row>
    <row r="77" spans="1:3" ht="16.5" thickBot="1" x14ac:dyDescent="0.3">
      <c r="A77" s="138" t="s">
        <v>411</v>
      </c>
      <c r="B77" s="144"/>
    </row>
    <row r="78" spans="1:3" ht="16.5" thickBot="1" x14ac:dyDescent="0.3">
      <c r="A78" s="138" t="s">
        <v>412</v>
      </c>
      <c r="B78" s="144"/>
    </row>
    <row r="79" spans="1:3" ht="16.5" thickBot="1" x14ac:dyDescent="0.3">
      <c r="A79" s="138" t="s">
        <v>413</v>
      </c>
      <c r="B79" s="144"/>
    </row>
    <row r="80" spans="1:3" ht="16.5" thickBot="1" x14ac:dyDescent="0.3">
      <c r="A80" s="134" t="s">
        <v>414</v>
      </c>
      <c r="B80" s="194">
        <f>B81/$B$27</f>
        <v>0</v>
      </c>
    </row>
    <row r="81" spans="1:2" ht="16.5" thickBot="1" x14ac:dyDescent="0.3">
      <c r="A81" s="134" t="s">
        <v>415</v>
      </c>
      <c r="B81" s="195">
        <f xml:space="preserve"> SUMIF(C33:C74, 1,B33:B74)</f>
        <v>0</v>
      </c>
    </row>
    <row r="82" spans="1:2" ht="16.5" thickBot="1" x14ac:dyDescent="0.3">
      <c r="A82" s="134" t="s">
        <v>416</v>
      </c>
      <c r="B82" s="194">
        <f>B83/$B$27</f>
        <v>0</v>
      </c>
    </row>
    <row r="83" spans="1:2" ht="16.5" thickBot="1" x14ac:dyDescent="0.3">
      <c r="A83" s="135" t="s">
        <v>417</v>
      </c>
      <c r="B83" s="195">
        <f xml:space="preserve"> SUMIF(C35:C76, 2,B35:B76)</f>
        <v>0</v>
      </c>
    </row>
    <row r="84" spans="1:2" x14ac:dyDescent="0.25">
      <c r="A84" s="136" t="s">
        <v>418</v>
      </c>
      <c r="B84" s="504" t="s">
        <v>419</v>
      </c>
    </row>
    <row r="85" spans="1:2" x14ac:dyDescent="0.25">
      <c r="A85" s="140" t="s">
        <v>420</v>
      </c>
      <c r="B85" s="505"/>
    </row>
    <row r="86" spans="1:2" x14ac:dyDescent="0.25">
      <c r="A86" s="140" t="s">
        <v>421</v>
      </c>
      <c r="B86" s="505"/>
    </row>
    <row r="87" spans="1:2" x14ac:dyDescent="0.25">
      <c r="A87" s="140" t="s">
        <v>422</v>
      </c>
      <c r="B87" s="505"/>
    </row>
    <row r="88" spans="1:2" x14ac:dyDescent="0.25">
      <c r="A88" s="140" t="s">
        <v>423</v>
      </c>
      <c r="B88" s="505"/>
    </row>
    <row r="89" spans="1:2" ht="16.5" thickBot="1" x14ac:dyDescent="0.3">
      <c r="A89" s="141" t="s">
        <v>424</v>
      </c>
      <c r="B89" s="506"/>
    </row>
    <row r="90" spans="1:2" ht="30.75" thickBot="1" x14ac:dyDescent="0.3">
      <c r="A90" s="138" t="s">
        <v>425</v>
      </c>
      <c r="B90" s="139"/>
    </row>
    <row r="91" spans="1:2" ht="29.25" thickBot="1" x14ac:dyDescent="0.3">
      <c r="A91" s="134" t="s">
        <v>426</v>
      </c>
      <c r="B91" s="139"/>
    </row>
    <row r="92" spans="1:2" ht="16.5" thickBot="1" x14ac:dyDescent="0.3">
      <c r="A92" s="138" t="s">
        <v>402</v>
      </c>
      <c r="B92" s="146"/>
    </row>
    <row r="93" spans="1:2" ht="16.5" thickBot="1" x14ac:dyDescent="0.3">
      <c r="A93" s="138" t="s">
        <v>427</v>
      </c>
      <c r="B93" s="139"/>
    </row>
    <row r="94" spans="1:2" ht="16.5" thickBot="1" x14ac:dyDescent="0.3">
      <c r="A94" s="138" t="s">
        <v>428</v>
      </c>
      <c r="B94" s="146"/>
    </row>
    <row r="95" spans="1:2" ht="30.75" thickBot="1" x14ac:dyDescent="0.3">
      <c r="A95" s="147" t="s">
        <v>429</v>
      </c>
      <c r="B95" s="187" t="s">
        <v>430</v>
      </c>
    </row>
    <row r="96" spans="1:2" ht="16.5" thickBot="1" x14ac:dyDescent="0.3">
      <c r="A96" s="134" t="s">
        <v>431</v>
      </c>
      <c r="B96" s="145"/>
    </row>
    <row r="97" spans="1:2" ht="16.5" thickBot="1" x14ac:dyDescent="0.3">
      <c r="A97" s="140" t="s">
        <v>432</v>
      </c>
      <c r="B97" s="148"/>
    </row>
    <row r="98" spans="1:2" ht="16.5" thickBot="1" x14ac:dyDescent="0.3">
      <c r="A98" s="140" t="s">
        <v>433</v>
      </c>
      <c r="B98" s="148"/>
    </row>
    <row r="99" spans="1:2" ht="16.5" thickBot="1" x14ac:dyDescent="0.3">
      <c r="A99" s="140" t="s">
        <v>434</v>
      </c>
      <c r="B99" s="148"/>
    </row>
    <row r="100" spans="1:2" ht="45.75" thickBot="1" x14ac:dyDescent="0.3">
      <c r="A100" s="149" t="s">
        <v>435</v>
      </c>
      <c r="B100" s="146" t="s">
        <v>436</v>
      </c>
    </row>
    <row r="101" spans="1:2" ht="28.5" x14ac:dyDescent="0.25">
      <c r="A101" s="136" t="s">
        <v>437</v>
      </c>
      <c r="B101" s="504" t="s">
        <v>438</v>
      </c>
    </row>
    <row r="102" spans="1:2" x14ac:dyDescent="0.25">
      <c r="A102" s="140" t="s">
        <v>439</v>
      </c>
      <c r="B102" s="505"/>
    </row>
    <row r="103" spans="1:2" x14ac:dyDescent="0.25">
      <c r="A103" s="140" t="s">
        <v>440</v>
      </c>
      <c r="B103" s="505"/>
    </row>
    <row r="104" spans="1:2" x14ac:dyDescent="0.25">
      <c r="A104" s="140" t="s">
        <v>441</v>
      </c>
      <c r="B104" s="505"/>
    </row>
    <row r="105" spans="1:2" x14ac:dyDescent="0.25">
      <c r="A105" s="140" t="s">
        <v>442</v>
      </c>
      <c r="B105" s="505"/>
    </row>
    <row r="106" spans="1:2" ht="16.5" thickBot="1" x14ac:dyDescent="0.3">
      <c r="A106" s="150" t="s">
        <v>443</v>
      </c>
      <c r="B106" s="506"/>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8"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6" t="str">
        <f>'1. паспорт местоположение'!A5:C5</f>
        <v>Год раскрытия информации: 2018 год</v>
      </c>
      <c r="B4" s="376"/>
      <c r="C4" s="376"/>
      <c r="D4" s="376"/>
      <c r="E4" s="376"/>
      <c r="F4" s="376"/>
      <c r="G4" s="376"/>
      <c r="H4" s="376"/>
      <c r="I4" s="376"/>
      <c r="J4" s="376"/>
      <c r="K4" s="376"/>
      <c r="L4" s="376"/>
      <c r="M4" s="376"/>
      <c r="N4" s="376"/>
      <c r="O4" s="376"/>
      <c r="P4" s="376"/>
      <c r="Q4" s="376"/>
      <c r="R4" s="376"/>
      <c r="S4" s="376"/>
    </row>
    <row r="5" spans="1:28" s="12" customFormat="1" ht="15.75" x14ac:dyDescent="0.2">
      <c r="A5" s="17"/>
    </row>
    <row r="6" spans="1:28" s="12" customFormat="1" ht="18.75" x14ac:dyDescent="0.2">
      <c r="A6" s="380" t="s">
        <v>9</v>
      </c>
      <c r="B6" s="380"/>
      <c r="C6" s="380"/>
      <c r="D6" s="380"/>
      <c r="E6" s="380"/>
      <c r="F6" s="380"/>
      <c r="G6" s="380"/>
      <c r="H6" s="380"/>
      <c r="I6" s="380"/>
      <c r="J6" s="380"/>
      <c r="K6" s="380"/>
      <c r="L6" s="380"/>
      <c r="M6" s="380"/>
      <c r="N6" s="380"/>
      <c r="O6" s="380"/>
      <c r="P6" s="380"/>
      <c r="Q6" s="380"/>
      <c r="R6" s="380"/>
      <c r="S6" s="380"/>
      <c r="T6" s="13"/>
      <c r="U6" s="13"/>
      <c r="V6" s="13"/>
      <c r="W6" s="13"/>
      <c r="X6" s="13"/>
      <c r="Y6" s="13"/>
      <c r="Z6" s="13"/>
      <c r="AA6" s="13"/>
      <c r="AB6" s="13"/>
    </row>
    <row r="7" spans="1:28" s="12" customFormat="1" ht="18.75" x14ac:dyDescent="0.2">
      <c r="A7" s="380"/>
      <c r="B7" s="380"/>
      <c r="C7" s="380"/>
      <c r="D7" s="380"/>
      <c r="E7" s="380"/>
      <c r="F7" s="380"/>
      <c r="G7" s="380"/>
      <c r="H7" s="380"/>
      <c r="I7" s="380"/>
      <c r="J7" s="380"/>
      <c r="K7" s="380"/>
      <c r="L7" s="380"/>
      <c r="M7" s="380"/>
      <c r="N7" s="380"/>
      <c r="O7" s="380"/>
      <c r="P7" s="380"/>
      <c r="Q7" s="380"/>
      <c r="R7" s="380"/>
      <c r="S7" s="380"/>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7" t="s">
        <v>8</v>
      </c>
      <c r="B9" s="377"/>
      <c r="C9" s="377"/>
      <c r="D9" s="377"/>
      <c r="E9" s="377"/>
      <c r="F9" s="377"/>
      <c r="G9" s="377"/>
      <c r="H9" s="377"/>
      <c r="I9" s="377"/>
      <c r="J9" s="377"/>
      <c r="K9" s="377"/>
      <c r="L9" s="377"/>
      <c r="M9" s="377"/>
      <c r="N9" s="377"/>
      <c r="O9" s="377"/>
      <c r="P9" s="377"/>
      <c r="Q9" s="377"/>
      <c r="R9" s="377"/>
      <c r="S9" s="377"/>
      <c r="T9" s="13"/>
      <c r="U9" s="13"/>
      <c r="V9" s="13"/>
      <c r="W9" s="13"/>
      <c r="X9" s="13"/>
      <c r="Y9" s="13"/>
      <c r="Z9" s="13"/>
      <c r="AA9" s="13"/>
      <c r="AB9" s="13"/>
    </row>
    <row r="10" spans="1:28" s="12" customFormat="1" ht="18.75" x14ac:dyDescent="0.2">
      <c r="A10" s="380"/>
      <c r="B10" s="380"/>
      <c r="C10" s="380"/>
      <c r="D10" s="380"/>
      <c r="E10" s="380"/>
      <c r="F10" s="380"/>
      <c r="G10" s="380"/>
      <c r="H10" s="380"/>
      <c r="I10" s="380"/>
      <c r="J10" s="380"/>
      <c r="K10" s="380"/>
      <c r="L10" s="380"/>
      <c r="M10" s="380"/>
      <c r="N10" s="380"/>
      <c r="O10" s="380"/>
      <c r="P10" s="380"/>
      <c r="Q10" s="380"/>
      <c r="R10" s="380"/>
      <c r="S10" s="380"/>
      <c r="T10" s="13"/>
      <c r="U10" s="13"/>
      <c r="V10" s="13"/>
      <c r="W10" s="13"/>
      <c r="X10" s="13"/>
      <c r="Y10" s="13"/>
      <c r="Z10" s="13"/>
      <c r="AA10" s="13"/>
      <c r="AB10" s="13"/>
    </row>
    <row r="11" spans="1:28" s="12" customFormat="1" ht="18.75" x14ac:dyDescent="0.2">
      <c r="A11" s="384" t="str">
        <f>'1. паспорт местоположение'!A12:C12</f>
        <v>D_2537</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7" t="s">
        <v>7</v>
      </c>
      <c r="B12" s="377"/>
      <c r="C12" s="377"/>
      <c r="D12" s="377"/>
      <c r="E12" s="377"/>
      <c r="F12" s="377"/>
      <c r="G12" s="377"/>
      <c r="H12" s="377"/>
      <c r="I12" s="377"/>
      <c r="J12" s="377"/>
      <c r="K12" s="377"/>
      <c r="L12" s="377"/>
      <c r="M12" s="377"/>
      <c r="N12" s="377"/>
      <c r="O12" s="377"/>
      <c r="P12" s="377"/>
      <c r="Q12" s="377"/>
      <c r="R12" s="377"/>
      <c r="S12" s="377"/>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4" t="str">
        <f>'1. паспорт местоположение'!A15</f>
        <v>Строительство ПС 110/15 кВ "Приморск" с заходами и ВКЛ на ПС О-52</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77" t="s">
        <v>6</v>
      </c>
      <c r="B15" s="377"/>
      <c r="C15" s="377"/>
      <c r="D15" s="377"/>
      <c r="E15" s="377"/>
      <c r="F15" s="377"/>
      <c r="G15" s="377"/>
      <c r="H15" s="377"/>
      <c r="I15" s="377"/>
      <c r="J15" s="377"/>
      <c r="K15" s="377"/>
      <c r="L15" s="377"/>
      <c r="M15" s="377"/>
      <c r="N15" s="377"/>
      <c r="O15" s="377"/>
      <c r="P15" s="377"/>
      <c r="Q15" s="377"/>
      <c r="R15" s="377"/>
      <c r="S15" s="377"/>
      <c r="T15" s="6"/>
      <c r="U15" s="6"/>
      <c r="V15" s="6"/>
      <c r="W15" s="6"/>
      <c r="X15" s="6"/>
      <c r="Y15" s="6"/>
      <c r="Z15" s="6"/>
      <c r="AA15" s="6"/>
      <c r="AB15" s="6"/>
    </row>
    <row r="16" spans="1:28" s="3"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4"/>
      <c r="U16" s="4"/>
      <c r="V16" s="4"/>
      <c r="W16" s="4"/>
      <c r="X16" s="4"/>
      <c r="Y16" s="4"/>
    </row>
    <row r="17" spans="1:28" s="3" customFormat="1" ht="45.75" customHeight="1" x14ac:dyDescent="0.2">
      <c r="A17" s="378" t="s">
        <v>504</v>
      </c>
      <c r="B17" s="378"/>
      <c r="C17" s="378"/>
      <c r="D17" s="378"/>
      <c r="E17" s="378"/>
      <c r="F17" s="378"/>
      <c r="G17" s="378"/>
      <c r="H17" s="378"/>
      <c r="I17" s="378"/>
      <c r="J17" s="378"/>
      <c r="K17" s="378"/>
      <c r="L17" s="378"/>
      <c r="M17" s="378"/>
      <c r="N17" s="378"/>
      <c r="O17" s="378"/>
      <c r="P17" s="378"/>
      <c r="Q17" s="378"/>
      <c r="R17" s="378"/>
      <c r="S17" s="378"/>
      <c r="T17" s="7"/>
      <c r="U17" s="7"/>
      <c r="V17" s="7"/>
      <c r="W17" s="7"/>
      <c r="X17" s="7"/>
      <c r="Y17" s="7"/>
      <c r="Z17" s="7"/>
      <c r="AA17" s="7"/>
      <c r="AB17" s="7"/>
    </row>
    <row r="18" spans="1:28"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4"/>
      <c r="U18" s="4"/>
      <c r="V18" s="4"/>
      <c r="W18" s="4"/>
      <c r="X18" s="4"/>
      <c r="Y18" s="4"/>
    </row>
    <row r="19" spans="1:28" s="3" customFormat="1" ht="54" customHeight="1" x14ac:dyDescent="0.2">
      <c r="A19" s="388" t="s">
        <v>5</v>
      </c>
      <c r="B19" s="388" t="s">
        <v>107</v>
      </c>
      <c r="C19" s="389" t="s">
        <v>393</v>
      </c>
      <c r="D19" s="388" t="s">
        <v>392</v>
      </c>
      <c r="E19" s="388" t="s">
        <v>106</v>
      </c>
      <c r="F19" s="388" t="s">
        <v>105</v>
      </c>
      <c r="G19" s="388" t="s">
        <v>388</v>
      </c>
      <c r="H19" s="388" t="s">
        <v>104</v>
      </c>
      <c r="I19" s="388" t="s">
        <v>103</v>
      </c>
      <c r="J19" s="388" t="s">
        <v>102</v>
      </c>
      <c r="K19" s="388" t="s">
        <v>101</v>
      </c>
      <c r="L19" s="388" t="s">
        <v>100</v>
      </c>
      <c r="M19" s="388" t="s">
        <v>99</v>
      </c>
      <c r="N19" s="388" t="s">
        <v>98</v>
      </c>
      <c r="O19" s="388" t="s">
        <v>97</v>
      </c>
      <c r="P19" s="388" t="s">
        <v>96</v>
      </c>
      <c r="Q19" s="388" t="s">
        <v>391</v>
      </c>
      <c r="R19" s="388"/>
      <c r="S19" s="391" t="s">
        <v>496</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6" t="s">
        <v>389</v>
      </c>
      <c r="R20" s="47" t="s">
        <v>390</v>
      </c>
      <c r="S20" s="391"/>
      <c r="T20" s="32"/>
      <c r="U20" s="32"/>
      <c r="V20" s="32"/>
      <c r="W20" s="32"/>
      <c r="X20" s="32"/>
      <c r="Y20" s="32"/>
      <c r="Z20" s="31"/>
      <c r="AA20" s="31"/>
      <c r="AB20" s="31"/>
    </row>
    <row r="21" spans="1:28" s="3" customFormat="1" ht="18.75" x14ac:dyDescent="0.2">
      <c r="A21" s="46">
        <v>1</v>
      </c>
      <c r="B21" s="51">
        <v>2</v>
      </c>
      <c r="C21" s="46">
        <v>3</v>
      </c>
      <c r="D21" s="51">
        <v>4</v>
      </c>
      <c r="E21" s="46">
        <v>5</v>
      </c>
      <c r="F21" s="51">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32.25" customHeight="1" x14ac:dyDescent="0.2">
      <c r="A22" s="46"/>
      <c r="B22" s="51" t="s">
        <v>95</v>
      </c>
      <c r="C22" s="51"/>
      <c r="D22" s="51"/>
      <c r="E22" s="51" t="s">
        <v>94</v>
      </c>
      <c r="F22" s="51" t="s">
        <v>93</v>
      </c>
      <c r="G22" s="51" t="s">
        <v>497</v>
      </c>
      <c r="H22" s="51"/>
      <c r="I22" s="51"/>
      <c r="J22" s="51"/>
      <c r="K22" s="51"/>
      <c r="L22" s="51"/>
      <c r="M22" s="51"/>
      <c r="N22" s="51"/>
      <c r="O22" s="51"/>
      <c r="P22" s="51"/>
      <c r="Q22" s="42"/>
      <c r="R22" s="5"/>
      <c r="S22" s="158"/>
      <c r="T22" s="32"/>
      <c r="U22" s="32"/>
      <c r="V22" s="32"/>
      <c r="W22" s="32"/>
      <c r="X22" s="32"/>
      <c r="Y22" s="32"/>
      <c r="Z22" s="31"/>
      <c r="AA22" s="31"/>
      <c r="AB22" s="31"/>
    </row>
    <row r="23" spans="1:28" s="3" customFormat="1" ht="18.75" x14ac:dyDescent="0.2">
      <c r="A23" s="46"/>
      <c r="B23" s="51" t="s">
        <v>95</v>
      </c>
      <c r="C23" s="51"/>
      <c r="D23" s="51"/>
      <c r="E23" s="51" t="s">
        <v>94</v>
      </c>
      <c r="F23" s="51" t="s">
        <v>93</v>
      </c>
      <c r="G23" s="51" t="s">
        <v>92</v>
      </c>
      <c r="H23" s="34"/>
      <c r="I23" s="34"/>
      <c r="J23" s="34"/>
      <c r="K23" s="34"/>
      <c r="L23" s="34"/>
      <c r="M23" s="34"/>
      <c r="N23" s="34"/>
      <c r="O23" s="34"/>
      <c r="P23" s="34"/>
      <c r="Q23" s="34"/>
      <c r="R23" s="5"/>
      <c r="S23" s="158"/>
      <c r="T23" s="32"/>
      <c r="U23" s="32"/>
      <c r="V23" s="32"/>
      <c r="W23" s="32"/>
      <c r="X23" s="31"/>
      <c r="Y23" s="31"/>
      <c r="Z23" s="31"/>
      <c r="AA23" s="31"/>
      <c r="AB23" s="31"/>
    </row>
    <row r="24" spans="1:28" s="3" customFormat="1" ht="18.75" x14ac:dyDescent="0.2">
      <c r="A24" s="46"/>
      <c r="B24" s="51" t="s">
        <v>95</v>
      </c>
      <c r="C24" s="51"/>
      <c r="D24" s="51"/>
      <c r="E24" s="51" t="s">
        <v>94</v>
      </c>
      <c r="F24" s="51" t="s">
        <v>93</v>
      </c>
      <c r="G24" s="51" t="s">
        <v>88</v>
      </c>
      <c r="H24" s="34"/>
      <c r="I24" s="34"/>
      <c r="J24" s="34"/>
      <c r="K24" s="34"/>
      <c r="L24" s="34"/>
      <c r="M24" s="34"/>
      <c r="N24" s="34"/>
      <c r="O24" s="34"/>
      <c r="P24" s="34"/>
      <c r="Q24" s="34"/>
      <c r="R24" s="5"/>
      <c r="S24" s="158"/>
      <c r="T24" s="32"/>
      <c r="U24" s="32"/>
      <c r="V24" s="32"/>
      <c r="W24" s="32"/>
      <c r="X24" s="31"/>
      <c r="Y24" s="31"/>
      <c r="Z24" s="31"/>
      <c r="AA24" s="31"/>
      <c r="AB24" s="31"/>
    </row>
    <row r="25" spans="1:28" s="3" customFormat="1" ht="31.5" x14ac:dyDescent="0.2">
      <c r="A25" s="50"/>
      <c r="B25" s="51" t="s">
        <v>91</v>
      </c>
      <c r="C25" s="51"/>
      <c r="D25" s="51"/>
      <c r="E25" s="51" t="s">
        <v>90</v>
      </c>
      <c r="F25" s="51" t="s">
        <v>89</v>
      </c>
      <c r="G25" s="51" t="s">
        <v>498</v>
      </c>
      <c r="H25" s="34"/>
      <c r="I25" s="34"/>
      <c r="J25" s="34"/>
      <c r="K25" s="34"/>
      <c r="L25" s="34"/>
      <c r="M25" s="34"/>
      <c r="N25" s="34"/>
      <c r="O25" s="34"/>
      <c r="P25" s="34"/>
      <c r="Q25" s="34"/>
      <c r="R25" s="5"/>
      <c r="S25" s="158"/>
      <c r="T25" s="32"/>
      <c r="U25" s="32"/>
      <c r="V25" s="32"/>
      <c r="W25" s="32"/>
      <c r="X25" s="31"/>
      <c r="Y25" s="31"/>
      <c r="Z25" s="31"/>
      <c r="AA25" s="31"/>
      <c r="AB25" s="31"/>
    </row>
    <row r="26" spans="1:28" s="3" customFormat="1" ht="18.75" x14ac:dyDescent="0.2">
      <c r="A26" s="50"/>
      <c r="B26" s="51" t="s">
        <v>91</v>
      </c>
      <c r="C26" s="51"/>
      <c r="D26" s="51"/>
      <c r="E26" s="51" t="s">
        <v>90</v>
      </c>
      <c r="F26" s="51" t="s">
        <v>89</v>
      </c>
      <c r="G26" s="51" t="s">
        <v>92</v>
      </c>
      <c r="H26" s="34"/>
      <c r="I26" s="34"/>
      <c r="J26" s="34"/>
      <c r="K26" s="34"/>
      <c r="L26" s="34"/>
      <c r="M26" s="34"/>
      <c r="N26" s="34"/>
      <c r="O26" s="34"/>
      <c r="P26" s="34"/>
      <c r="Q26" s="34"/>
      <c r="R26" s="5"/>
      <c r="S26" s="158"/>
      <c r="T26" s="32"/>
      <c r="U26" s="32"/>
      <c r="V26" s="32"/>
      <c r="W26" s="32"/>
      <c r="X26" s="31"/>
      <c r="Y26" s="31"/>
      <c r="Z26" s="31"/>
      <c r="AA26" s="31"/>
      <c r="AB26" s="31"/>
    </row>
    <row r="27" spans="1:28" s="3" customFormat="1" ht="18.75" x14ac:dyDescent="0.2">
      <c r="A27" s="50"/>
      <c r="B27" s="51" t="s">
        <v>91</v>
      </c>
      <c r="C27" s="51"/>
      <c r="D27" s="51"/>
      <c r="E27" s="51" t="s">
        <v>90</v>
      </c>
      <c r="F27" s="51" t="s">
        <v>89</v>
      </c>
      <c r="G27" s="51" t="s">
        <v>88</v>
      </c>
      <c r="H27" s="34"/>
      <c r="I27" s="34"/>
      <c r="J27" s="34"/>
      <c r="K27" s="34"/>
      <c r="L27" s="34"/>
      <c r="M27" s="34"/>
      <c r="N27" s="34"/>
      <c r="O27" s="34"/>
      <c r="P27" s="34"/>
      <c r="Q27" s="34"/>
      <c r="R27" s="5"/>
      <c r="S27" s="15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8"/>
      <c r="T28" s="32"/>
      <c r="U28" s="32"/>
      <c r="V28" s="32"/>
      <c r="W28" s="32"/>
      <c r="X28" s="31"/>
      <c r="Y28" s="31"/>
      <c r="Z28" s="31"/>
      <c r="AA28" s="31"/>
      <c r="AB28" s="31"/>
    </row>
    <row r="29" spans="1:28" ht="20.25" customHeight="1" x14ac:dyDescent="0.25">
      <c r="A29" s="125"/>
      <c r="B29" s="51" t="s">
        <v>386</v>
      </c>
      <c r="C29" s="51"/>
      <c r="D29" s="51"/>
      <c r="E29" s="125" t="s">
        <v>387</v>
      </c>
      <c r="F29" s="125" t="s">
        <v>387</v>
      </c>
      <c r="G29" s="125" t="s">
        <v>387</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80" zoomScaleNormal="60" zoomScaleSheetLayoutView="80" workbookViewId="0">
      <selection activeCell="P26" sqref="P26"/>
    </sheetView>
  </sheetViews>
  <sheetFormatPr defaultColWidth="10.7109375" defaultRowHeight="15.75" x14ac:dyDescent="0.25"/>
  <cols>
    <col min="1" max="1" width="9.5703125" style="56" customWidth="1"/>
    <col min="2" max="2" width="8.7109375" style="56" customWidth="1"/>
    <col min="3" max="3" width="14.28515625" style="56" customWidth="1"/>
    <col min="4" max="4" width="1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6" t="str">
        <f>'1. паспорт местоположение'!A5:C5</f>
        <v>Год раскрытия информации: 2018 год</v>
      </c>
      <c r="B6" s="376"/>
      <c r="C6" s="376"/>
      <c r="D6" s="376"/>
      <c r="E6" s="376"/>
      <c r="F6" s="376"/>
      <c r="G6" s="376"/>
      <c r="H6" s="376"/>
      <c r="I6" s="376"/>
      <c r="J6" s="376"/>
      <c r="K6" s="376"/>
      <c r="L6" s="376"/>
      <c r="M6" s="376"/>
      <c r="N6" s="376"/>
      <c r="O6" s="376"/>
      <c r="P6" s="376"/>
      <c r="Q6" s="376"/>
      <c r="R6" s="376"/>
      <c r="S6" s="376"/>
      <c r="T6" s="376"/>
    </row>
    <row r="7" spans="1:20" s="12" customFormat="1" x14ac:dyDescent="0.2">
      <c r="A7" s="17"/>
      <c r="H7" s="16"/>
    </row>
    <row r="8" spans="1:20" s="12" customFormat="1" ht="18.75" x14ac:dyDescent="0.2">
      <c r="A8" s="380" t="s">
        <v>9</v>
      </c>
      <c r="B8" s="380"/>
      <c r="C8" s="380"/>
      <c r="D8" s="380"/>
      <c r="E8" s="380"/>
      <c r="F8" s="380"/>
      <c r="G8" s="380"/>
      <c r="H8" s="380"/>
      <c r="I8" s="380"/>
      <c r="J8" s="380"/>
      <c r="K8" s="380"/>
      <c r="L8" s="380"/>
      <c r="M8" s="380"/>
      <c r="N8" s="380"/>
      <c r="O8" s="380"/>
      <c r="P8" s="380"/>
      <c r="Q8" s="380"/>
      <c r="R8" s="380"/>
      <c r="S8" s="380"/>
      <c r="T8" s="380"/>
    </row>
    <row r="9" spans="1:20" s="12"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7" t="s">
        <v>8</v>
      </c>
      <c r="B11" s="377"/>
      <c r="C11" s="377"/>
      <c r="D11" s="377"/>
      <c r="E11" s="377"/>
      <c r="F11" s="377"/>
      <c r="G11" s="377"/>
      <c r="H11" s="377"/>
      <c r="I11" s="377"/>
      <c r="J11" s="377"/>
      <c r="K11" s="377"/>
      <c r="L11" s="377"/>
      <c r="M11" s="377"/>
      <c r="N11" s="377"/>
      <c r="O11" s="377"/>
      <c r="P11" s="377"/>
      <c r="Q11" s="377"/>
      <c r="R11" s="377"/>
      <c r="S11" s="377"/>
      <c r="T11" s="377"/>
    </row>
    <row r="12" spans="1:20" s="12"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2" customFormat="1" ht="18.75" customHeight="1" x14ac:dyDescent="0.2">
      <c r="A13" s="384" t="str">
        <f>'1. паспорт местоположение'!A12:C12</f>
        <v>D_2537</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7" t="s">
        <v>7</v>
      </c>
      <c r="B14" s="377"/>
      <c r="C14" s="377"/>
      <c r="D14" s="377"/>
      <c r="E14" s="377"/>
      <c r="F14" s="377"/>
      <c r="G14" s="377"/>
      <c r="H14" s="377"/>
      <c r="I14" s="377"/>
      <c r="J14" s="377"/>
      <c r="K14" s="377"/>
      <c r="L14" s="377"/>
      <c r="M14" s="377"/>
      <c r="N14" s="377"/>
      <c r="O14" s="377"/>
      <c r="P14" s="377"/>
      <c r="Q14" s="377"/>
      <c r="R14" s="377"/>
      <c r="S14" s="377"/>
      <c r="T14" s="377"/>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4" t="str">
        <f>'1. паспорт местоположение'!A15</f>
        <v>Строительство ПС 110/15 кВ "Приморск" с заходами и ВКЛ на ПС О-52</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77" t="s">
        <v>6</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113" s="3" customFormat="1" ht="15" customHeight="1" x14ac:dyDescent="0.2">
      <c r="A19" s="379" t="s">
        <v>509</v>
      </c>
      <c r="B19" s="379"/>
      <c r="C19" s="379"/>
      <c r="D19" s="379"/>
      <c r="E19" s="379"/>
      <c r="F19" s="379"/>
      <c r="G19" s="379"/>
      <c r="H19" s="379"/>
      <c r="I19" s="379"/>
      <c r="J19" s="379"/>
      <c r="K19" s="379"/>
      <c r="L19" s="379"/>
      <c r="M19" s="379"/>
      <c r="N19" s="379"/>
      <c r="O19" s="379"/>
      <c r="P19" s="379"/>
      <c r="Q19" s="379"/>
      <c r="R19" s="379"/>
      <c r="S19" s="379"/>
      <c r="T19" s="379"/>
    </row>
    <row r="20" spans="1:113" s="64"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5</v>
      </c>
      <c r="B21" s="399" t="s">
        <v>232</v>
      </c>
      <c r="C21" s="400"/>
      <c r="D21" s="403" t="s">
        <v>129</v>
      </c>
      <c r="E21" s="399" t="s">
        <v>538</v>
      </c>
      <c r="F21" s="400"/>
      <c r="G21" s="399" t="s">
        <v>283</v>
      </c>
      <c r="H21" s="400"/>
      <c r="I21" s="399" t="s">
        <v>128</v>
      </c>
      <c r="J21" s="400"/>
      <c r="K21" s="403" t="s">
        <v>127</v>
      </c>
      <c r="L21" s="399" t="s">
        <v>126</v>
      </c>
      <c r="M21" s="400"/>
      <c r="N21" s="399" t="s">
        <v>534</v>
      </c>
      <c r="O21" s="400"/>
      <c r="P21" s="403" t="s">
        <v>125</v>
      </c>
      <c r="Q21" s="392" t="s">
        <v>124</v>
      </c>
      <c r="R21" s="393"/>
      <c r="S21" s="392" t="s">
        <v>123</v>
      </c>
      <c r="T21" s="394"/>
    </row>
    <row r="22" spans="1:113" ht="204.75" customHeight="1" x14ac:dyDescent="0.25">
      <c r="A22" s="397"/>
      <c r="B22" s="401"/>
      <c r="C22" s="402"/>
      <c r="D22" s="406"/>
      <c r="E22" s="401"/>
      <c r="F22" s="402"/>
      <c r="G22" s="401"/>
      <c r="H22" s="402"/>
      <c r="I22" s="401"/>
      <c r="J22" s="402"/>
      <c r="K22" s="404"/>
      <c r="L22" s="401"/>
      <c r="M22" s="402"/>
      <c r="N22" s="401"/>
      <c r="O22" s="402"/>
      <c r="P22" s="404"/>
      <c r="Q22" s="113" t="s">
        <v>122</v>
      </c>
      <c r="R22" s="113" t="s">
        <v>508</v>
      </c>
      <c r="S22" s="113" t="s">
        <v>121</v>
      </c>
      <c r="T22" s="113" t="s">
        <v>120</v>
      </c>
    </row>
    <row r="23" spans="1:113" ht="51.75" customHeight="1" x14ac:dyDescent="0.25">
      <c r="A23" s="398"/>
      <c r="B23" s="166" t="s">
        <v>118</v>
      </c>
      <c r="C23" s="166" t="s">
        <v>119</v>
      </c>
      <c r="D23" s="404"/>
      <c r="E23" s="166" t="s">
        <v>118</v>
      </c>
      <c r="F23" s="166" t="s">
        <v>119</v>
      </c>
      <c r="G23" s="166" t="s">
        <v>118</v>
      </c>
      <c r="H23" s="166" t="s">
        <v>119</v>
      </c>
      <c r="I23" s="166" t="s">
        <v>118</v>
      </c>
      <c r="J23" s="166" t="s">
        <v>119</v>
      </c>
      <c r="K23" s="166" t="s">
        <v>118</v>
      </c>
      <c r="L23" s="166" t="s">
        <v>118</v>
      </c>
      <c r="M23" s="166" t="s">
        <v>119</v>
      </c>
      <c r="N23" s="166" t="s">
        <v>118</v>
      </c>
      <c r="O23" s="166" t="s">
        <v>119</v>
      </c>
      <c r="P23" s="167" t="s">
        <v>118</v>
      </c>
      <c r="Q23" s="113" t="s">
        <v>118</v>
      </c>
      <c r="R23" s="113" t="s">
        <v>118</v>
      </c>
      <c r="S23" s="113" t="s">
        <v>118</v>
      </c>
      <c r="T23" s="113" t="s">
        <v>118</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337" customFormat="1" ht="47.25" customHeight="1" x14ac:dyDescent="0.25">
      <c r="A25" s="341">
        <v>1</v>
      </c>
      <c r="B25" s="339" t="s">
        <v>387</v>
      </c>
      <c r="C25" s="339" t="s">
        <v>608</v>
      </c>
      <c r="D25" s="339" t="s">
        <v>114</v>
      </c>
      <c r="E25" s="339" t="s">
        <v>387</v>
      </c>
      <c r="F25" s="339" t="s">
        <v>609</v>
      </c>
      <c r="G25" s="339" t="s">
        <v>387</v>
      </c>
      <c r="H25" s="339" t="s">
        <v>610</v>
      </c>
      <c r="I25" s="339" t="s">
        <v>387</v>
      </c>
      <c r="J25" s="338"/>
      <c r="K25" s="338" t="s">
        <v>387</v>
      </c>
      <c r="L25" s="338" t="s">
        <v>387</v>
      </c>
      <c r="M25" s="340">
        <v>110</v>
      </c>
      <c r="N25" s="340" t="s">
        <v>387</v>
      </c>
      <c r="O25" s="340">
        <f>2*10</f>
        <v>20</v>
      </c>
      <c r="P25" s="338" t="s">
        <v>387</v>
      </c>
      <c r="Q25" s="345" t="s">
        <v>387</v>
      </c>
      <c r="R25" s="339" t="s">
        <v>387</v>
      </c>
      <c r="S25" s="345" t="s">
        <v>387</v>
      </c>
      <c r="T25" s="339" t="s">
        <v>387</v>
      </c>
    </row>
    <row r="26" spans="1:113" s="64" customFormat="1" ht="47.25" customHeight="1" x14ac:dyDescent="0.25">
      <c r="A26" s="68">
        <v>1</v>
      </c>
      <c r="B26" s="66" t="s">
        <v>387</v>
      </c>
      <c r="C26" s="66" t="s">
        <v>608</v>
      </c>
      <c r="D26" s="66" t="s">
        <v>617</v>
      </c>
      <c r="E26" s="66" t="s">
        <v>387</v>
      </c>
      <c r="F26" s="66" t="s">
        <v>618</v>
      </c>
      <c r="G26" s="66" t="s">
        <v>387</v>
      </c>
      <c r="H26" s="66" t="s">
        <v>619</v>
      </c>
      <c r="I26" s="66" t="s">
        <v>387</v>
      </c>
      <c r="J26" s="65"/>
      <c r="K26" s="65" t="s">
        <v>387</v>
      </c>
      <c r="L26" s="65" t="s">
        <v>387</v>
      </c>
      <c r="M26" s="67">
        <v>110</v>
      </c>
      <c r="N26" s="67" t="s">
        <v>387</v>
      </c>
      <c r="O26" s="67">
        <v>60</v>
      </c>
      <c r="P26" s="65" t="s">
        <v>387</v>
      </c>
      <c r="Q26" s="169" t="s">
        <v>387</v>
      </c>
      <c r="R26" s="66" t="s">
        <v>387</v>
      </c>
      <c r="S26" s="169" t="s">
        <v>387</v>
      </c>
      <c r="T26" s="66" t="s">
        <v>387</v>
      </c>
    </row>
    <row r="27" spans="1:113" ht="3" customHeight="1" x14ac:dyDescent="0.25"/>
    <row r="28" spans="1:113" s="62" customFormat="1" ht="12.75" x14ac:dyDescent="0.2">
      <c r="B28" s="63"/>
      <c r="C28" s="63"/>
      <c r="K28" s="63"/>
    </row>
    <row r="29" spans="1:113" s="62" customFormat="1" x14ac:dyDescent="0.25">
      <c r="B29" s="60" t="s">
        <v>117</v>
      </c>
      <c r="C29" s="60"/>
      <c r="D29" s="60"/>
      <c r="E29" s="60"/>
      <c r="F29" s="60"/>
      <c r="G29" s="60"/>
      <c r="H29" s="60"/>
      <c r="I29" s="60"/>
      <c r="J29" s="60"/>
      <c r="K29" s="60"/>
      <c r="L29" s="60"/>
      <c r="M29" s="60"/>
      <c r="N29" s="60"/>
      <c r="O29" s="60"/>
      <c r="P29" s="60"/>
      <c r="Q29" s="60"/>
      <c r="R29" s="60"/>
    </row>
    <row r="30" spans="1:113" x14ac:dyDescent="0.25">
      <c r="B30" s="405" t="s">
        <v>544</v>
      </c>
      <c r="C30" s="405"/>
      <c r="D30" s="405"/>
      <c r="E30" s="405"/>
      <c r="F30" s="405"/>
      <c r="G30" s="405"/>
      <c r="H30" s="405"/>
      <c r="I30" s="405"/>
      <c r="J30" s="405"/>
      <c r="K30" s="405"/>
      <c r="L30" s="405"/>
      <c r="M30" s="405"/>
      <c r="N30" s="405"/>
      <c r="O30" s="405"/>
      <c r="P30" s="405"/>
      <c r="Q30" s="405"/>
      <c r="R30" s="405"/>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507</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116</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115</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114</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113</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112</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111</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110</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109</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108</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0" zoomScale="85" zoomScaleSheetLayoutView="85" workbookViewId="0">
      <selection activeCell="P29" sqref="P2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6" t="str">
        <f>'1. паспорт местоположение'!A5:C5</f>
        <v>Год раскрытия информации: 2018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80" t="s">
        <v>9</v>
      </c>
      <c r="F7" s="380"/>
      <c r="G7" s="380"/>
      <c r="H7" s="380"/>
      <c r="I7" s="380"/>
      <c r="J7" s="380"/>
      <c r="K7" s="380"/>
      <c r="L7" s="380"/>
      <c r="M7" s="380"/>
      <c r="N7" s="380"/>
      <c r="O7" s="380"/>
      <c r="P7" s="380"/>
      <c r="Q7" s="380"/>
      <c r="R7" s="380"/>
      <c r="S7" s="380"/>
      <c r="T7" s="380"/>
      <c r="U7" s="380"/>
      <c r="V7" s="380"/>
      <c r="W7" s="380"/>
      <c r="X7" s="380"/>
      <c r="Y7" s="38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7" t="s">
        <v>8</v>
      </c>
      <c r="F10" s="377"/>
      <c r="G10" s="377"/>
      <c r="H10" s="377"/>
      <c r="I10" s="377"/>
      <c r="J10" s="377"/>
      <c r="K10" s="377"/>
      <c r="L10" s="377"/>
      <c r="M10" s="377"/>
      <c r="N10" s="377"/>
      <c r="O10" s="377"/>
      <c r="P10" s="377"/>
      <c r="Q10" s="377"/>
      <c r="R10" s="377"/>
      <c r="S10" s="377"/>
      <c r="T10" s="377"/>
      <c r="U10" s="377"/>
      <c r="V10" s="377"/>
      <c r="W10" s="377"/>
      <c r="X10" s="377"/>
      <c r="Y10" s="3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D_2537</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7" t="s">
        <v>7</v>
      </c>
      <c r="F13" s="377"/>
      <c r="G13" s="377"/>
      <c r="H13" s="377"/>
      <c r="I13" s="377"/>
      <c r="J13" s="377"/>
      <c r="K13" s="377"/>
      <c r="L13" s="377"/>
      <c r="M13" s="377"/>
      <c r="N13" s="377"/>
      <c r="O13" s="377"/>
      <c r="P13" s="377"/>
      <c r="Q13" s="377"/>
      <c r="R13" s="377"/>
      <c r="S13" s="377"/>
      <c r="T13" s="377"/>
      <c r="U13" s="377"/>
      <c r="V13" s="377"/>
      <c r="W13" s="377"/>
      <c r="X13" s="377"/>
      <c r="Y13" s="3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Строительство ПС 110/15 кВ "Приморск" с заходами и ВКЛ на ПС О-52</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7" t="s">
        <v>6</v>
      </c>
      <c r="F16" s="377"/>
      <c r="G16" s="377"/>
      <c r="H16" s="377"/>
      <c r="I16" s="377"/>
      <c r="J16" s="377"/>
      <c r="K16" s="377"/>
      <c r="L16" s="377"/>
      <c r="M16" s="377"/>
      <c r="N16" s="377"/>
      <c r="O16" s="377"/>
      <c r="P16" s="377"/>
      <c r="Q16" s="377"/>
      <c r="R16" s="377"/>
      <c r="S16" s="377"/>
      <c r="T16" s="377"/>
      <c r="U16" s="377"/>
      <c r="V16" s="377"/>
      <c r="W16" s="377"/>
      <c r="X16" s="377"/>
      <c r="Y16" s="3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511</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64" customFormat="1" ht="21" customHeight="1" x14ac:dyDescent="0.25"/>
    <row r="21" spans="1:27" ht="15.75" customHeight="1" x14ac:dyDescent="0.25">
      <c r="A21" s="411" t="s">
        <v>5</v>
      </c>
      <c r="B21" s="413" t="s">
        <v>518</v>
      </c>
      <c r="C21" s="414"/>
      <c r="D21" s="413" t="s">
        <v>520</v>
      </c>
      <c r="E21" s="414"/>
      <c r="F21" s="392" t="s">
        <v>101</v>
      </c>
      <c r="G21" s="394"/>
      <c r="H21" s="394"/>
      <c r="I21" s="393"/>
      <c r="J21" s="411" t="s">
        <v>521</v>
      </c>
      <c r="K21" s="413" t="s">
        <v>522</v>
      </c>
      <c r="L21" s="414"/>
      <c r="M21" s="413" t="s">
        <v>523</v>
      </c>
      <c r="N21" s="414"/>
      <c r="O21" s="413" t="s">
        <v>510</v>
      </c>
      <c r="P21" s="414"/>
      <c r="Q21" s="413" t="s">
        <v>134</v>
      </c>
      <c r="R21" s="414"/>
      <c r="S21" s="411" t="s">
        <v>133</v>
      </c>
      <c r="T21" s="411" t="s">
        <v>524</v>
      </c>
      <c r="U21" s="411" t="s">
        <v>519</v>
      </c>
      <c r="V21" s="413" t="s">
        <v>132</v>
      </c>
      <c r="W21" s="414"/>
      <c r="X21" s="392" t="s">
        <v>124</v>
      </c>
      <c r="Y21" s="394"/>
      <c r="Z21" s="392" t="s">
        <v>123</v>
      </c>
      <c r="AA21" s="394"/>
    </row>
    <row r="22" spans="1:27" ht="216" customHeight="1" x14ac:dyDescent="0.25">
      <c r="A22" s="417"/>
      <c r="B22" s="415"/>
      <c r="C22" s="416"/>
      <c r="D22" s="415"/>
      <c r="E22" s="416"/>
      <c r="F22" s="392" t="s">
        <v>131</v>
      </c>
      <c r="G22" s="393"/>
      <c r="H22" s="392" t="s">
        <v>130</v>
      </c>
      <c r="I22" s="393"/>
      <c r="J22" s="412"/>
      <c r="K22" s="415"/>
      <c r="L22" s="416"/>
      <c r="M22" s="415"/>
      <c r="N22" s="416"/>
      <c r="O22" s="415"/>
      <c r="P22" s="416"/>
      <c r="Q22" s="415"/>
      <c r="R22" s="416"/>
      <c r="S22" s="412"/>
      <c r="T22" s="412"/>
      <c r="U22" s="412"/>
      <c r="V22" s="415"/>
      <c r="W22" s="416"/>
      <c r="X22" s="113" t="s">
        <v>122</v>
      </c>
      <c r="Y22" s="113" t="s">
        <v>508</v>
      </c>
      <c r="Z22" s="113" t="s">
        <v>121</v>
      </c>
      <c r="AA22" s="113" t="s">
        <v>120</v>
      </c>
    </row>
    <row r="23" spans="1:27" ht="60" customHeight="1" x14ac:dyDescent="0.25">
      <c r="A23" s="412"/>
      <c r="B23" s="164" t="s">
        <v>118</v>
      </c>
      <c r="C23" s="164"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35" customFormat="1" ht="47.25" x14ac:dyDescent="0.25">
      <c r="A25" s="353">
        <v>1</v>
      </c>
      <c r="B25" s="354" t="s">
        <v>387</v>
      </c>
      <c r="C25" s="354" t="s">
        <v>621</v>
      </c>
      <c r="D25" s="353" t="s">
        <v>387</v>
      </c>
      <c r="E25" s="354" t="s">
        <v>620</v>
      </c>
      <c r="F25" s="354" t="s">
        <v>387</v>
      </c>
      <c r="G25" s="355">
        <v>110</v>
      </c>
      <c r="H25" s="355" t="s">
        <v>387</v>
      </c>
      <c r="I25" s="355">
        <v>110</v>
      </c>
      <c r="J25" s="356" t="s">
        <v>387</v>
      </c>
      <c r="K25" s="356" t="s">
        <v>387</v>
      </c>
      <c r="L25" s="357" t="s">
        <v>63</v>
      </c>
      <c r="M25" s="357" t="s">
        <v>387</v>
      </c>
      <c r="N25" s="358">
        <v>240</v>
      </c>
      <c r="O25" s="358" t="s">
        <v>387</v>
      </c>
      <c r="P25" s="358" t="s">
        <v>616</v>
      </c>
      <c r="Q25" s="358" t="s">
        <v>387</v>
      </c>
      <c r="R25" s="359">
        <v>0.2</v>
      </c>
      <c r="S25" s="356" t="s">
        <v>387</v>
      </c>
      <c r="T25" s="356" t="s">
        <v>387</v>
      </c>
      <c r="U25" s="356" t="s">
        <v>387</v>
      </c>
      <c r="V25" s="356" t="s">
        <v>387</v>
      </c>
      <c r="W25" s="356"/>
      <c r="X25" s="356" t="s">
        <v>387</v>
      </c>
      <c r="Y25" s="356" t="s">
        <v>387</v>
      </c>
      <c r="Z25" s="356" t="s">
        <v>387</v>
      </c>
      <c r="AA25" s="356" t="s">
        <v>387</v>
      </c>
    </row>
    <row r="26" spans="1:27" s="337" customFormat="1" x14ac:dyDescent="0.25">
      <c r="A26" s="407">
        <v>2</v>
      </c>
      <c r="B26" s="409" t="s">
        <v>387</v>
      </c>
      <c r="C26" s="409" t="s">
        <v>622</v>
      </c>
      <c r="D26" s="409" t="s">
        <v>387</v>
      </c>
      <c r="E26" s="409" t="s">
        <v>623</v>
      </c>
      <c r="F26" s="409" t="s">
        <v>387</v>
      </c>
      <c r="G26" s="355">
        <v>110</v>
      </c>
      <c r="H26" s="355" t="s">
        <v>387</v>
      </c>
      <c r="I26" s="355">
        <v>110</v>
      </c>
      <c r="J26" s="356" t="s">
        <v>387</v>
      </c>
      <c r="K26" s="356" t="s">
        <v>387</v>
      </c>
      <c r="L26" s="357" t="s">
        <v>64</v>
      </c>
      <c r="M26" s="357" t="s">
        <v>387</v>
      </c>
      <c r="N26" s="358">
        <v>240</v>
      </c>
      <c r="O26" s="358" t="s">
        <v>387</v>
      </c>
      <c r="P26" s="358" t="s">
        <v>624</v>
      </c>
      <c r="Q26" s="358" t="s">
        <v>387</v>
      </c>
      <c r="R26" s="359">
        <v>0.12</v>
      </c>
      <c r="S26" s="356" t="s">
        <v>387</v>
      </c>
      <c r="T26" s="356" t="s">
        <v>387</v>
      </c>
      <c r="U26" s="356" t="s">
        <v>387</v>
      </c>
      <c r="V26" s="356" t="s">
        <v>387</v>
      </c>
      <c r="W26" s="356"/>
      <c r="X26" s="356" t="s">
        <v>387</v>
      </c>
      <c r="Y26" s="356" t="s">
        <v>387</v>
      </c>
      <c r="Z26" s="356" t="s">
        <v>387</v>
      </c>
      <c r="AA26" s="356" t="s">
        <v>387</v>
      </c>
    </row>
    <row r="27" spans="1:27" s="335" customFormat="1" x14ac:dyDescent="0.25">
      <c r="A27" s="408"/>
      <c r="B27" s="410"/>
      <c r="C27" s="410"/>
      <c r="D27" s="410"/>
      <c r="E27" s="410"/>
      <c r="F27" s="410"/>
      <c r="G27" s="355">
        <v>110</v>
      </c>
      <c r="H27" s="355" t="s">
        <v>387</v>
      </c>
      <c r="I27" s="355">
        <v>110</v>
      </c>
      <c r="J27" s="356" t="s">
        <v>387</v>
      </c>
      <c r="K27" s="356" t="s">
        <v>387</v>
      </c>
      <c r="L27" s="357" t="s">
        <v>64</v>
      </c>
      <c r="M27" s="357" t="s">
        <v>387</v>
      </c>
      <c r="N27" s="358">
        <v>240</v>
      </c>
      <c r="O27" s="358" t="s">
        <v>387</v>
      </c>
      <c r="P27" s="358" t="s">
        <v>616</v>
      </c>
      <c r="Q27" s="358" t="s">
        <v>387</v>
      </c>
      <c r="R27" s="359">
        <v>0.17</v>
      </c>
      <c r="S27" s="356" t="s">
        <v>387</v>
      </c>
      <c r="T27" s="356" t="s">
        <v>387</v>
      </c>
      <c r="U27" s="356" t="s">
        <v>387</v>
      </c>
      <c r="V27" s="356" t="s">
        <v>387</v>
      </c>
      <c r="W27" s="356"/>
      <c r="X27" s="356" t="s">
        <v>387</v>
      </c>
      <c r="Y27" s="356" t="s">
        <v>387</v>
      </c>
      <c r="Z27" s="356" t="s">
        <v>387</v>
      </c>
      <c r="AA27" s="356" t="s">
        <v>387</v>
      </c>
    </row>
    <row r="28" spans="1:27" ht="3" customHeight="1" x14ac:dyDescent="0.25">
      <c r="X28" s="115"/>
      <c r="Y28" s="116"/>
      <c r="Z28" s="57"/>
      <c r="AA28" s="57"/>
    </row>
    <row r="29" spans="1:27" s="62" customFormat="1" ht="12.75" x14ac:dyDescent="0.2">
      <c r="A29" s="63"/>
      <c r="B29" s="63"/>
      <c r="C29" s="63"/>
      <c r="E29" s="63"/>
      <c r="X29" s="117"/>
      <c r="Y29" s="117"/>
      <c r="Z29" s="117"/>
      <c r="AA29" s="117"/>
    </row>
    <row r="30" spans="1:27" s="62" customFormat="1" ht="12.75" x14ac:dyDescent="0.2">
      <c r="A30" s="63"/>
      <c r="B30" s="63"/>
      <c r="C30" s="63"/>
    </row>
  </sheetData>
  <mergeCells count="33">
    <mergeCell ref="E18:Y18"/>
    <mergeCell ref="A21:A23"/>
    <mergeCell ref="D21:E22"/>
    <mergeCell ref="F21:I21"/>
    <mergeCell ref="J21:J22"/>
    <mergeCell ref="K21:L22"/>
    <mergeCell ref="M21:N22"/>
    <mergeCell ref="Q21:R22"/>
    <mergeCell ref="S21:S22"/>
    <mergeCell ref="T21:T22"/>
    <mergeCell ref="X21:Y21"/>
    <mergeCell ref="V21:W22"/>
    <mergeCell ref="F26:F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A26:A27"/>
    <mergeCell ref="B26:B27"/>
    <mergeCell ref="C26:C27"/>
    <mergeCell ref="D26:D27"/>
    <mergeCell ref="E26:E27"/>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6" t="str">
        <f>'1. паспорт местоположение'!A5:C5</f>
        <v>Год раскрытия информации: 2018 год</v>
      </c>
      <c r="B5" s="376"/>
      <c r="C5" s="376"/>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80" t="s">
        <v>9</v>
      </c>
      <c r="B7" s="380"/>
      <c r="C7" s="380"/>
      <c r="D7" s="13"/>
      <c r="E7" s="13"/>
      <c r="F7" s="13"/>
      <c r="G7" s="13"/>
      <c r="H7" s="13"/>
      <c r="I7" s="13"/>
      <c r="J7" s="13"/>
      <c r="K7" s="13"/>
      <c r="L7" s="13"/>
      <c r="M7" s="13"/>
      <c r="N7" s="13"/>
      <c r="O7" s="13"/>
      <c r="P7" s="13"/>
      <c r="Q7" s="13"/>
      <c r="R7" s="13"/>
      <c r="S7" s="13"/>
      <c r="T7" s="13"/>
      <c r="U7" s="13"/>
    </row>
    <row r="8" spans="1:29" s="12" customFormat="1" ht="18.75" x14ac:dyDescent="0.2">
      <c r="A8" s="380"/>
      <c r="B8" s="380"/>
      <c r="C8" s="380"/>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77" t="s">
        <v>8</v>
      </c>
      <c r="B10" s="377"/>
      <c r="C10" s="377"/>
      <c r="D10" s="6"/>
      <c r="E10" s="6"/>
      <c r="F10" s="6"/>
      <c r="G10" s="6"/>
      <c r="H10" s="13"/>
      <c r="I10" s="13"/>
      <c r="J10" s="13"/>
      <c r="K10" s="13"/>
      <c r="L10" s="13"/>
      <c r="M10" s="13"/>
      <c r="N10" s="13"/>
      <c r="O10" s="13"/>
      <c r="P10" s="13"/>
      <c r="Q10" s="13"/>
      <c r="R10" s="13"/>
      <c r="S10" s="13"/>
      <c r="T10" s="13"/>
      <c r="U10" s="13"/>
    </row>
    <row r="11" spans="1:29" s="12" customFormat="1" ht="18.75" x14ac:dyDescent="0.2">
      <c r="A11" s="380"/>
      <c r="B11" s="380"/>
      <c r="C11" s="380"/>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D_2537</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7" t="s">
        <v>7</v>
      </c>
      <c r="B13" s="377"/>
      <c r="C13" s="3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4" t="str">
        <f>'1. паспорт местоположение'!A15</f>
        <v>Строительство ПС 110/15 кВ "Приморск" с заходами и ВКЛ на ПС О-52</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7" t="s">
        <v>6</v>
      </c>
      <c r="B16" s="377"/>
      <c r="C16" s="377"/>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78" t="s">
        <v>503</v>
      </c>
      <c r="B18" s="378"/>
      <c r="C18" s="3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516</v>
      </c>
      <c r="C22" s="332" t="s">
        <v>605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31" t="s">
        <v>612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536</v>
      </c>
      <c r="C24" s="334" t="s">
        <v>614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537</v>
      </c>
      <c r="C25" s="362">
        <v>330.15809999999999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240</v>
      </c>
      <c r="C26" s="29"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517</v>
      </c>
      <c r="C27" s="29" t="s">
        <v>628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61">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61" t="s">
        <v>628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6" t="str">
        <f>'1. паспорт местоположение'!A5:C5</f>
        <v>Год раскрытия информации: 2018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61"/>
      <c r="AB6" s="161"/>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61"/>
      <c r="AB7" s="161"/>
    </row>
    <row r="8" spans="1:28" x14ac:dyDescent="0.25">
      <c r="A8" s="384" t="str">
        <f>'1. паспорт местоположение'!A9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62"/>
      <c r="AB8" s="162"/>
    </row>
    <row r="9" spans="1:28" ht="15.75" x14ac:dyDescent="0.25">
      <c r="A9" s="377" t="s">
        <v>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63"/>
      <c r="AB9" s="163"/>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61"/>
      <c r="AB10" s="161"/>
    </row>
    <row r="11" spans="1:28" x14ac:dyDescent="0.25">
      <c r="A11" s="384" t="str">
        <f>'1. паспорт местоположение'!A12:C12</f>
        <v>D_2537</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62"/>
      <c r="AB11" s="162"/>
    </row>
    <row r="12" spans="1:28" ht="15.75"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63"/>
      <c r="AB12" s="163"/>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4" t="str">
        <f>'1. паспорт местоположение'!A15</f>
        <v>Строительство ПС 110/15 кВ "Приморск" с заходами и ВКЛ на ПС О-52</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62"/>
      <c r="AB14" s="162"/>
    </row>
    <row r="15" spans="1:28" ht="15.75"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63"/>
      <c r="AB15" s="163"/>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72"/>
      <c r="AB16" s="172"/>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72"/>
      <c r="AB17" s="172"/>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72"/>
      <c r="AB18" s="172"/>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72"/>
      <c r="AB19" s="172"/>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73"/>
      <c r="AB20" s="173"/>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73"/>
      <c r="AB21" s="173"/>
    </row>
    <row r="22" spans="1:28" x14ac:dyDescent="0.25">
      <c r="A22" s="420" t="s">
        <v>535</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74"/>
      <c r="AB22" s="174"/>
    </row>
    <row r="23" spans="1:28" ht="32.25" customHeight="1" x14ac:dyDescent="0.25">
      <c r="A23" s="422" t="s">
        <v>384</v>
      </c>
      <c r="B23" s="423"/>
      <c r="C23" s="423"/>
      <c r="D23" s="423"/>
      <c r="E23" s="423"/>
      <c r="F23" s="423"/>
      <c r="G23" s="423"/>
      <c r="H23" s="423"/>
      <c r="I23" s="423"/>
      <c r="J23" s="423"/>
      <c r="K23" s="423"/>
      <c r="L23" s="424"/>
      <c r="M23" s="421" t="s">
        <v>385</v>
      </c>
      <c r="N23" s="421"/>
      <c r="O23" s="421"/>
      <c r="P23" s="421"/>
      <c r="Q23" s="421"/>
      <c r="R23" s="421"/>
      <c r="S23" s="421"/>
      <c r="T23" s="421"/>
      <c r="U23" s="421"/>
      <c r="V23" s="421"/>
      <c r="W23" s="421"/>
      <c r="X23" s="421"/>
      <c r="Y23" s="421"/>
      <c r="Z23" s="421"/>
    </row>
    <row r="24" spans="1:28" ht="151.5" customHeight="1" x14ac:dyDescent="0.25">
      <c r="A24" s="110" t="s">
        <v>243</v>
      </c>
      <c r="B24" s="111" t="s">
        <v>272</v>
      </c>
      <c r="C24" s="110" t="s">
        <v>378</v>
      </c>
      <c r="D24" s="110" t="s">
        <v>244</v>
      </c>
      <c r="E24" s="110" t="s">
        <v>379</v>
      </c>
      <c r="F24" s="110" t="s">
        <v>381</v>
      </c>
      <c r="G24" s="110" t="s">
        <v>380</v>
      </c>
      <c r="H24" s="110" t="s">
        <v>245</v>
      </c>
      <c r="I24" s="110" t="s">
        <v>382</v>
      </c>
      <c r="J24" s="110" t="s">
        <v>277</v>
      </c>
      <c r="K24" s="111" t="s">
        <v>271</v>
      </c>
      <c r="L24" s="111" t="s">
        <v>246</v>
      </c>
      <c r="M24" s="112" t="s">
        <v>291</v>
      </c>
      <c r="N24" s="111" t="s">
        <v>546</v>
      </c>
      <c r="O24" s="110" t="s">
        <v>288</v>
      </c>
      <c r="P24" s="110" t="s">
        <v>289</v>
      </c>
      <c r="Q24" s="110" t="s">
        <v>287</v>
      </c>
      <c r="R24" s="110" t="s">
        <v>245</v>
      </c>
      <c r="S24" s="110" t="s">
        <v>286</v>
      </c>
      <c r="T24" s="110" t="s">
        <v>285</v>
      </c>
      <c r="U24" s="110" t="s">
        <v>377</v>
      </c>
      <c r="V24" s="110" t="s">
        <v>287</v>
      </c>
      <c r="W24" s="119" t="s">
        <v>270</v>
      </c>
      <c r="X24" s="119" t="s">
        <v>302</v>
      </c>
      <c r="Y24" s="119" t="s">
        <v>303</v>
      </c>
      <c r="Z24" s="121" t="s">
        <v>300</v>
      </c>
    </row>
    <row r="25" spans="1:28" ht="16.5" customHeight="1" x14ac:dyDescent="0.25">
      <c r="A25" s="110">
        <v>1</v>
      </c>
      <c r="B25" s="111">
        <v>2</v>
      </c>
      <c r="C25" s="110">
        <v>3</v>
      </c>
      <c r="D25" s="111">
        <v>4</v>
      </c>
      <c r="E25" s="110">
        <v>5</v>
      </c>
      <c r="F25" s="111">
        <v>6</v>
      </c>
      <c r="G25" s="110">
        <v>7</v>
      </c>
      <c r="H25" s="111">
        <v>8</v>
      </c>
      <c r="I25" s="110">
        <v>9</v>
      </c>
      <c r="J25" s="111">
        <v>10</v>
      </c>
      <c r="K25" s="175">
        <v>11</v>
      </c>
      <c r="L25" s="111">
        <v>12</v>
      </c>
      <c r="M25" s="175">
        <v>13</v>
      </c>
      <c r="N25" s="111">
        <v>14</v>
      </c>
      <c r="O25" s="175">
        <v>15</v>
      </c>
      <c r="P25" s="111">
        <v>16</v>
      </c>
      <c r="Q25" s="175">
        <v>17</v>
      </c>
      <c r="R25" s="111">
        <v>18</v>
      </c>
      <c r="S25" s="175">
        <v>19</v>
      </c>
      <c r="T25" s="111">
        <v>20</v>
      </c>
      <c r="U25" s="175">
        <v>21</v>
      </c>
      <c r="V25" s="111">
        <v>22</v>
      </c>
      <c r="W25" s="175">
        <v>23</v>
      </c>
      <c r="X25" s="111">
        <v>24</v>
      </c>
      <c r="Y25" s="175">
        <v>25</v>
      </c>
      <c r="Z25" s="111">
        <v>26</v>
      </c>
    </row>
    <row r="26" spans="1:28" ht="45.75" customHeight="1" x14ac:dyDescent="0.25">
      <c r="A26" s="103" t="s">
        <v>362</v>
      </c>
      <c r="B26" s="109"/>
      <c r="C26" s="105" t="s">
        <v>364</v>
      </c>
      <c r="D26" s="105" t="s">
        <v>365</v>
      </c>
      <c r="E26" s="105" t="s">
        <v>366</v>
      </c>
      <c r="F26" s="105" t="s">
        <v>282</v>
      </c>
      <c r="G26" s="105" t="s">
        <v>367</v>
      </c>
      <c r="H26" s="105" t="s">
        <v>245</v>
      </c>
      <c r="I26" s="105" t="s">
        <v>368</v>
      </c>
      <c r="J26" s="105" t="s">
        <v>369</v>
      </c>
      <c r="K26" s="102"/>
      <c r="L26" s="106" t="s">
        <v>268</v>
      </c>
      <c r="M26" s="108" t="s">
        <v>284</v>
      </c>
      <c r="N26" s="102"/>
      <c r="O26" s="102"/>
      <c r="P26" s="102"/>
      <c r="Q26" s="102"/>
      <c r="R26" s="102"/>
      <c r="S26" s="102"/>
      <c r="T26" s="102"/>
      <c r="U26" s="102"/>
      <c r="V26" s="102"/>
      <c r="W26" s="102"/>
      <c r="X26" s="102"/>
      <c r="Y26" s="102"/>
      <c r="Z26" s="104" t="s">
        <v>301</v>
      </c>
    </row>
    <row r="27" spans="1:28" x14ac:dyDescent="0.25">
      <c r="A27" s="102" t="s">
        <v>247</v>
      </c>
      <c r="B27" s="102" t="s">
        <v>273</v>
      </c>
      <c r="C27" s="102" t="s">
        <v>252</v>
      </c>
      <c r="D27" s="102" t="s">
        <v>253</v>
      </c>
      <c r="E27" s="102" t="s">
        <v>292</v>
      </c>
      <c r="F27" s="105" t="s">
        <v>248</v>
      </c>
      <c r="G27" s="105" t="s">
        <v>296</v>
      </c>
      <c r="H27" s="102" t="s">
        <v>245</v>
      </c>
      <c r="I27" s="105" t="s">
        <v>278</v>
      </c>
      <c r="J27" s="105" t="s">
        <v>260</v>
      </c>
      <c r="K27" s="106" t="s">
        <v>264</v>
      </c>
      <c r="L27" s="102"/>
      <c r="M27" s="106" t="s">
        <v>290</v>
      </c>
      <c r="N27" s="102"/>
      <c r="O27" s="102"/>
      <c r="P27" s="102"/>
      <c r="Q27" s="102"/>
      <c r="R27" s="102"/>
      <c r="S27" s="102"/>
      <c r="T27" s="102"/>
      <c r="U27" s="102"/>
      <c r="V27" s="102"/>
      <c r="W27" s="102"/>
      <c r="X27" s="102"/>
      <c r="Y27" s="102"/>
      <c r="Z27" s="102"/>
    </row>
    <row r="28" spans="1:28" x14ac:dyDescent="0.25">
      <c r="A28" s="102" t="s">
        <v>247</v>
      </c>
      <c r="B28" s="102" t="s">
        <v>274</v>
      </c>
      <c r="C28" s="102" t="s">
        <v>254</v>
      </c>
      <c r="D28" s="102" t="s">
        <v>255</v>
      </c>
      <c r="E28" s="102" t="s">
        <v>293</v>
      </c>
      <c r="F28" s="105" t="s">
        <v>249</v>
      </c>
      <c r="G28" s="105" t="s">
        <v>297</v>
      </c>
      <c r="H28" s="102" t="s">
        <v>245</v>
      </c>
      <c r="I28" s="105" t="s">
        <v>279</v>
      </c>
      <c r="J28" s="105" t="s">
        <v>261</v>
      </c>
      <c r="K28" s="106" t="s">
        <v>265</v>
      </c>
      <c r="L28" s="107"/>
      <c r="M28" s="106" t="s">
        <v>0</v>
      </c>
      <c r="N28" s="106"/>
      <c r="O28" s="106"/>
      <c r="P28" s="106"/>
      <c r="Q28" s="106"/>
      <c r="R28" s="106"/>
      <c r="S28" s="106"/>
      <c r="T28" s="106"/>
      <c r="U28" s="106"/>
      <c r="V28" s="106"/>
      <c r="W28" s="106"/>
      <c r="X28" s="106"/>
      <c r="Y28" s="106"/>
      <c r="Z28" s="106"/>
    </row>
    <row r="29" spans="1:28" x14ac:dyDescent="0.25">
      <c r="A29" s="102" t="s">
        <v>247</v>
      </c>
      <c r="B29" s="102" t="s">
        <v>275</v>
      </c>
      <c r="C29" s="102" t="s">
        <v>256</v>
      </c>
      <c r="D29" s="102" t="s">
        <v>257</v>
      </c>
      <c r="E29" s="102" t="s">
        <v>294</v>
      </c>
      <c r="F29" s="105" t="s">
        <v>250</v>
      </c>
      <c r="G29" s="105" t="s">
        <v>298</v>
      </c>
      <c r="H29" s="102" t="s">
        <v>245</v>
      </c>
      <c r="I29" s="105" t="s">
        <v>280</v>
      </c>
      <c r="J29" s="105" t="s">
        <v>262</v>
      </c>
      <c r="K29" s="106" t="s">
        <v>266</v>
      </c>
      <c r="L29" s="107"/>
      <c r="M29" s="102"/>
      <c r="N29" s="102"/>
      <c r="O29" s="102"/>
      <c r="P29" s="102"/>
      <c r="Q29" s="102"/>
      <c r="R29" s="102"/>
      <c r="S29" s="102"/>
      <c r="T29" s="102"/>
      <c r="U29" s="102"/>
      <c r="V29" s="102"/>
      <c r="W29" s="102"/>
      <c r="X29" s="102"/>
      <c r="Y29" s="102"/>
      <c r="Z29" s="102"/>
    </row>
    <row r="30" spans="1:28" x14ac:dyDescent="0.25">
      <c r="A30" s="102" t="s">
        <v>247</v>
      </c>
      <c r="B30" s="102" t="s">
        <v>276</v>
      </c>
      <c r="C30" s="102" t="s">
        <v>258</v>
      </c>
      <c r="D30" s="102" t="s">
        <v>259</v>
      </c>
      <c r="E30" s="102" t="s">
        <v>295</v>
      </c>
      <c r="F30" s="105" t="s">
        <v>251</v>
      </c>
      <c r="G30" s="105" t="s">
        <v>299</v>
      </c>
      <c r="H30" s="102" t="s">
        <v>245</v>
      </c>
      <c r="I30" s="105" t="s">
        <v>281</v>
      </c>
      <c r="J30" s="105" t="s">
        <v>263</v>
      </c>
      <c r="K30" s="106" t="s">
        <v>267</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363</v>
      </c>
      <c r="B32" s="109"/>
      <c r="C32" s="105" t="s">
        <v>370</v>
      </c>
      <c r="D32" s="105" t="s">
        <v>371</v>
      </c>
      <c r="E32" s="105" t="s">
        <v>372</v>
      </c>
      <c r="F32" s="105" t="s">
        <v>373</v>
      </c>
      <c r="G32" s="105" t="s">
        <v>374</v>
      </c>
      <c r="H32" s="105" t="s">
        <v>245</v>
      </c>
      <c r="I32" s="105" t="s">
        <v>375</v>
      </c>
      <c r="J32" s="105" t="s">
        <v>376</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6" t="str">
        <f>'1. паспорт местоположение'!A5:C5</f>
        <v>Год раскрытия информации: 2018 год</v>
      </c>
      <c r="B5" s="376"/>
      <c r="C5" s="376"/>
      <c r="D5" s="376"/>
      <c r="E5" s="376"/>
      <c r="F5" s="376"/>
      <c r="G5" s="376"/>
      <c r="H5" s="376"/>
      <c r="I5" s="376"/>
      <c r="J5" s="376"/>
      <c r="K5" s="376"/>
      <c r="L5" s="376"/>
      <c r="M5" s="376"/>
      <c r="N5" s="376"/>
      <c r="O5" s="376"/>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80" t="s">
        <v>9</v>
      </c>
      <c r="B7" s="380"/>
      <c r="C7" s="380"/>
      <c r="D7" s="380"/>
      <c r="E7" s="380"/>
      <c r="F7" s="380"/>
      <c r="G7" s="380"/>
      <c r="H7" s="380"/>
      <c r="I7" s="380"/>
      <c r="J7" s="380"/>
      <c r="K7" s="380"/>
      <c r="L7" s="380"/>
      <c r="M7" s="380"/>
      <c r="N7" s="380"/>
      <c r="O7" s="380"/>
      <c r="P7" s="13"/>
      <c r="Q7" s="13"/>
      <c r="R7" s="13"/>
      <c r="S7" s="13"/>
      <c r="T7" s="13"/>
      <c r="U7" s="13"/>
      <c r="V7" s="13"/>
      <c r="W7" s="13"/>
      <c r="X7" s="13"/>
      <c r="Y7" s="13"/>
      <c r="Z7" s="13"/>
    </row>
    <row r="8" spans="1:28" s="12" customFormat="1" ht="18.75" x14ac:dyDescent="0.2">
      <c r="A8" s="380"/>
      <c r="B8" s="380"/>
      <c r="C8" s="380"/>
      <c r="D8" s="380"/>
      <c r="E8" s="380"/>
      <c r="F8" s="380"/>
      <c r="G8" s="380"/>
      <c r="H8" s="380"/>
      <c r="I8" s="380"/>
      <c r="J8" s="380"/>
      <c r="K8" s="380"/>
      <c r="L8" s="380"/>
      <c r="M8" s="380"/>
      <c r="N8" s="380"/>
      <c r="O8" s="380"/>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7" t="s">
        <v>8</v>
      </c>
      <c r="B10" s="377"/>
      <c r="C10" s="377"/>
      <c r="D10" s="377"/>
      <c r="E10" s="377"/>
      <c r="F10" s="377"/>
      <c r="G10" s="377"/>
      <c r="H10" s="377"/>
      <c r="I10" s="377"/>
      <c r="J10" s="377"/>
      <c r="K10" s="377"/>
      <c r="L10" s="377"/>
      <c r="M10" s="377"/>
      <c r="N10" s="377"/>
      <c r="O10" s="377"/>
      <c r="P10" s="13"/>
      <c r="Q10" s="13"/>
      <c r="R10" s="13"/>
      <c r="S10" s="13"/>
      <c r="T10" s="13"/>
      <c r="U10" s="13"/>
      <c r="V10" s="13"/>
      <c r="W10" s="13"/>
      <c r="X10" s="13"/>
      <c r="Y10" s="13"/>
      <c r="Z10" s="13"/>
    </row>
    <row r="11" spans="1:28" s="12" customFormat="1" ht="18.75" x14ac:dyDescent="0.2">
      <c r="A11" s="380"/>
      <c r="B11" s="380"/>
      <c r="C11" s="380"/>
      <c r="D11" s="380"/>
      <c r="E11" s="380"/>
      <c r="F11" s="380"/>
      <c r="G11" s="380"/>
      <c r="H11" s="380"/>
      <c r="I11" s="380"/>
      <c r="J11" s="380"/>
      <c r="K11" s="380"/>
      <c r="L11" s="380"/>
      <c r="M11" s="380"/>
      <c r="N11" s="380"/>
      <c r="O11" s="380"/>
      <c r="P11" s="13"/>
      <c r="Q11" s="13"/>
      <c r="R11" s="13"/>
      <c r="S11" s="13"/>
      <c r="T11" s="13"/>
      <c r="U11" s="13"/>
      <c r="V11" s="13"/>
      <c r="W11" s="13"/>
      <c r="X11" s="13"/>
      <c r="Y11" s="13"/>
      <c r="Z11" s="13"/>
    </row>
    <row r="12" spans="1:28" s="12" customFormat="1" ht="18.75" x14ac:dyDescent="0.2">
      <c r="A12" s="384" t="str">
        <f>'1. паспорт местоположение'!A12:C12</f>
        <v>D_2537</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7" t="s">
        <v>7</v>
      </c>
      <c r="B13" s="377"/>
      <c r="C13" s="377"/>
      <c r="D13" s="377"/>
      <c r="E13" s="377"/>
      <c r="F13" s="377"/>
      <c r="G13" s="377"/>
      <c r="H13" s="377"/>
      <c r="I13" s="377"/>
      <c r="J13" s="377"/>
      <c r="K13" s="377"/>
      <c r="L13" s="377"/>
      <c r="M13" s="377"/>
      <c r="N13" s="377"/>
      <c r="O13" s="377"/>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4" t="str">
        <f>'1. паспорт местоположение'!A15</f>
        <v>Строительство ПС 110/15 кВ "Приморск" с заходами и ВКЛ на ПС О-52</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7" t="s">
        <v>6</v>
      </c>
      <c r="B16" s="377"/>
      <c r="C16" s="377"/>
      <c r="D16" s="377"/>
      <c r="E16" s="377"/>
      <c r="F16" s="377"/>
      <c r="G16" s="377"/>
      <c r="H16" s="377"/>
      <c r="I16" s="377"/>
      <c r="J16" s="377"/>
      <c r="K16" s="377"/>
      <c r="L16" s="377"/>
      <c r="M16" s="377"/>
      <c r="N16" s="377"/>
      <c r="O16" s="377"/>
      <c r="P16" s="6"/>
      <c r="Q16" s="6"/>
      <c r="R16" s="6"/>
      <c r="S16" s="6"/>
      <c r="T16" s="6"/>
      <c r="U16" s="6"/>
      <c r="V16" s="6"/>
      <c r="W16" s="6"/>
      <c r="X16" s="6"/>
      <c r="Y16" s="6"/>
      <c r="Z16" s="6"/>
    </row>
    <row r="17" spans="1:26" s="3" customFormat="1" ht="15" customHeight="1" x14ac:dyDescent="0.2">
      <c r="A17" s="385"/>
      <c r="B17" s="385"/>
      <c r="C17" s="385"/>
      <c r="D17" s="385"/>
      <c r="E17" s="385"/>
      <c r="F17" s="385"/>
      <c r="G17" s="385"/>
      <c r="H17" s="385"/>
      <c r="I17" s="385"/>
      <c r="J17" s="385"/>
      <c r="K17" s="385"/>
      <c r="L17" s="385"/>
      <c r="M17" s="385"/>
      <c r="N17" s="385"/>
      <c r="O17" s="385"/>
      <c r="P17" s="4"/>
      <c r="Q17" s="4"/>
      <c r="R17" s="4"/>
      <c r="S17" s="4"/>
      <c r="T17" s="4"/>
      <c r="U17" s="4"/>
      <c r="V17" s="4"/>
      <c r="W17" s="4"/>
    </row>
    <row r="18" spans="1:26" s="3" customFormat="1" ht="91.5" customHeight="1" x14ac:dyDescent="0.2">
      <c r="A18" s="428" t="s">
        <v>512</v>
      </c>
      <c r="B18" s="428"/>
      <c r="C18" s="428"/>
      <c r="D18" s="428"/>
      <c r="E18" s="428"/>
      <c r="F18" s="428"/>
      <c r="G18" s="428"/>
      <c r="H18" s="428"/>
      <c r="I18" s="428"/>
      <c r="J18" s="428"/>
      <c r="K18" s="428"/>
      <c r="L18" s="428"/>
      <c r="M18" s="428"/>
      <c r="N18" s="428"/>
      <c r="O18" s="428"/>
      <c r="P18" s="7"/>
      <c r="Q18" s="7"/>
      <c r="R18" s="7"/>
      <c r="S18" s="7"/>
      <c r="T18" s="7"/>
      <c r="U18" s="7"/>
      <c r="V18" s="7"/>
      <c r="W18" s="7"/>
      <c r="X18" s="7"/>
      <c r="Y18" s="7"/>
      <c r="Z18" s="7"/>
    </row>
    <row r="19" spans="1:26" s="3" customFormat="1" ht="78" customHeight="1" x14ac:dyDescent="0.2">
      <c r="A19" s="388" t="s">
        <v>5</v>
      </c>
      <c r="B19" s="388" t="s">
        <v>87</v>
      </c>
      <c r="C19" s="388" t="s">
        <v>86</v>
      </c>
      <c r="D19" s="388" t="s">
        <v>75</v>
      </c>
      <c r="E19" s="425" t="s">
        <v>85</v>
      </c>
      <c r="F19" s="426"/>
      <c r="G19" s="426"/>
      <c r="H19" s="426"/>
      <c r="I19" s="427"/>
      <c r="J19" s="388" t="s">
        <v>84</v>
      </c>
      <c r="K19" s="388"/>
      <c r="L19" s="388"/>
      <c r="M19" s="388"/>
      <c r="N19" s="388"/>
      <c r="O19" s="388"/>
      <c r="P19" s="4"/>
      <c r="Q19" s="4"/>
      <c r="R19" s="4"/>
      <c r="S19" s="4"/>
      <c r="T19" s="4"/>
      <c r="U19" s="4"/>
      <c r="V19" s="4"/>
      <c r="W19" s="4"/>
    </row>
    <row r="20" spans="1:26" s="3" customFormat="1" ht="51" customHeight="1" x14ac:dyDescent="0.2">
      <c r="A20" s="388"/>
      <c r="B20" s="388"/>
      <c r="C20" s="388"/>
      <c r="D20" s="388"/>
      <c r="E20" s="46" t="s">
        <v>83</v>
      </c>
      <c r="F20" s="46" t="s">
        <v>82</v>
      </c>
      <c r="G20" s="46" t="s">
        <v>81</v>
      </c>
      <c r="H20" s="46" t="s">
        <v>80</v>
      </c>
      <c r="I20" s="46" t="s">
        <v>79</v>
      </c>
      <c r="J20" s="46" t="s">
        <v>78</v>
      </c>
      <c r="K20" s="46" t="s">
        <v>4</v>
      </c>
      <c r="L20" s="54" t="s">
        <v>3</v>
      </c>
      <c r="M20" s="53" t="s">
        <v>241</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64</v>
      </c>
      <c r="B22" s="52" t="s">
        <v>634</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3"/>
  <sheetViews>
    <sheetView zoomScale="80" zoomScaleNormal="80" workbookViewId="0">
      <selection activeCell="A6" sqref="A6"/>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359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42" t="str">
        <f>'1. паспорт местоположение'!A5:C5</f>
        <v>Год раскрытия информации: 2018 год</v>
      </c>
      <c r="B5" s="442"/>
      <c r="C5" s="442"/>
      <c r="D5" s="442"/>
      <c r="E5" s="442"/>
      <c r="F5" s="442"/>
      <c r="G5" s="442"/>
      <c r="H5" s="442"/>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80" t="str">
        <f>'[2]1. паспорт местоположение'!A7:C7</f>
        <v xml:space="preserve">Паспорт инвестиционного проекта </v>
      </c>
      <c r="B7" s="380"/>
      <c r="C7" s="380"/>
      <c r="D7" s="380"/>
      <c r="E7" s="380"/>
      <c r="F7" s="380"/>
      <c r="G7" s="380"/>
      <c r="H7" s="380"/>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203"/>
      <c r="AR7" s="203"/>
    </row>
    <row r="8" spans="1:44" ht="18.75" x14ac:dyDescent="0.2">
      <c r="A8" s="176"/>
      <c r="B8" s="176"/>
      <c r="C8" s="176"/>
      <c r="D8" s="176"/>
      <c r="E8" s="176"/>
      <c r="F8" s="176"/>
      <c r="G8" s="176"/>
      <c r="H8" s="176"/>
      <c r="I8" s="176"/>
      <c r="J8" s="176"/>
      <c r="K8" s="176"/>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200"/>
      <c r="AR8" s="200"/>
    </row>
    <row r="9" spans="1:44" ht="18.75" x14ac:dyDescent="0.2">
      <c r="A9" s="379" t="str">
        <f>'1. паспорт местоположение'!A9:C9</f>
        <v>Акционерное общество "Янтарьэнерго" ДЗО  ПАО "Россети"</v>
      </c>
      <c r="B9" s="379"/>
      <c r="C9" s="379"/>
      <c r="D9" s="379"/>
      <c r="E9" s="379"/>
      <c r="F9" s="379"/>
      <c r="G9" s="379"/>
      <c r="H9" s="3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204"/>
      <c r="AR9" s="204"/>
    </row>
    <row r="10" spans="1:44" x14ac:dyDescent="0.2">
      <c r="A10" s="377" t="s">
        <v>8</v>
      </c>
      <c r="B10" s="377"/>
      <c r="C10" s="377"/>
      <c r="D10" s="377"/>
      <c r="E10" s="377"/>
      <c r="F10" s="377"/>
      <c r="G10" s="377"/>
      <c r="H10" s="377"/>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205"/>
      <c r="AR10" s="205"/>
    </row>
    <row r="11" spans="1:44" ht="18.75" x14ac:dyDescent="0.2">
      <c r="A11" s="176"/>
      <c r="B11" s="176"/>
      <c r="C11" s="176"/>
      <c r="D11" s="176"/>
      <c r="E11" s="176"/>
      <c r="F11" s="176"/>
      <c r="G11" s="176"/>
      <c r="H11" s="176"/>
      <c r="I11" s="176"/>
      <c r="J11" s="176"/>
      <c r="K11" s="176"/>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79" t="str">
        <f>'1. паспорт местоположение'!A12:C12</f>
        <v>D_2537</v>
      </c>
      <c r="B12" s="379"/>
      <c r="C12" s="379"/>
      <c r="D12" s="379"/>
      <c r="E12" s="379"/>
      <c r="F12" s="379"/>
      <c r="G12" s="379"/>
      <c r="H12" s="3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204"/>
      <c r="AR12" s="204"/>
    </row>
    <row r="13" spans="1:44" x14ac:dyDescent="0.2">
      <c r="A13" s="377" t="s">
        <v>7</v>
      </c>
      <c r="B13" s="377"/>
      <c r="C13" s="377"/>
      <c r="D13" s="377"/>
      <c r="E13" s="377"/>
      <c r="F13" s="377"/>
      <c r="G13" s="377"/>
      <c r="H13" s="377"/>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205"/>
      <c r="AR13" s="205"/>
    </row>
    <row r="14" spans="1:44"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9"/>
      <c r="AA14" s="9"/>
      <c r="AB14" s="9"/>
      <c r="AC14" s="9"/>
      <c r="AD14" s="9"/>
      <c r="AE14" s="9"/>
      <c r="AF14" s="9"/>
      <c r="AG14" s="9"/>
      <c r="AH14" s="9"/>
      <c r="AI14" s="9"/>
      <c r="AJ14" s="9"/>
      <c r="AK14" s="9"/>
      <c r="AL14" s="9"/>
      <c r="AM14" s="9"/>
      <c r="AN14" s="9"/>
      <c r="AO14" s="9"/>
      <c r="AP14" s="9"/>
      <c r="AQ14" s="206"/>
      <c r="AR14" s="206"/>
    </row>
    <row r="15" spans="1:44" ht="18.75" x14ac:dyDescent="0.2">
      <c r="A15" s="378" t="str">
        <f>'1. паспорт местоположение'!A15:C15</f>
        <v>Строительство ПС 110/15 кВ "Приморск" с заходами и ВКЛ на ПС О-52</v>
      </c>
      <c r="B15" s="378"/>
      <c r="C15" s="378"/>
      <c r="D15" s="378"/>
      <c r="E15" s="378"/>
      <c r="F15" s="378"/>
      <c r="G15" s="378"/>
      <c r="H15" s="378"/>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204"/>
      <c r="AR15" s="204"/>
    </row>
    <row r="16" spans="1:44" x14ac:dyDescent="0.2">
      <c r="A16" s="377" t="s">
        <v>6</v>
      </c>
      <c r="B16" s="377"/>
      <c r="C16" s="377"/>
      <c r="D16" s="377"/>
      <c r="E16" s="377"/>
      <c r="F16" s="377"/>
      <c r="G16" s="377"/>
      <c r="H16" s="377"/>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205"/>
      <c r="AR16" s="205"/>
    </row>
    <row r="17" spans="1:44" ht="18.75"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79" t="s">
        <v>513</v>
      </c>
      <c r="B18" s="379"/>
      <c r="C18" s="379"/>
      <c r="D18" s="379"/>
      <c r="E18" s="379"/>
      <c r="F18" s="379"/>
      <c r="G18" s="379"/>
      <c r="H18" s="37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358</v>
      </c>
      <c r="B24" s="214" t="s">
        <v>1</v>
      </c>
      <c r="D24" s="215"/>
      <c r="E24" s="216"/>
      <c r="F24" s="216"/>
      <c r="G24" s="216"/>
      <c r="H24" s="216"/>
    </row>
    <row r="25" spans="1:44" x14ac:dyDescent="0.2">
      <c r="A25" s="217" t="s">
        <v>559</v>
      </c>
      <c r="B25" s="218">
        <f>$B$126/1.18</f>
        <v>279795000</v>
      </c>
    </row>
    <row r="26" spans="1:44" x14ac:dyDescent="0.2">
      <c r="A26" s="219" t="s">
        <v>356</v>
      </c>
      <c r="B26" s="220">
        <v>0</v>
      </c>
    </row>
    <row r="27" spans="1:44" x14ac:dyDescent="0.2">
      <c r="A27" s="219" t="s">
        <v>354</v>
      </c>
      <c r="B27" s="220">
        <f>$B$123</f>
        <v>25</v>
      </c>
      <c r="D27" s="212" t="s">
        <v>357</v>
      </c>
    </row>
    <row r="28" spans="1:44" ht="16.149999999999999" customHeight="1" thickBot="1" x14ac:dyDescent="0.25">
      <c r="A28" s="221" t="s">
        <v>352</v>
      </c>
      <c r="B28" s="222">
        <v>1</v>
      </c>
      <c r="D28" s="432" t="s">
        <v>355</v>
      </c>
      <c r="E28" s="433"/>
      <c r="F28" s="434"/>
      <c r="G28" s="435" t="str">
        <f>IF(SUM(B89:L89)=0,"не окупается",SUM(B89:L89))</f>
        <v>не окупается</v>
      </c>
      <c r="H28" s="436"/>
    </row>
    <row r="29" spans="1:44" ht="15.6" customHeight="1" x14ac:dyDescent="0.2">
      <c r="A29" s="217" t="s">
        <v>350</v>
      </c>
      <c r="B29" s="218">
        <f>$B$126*$B$127</f>
        <v>3301581</v>
      </c>
      <c r="D29" s="432" t="s">
        <v>353</v>
      </c>
      <c r="E29" s="433"/>
      <c r="F29" s="434"/>
      <c r="G29" s="435" t="str">
        <f>IF(SUM(B90:L90)=0,"не окупается",SUM(B90:L90))</f>
        <v>не окупается</v>
      </c>
      <c r="H29" s="436"/>
    </row>
    <row r="30" spans="1:44" ht="27.6" customHeight="1" x14ac:dyDescent="0.2">
      <c r="A30" s="219" t="s">
        <v>560</v>
      </c>
      <c r="B30" s="220">
        <v>1</v>
      </c>
      <c r="D30" s="432" t="s">
        <v>351</v>
      </c>
      <c r="E30" s="433"/>
      <c r="F30" s="434"/>
      <c r="G30" s="437">
        <f>L87</f>
        <v>-47750027.444745913</v>
      </c>
      <c r="H30" s="438"/>
    </row>
    <row r="31" spans="1:44" x14ac:dyDescent="0.2">
      <c r="A31" s="219" t="s">
        <v>349</v>
      </c>
      <c r="B31" s="220">
        <v>1</v>
      </c>
      <c r="D31" s="439"/>
      <c r="E31" s="440"/>
      <c r="F31" s="441"/>
      <c r="G31" s="439"/>
      <c r="H31" s="441"/>
    </row>
    <row r="32" spans="1:44" x14ac:dyDescent="0.2">
      <c r="A32" s="219" t="s">
        <v>327</v>
      </c>
      <c r="B32" s="220"/>
    </row>
    <row r="33" spans="1:42" x14ac:dyDescent="0.2">
      <c r="A33" s="219" t="s">
        <v>348</v>
      </c>
      <c r="B33" s="220"/>
    </row>
    <row r="34" spans="1:42" x14ac:dyDescent="0.2">
      <c r="A34" s="219" t="s">
        <v>347</v>
      </c>
      <c r="B34" s="220"/>
    </row>
    <row r="35" spans="1:42" x14ac:dyDescent="0.2">
      <c r="A35" s="223"/>
      <c r="B35" s="220"/>
    </row>
    <row r="36" spans="1:42" ht="16.5" thickBot="1" x14ac:dyDescent="0.25">
      <c r="A36" s="221" t="s">
        <v>319</v>
      </c>
      <c r="B36" s="224">
        <v>0.2</v>
      </c>
    </row>
    <row r="37" spans="1:42" x14ac:dyDescent="0.2">
      <c r="A37" s="217" t="s">
        <v>561</v>
      </c>
      <c r="B37" s="218">
        <v>0</v>
      </c>
    </row>
    <row r="38" spans="1:42" x14ac:dyDescent="0.2">
      <c r="A38" s="219" t="s">
        <v>346</v>
      </c>
      <c r="B38" s="220"/>
    </row>
    <row r="39" spans="1:42" ht="16.5" thickBot="1" x14ac:dyDescent="0.25">
      <c r="A39" s="225" t="s">
        <v>345</v>
      </c>
      <c r="B39" s="226"/>
    </row>
    <row r="40" spans="1:42" x14ac:dyDescent="0.2">
      <c r="A40" s="227" t="s">
        <v>562</v>
      </c>
      <c r="B40" s="228">
        <v>1</v>
      </c>
    </row>
    <row r="41" spans="1:42" x14ac:dyDescent="0.2">
      <c r="A41" s="229" t="s">
        <v>344</v>
      </c>
      <c r="B41" s="230"/>
    </row>
    <row r="42" spans="1:42" x14ac:dyDescent="0.2">
      <c r="A42" s="229" t="s">
        <v>343</v>
      </c>
      <c r="B42" s="231"/>
    </row>
    <row r="43" spans="1:42" x14ac:dyDescent="0.2">
      <c r="A43" s="229" t="s">
        <v>342</v>
      </c>
      <c r="B43" s="231">
        <v>0</v>
      </c>
    </row>
    <row r="44" spans="1:42" x14ac:dyDescent="0.2">
      <c r="A44" s="229" t="s">
        <v>341</v>
      </c>
      <c r="B44" s="231">
        <f>B129</f>
        <v>0.20499999999999999</v>
      </c>
    </row>
    <row r="45" spans="1:42" x14ac:dyDescent="0.2">
      <c r="A45" s="229" t="s">
        <v>340</v>
      </c>
      <c r="B45" s="231">
        <f>1-B43</f>
        <v>1</v>
      </c>
    </row>
    <row r="46" spans="1:42" ht="16.5" thickBot="1" x14ac:dyDescent="0.25">
      <c r="A46" s="232" t="s">
        <v>339</v>
      </c>
      <c r="B46" s="233">
        <f>B45*B44+B43*B42*(1-B36)</f>
        <v>0.20499999999999999</v>
      </c>
      <c r="C46" s="234"/>
    </row>
    <row r="47" spans="1:42" s="237" customFormat="1" x14ac:dyDescent="0.2">
      <c r="A47" s="235" t="s">
        <v>338</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337</v>
      </c>
      <c r="B48" s="239">
        <f>B136</f>
        <v>0</v>
      </c>
      <c r="C48" s="239">
        <f t="shared" ref="C48:AP49" si="1">C136</f>
        <v>5.8000000000000003E-2</v>
      </c>
      <c r="D48" s="239">
        <f t="shared" si="1"/>
        <v>5.5E-2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336</v>
      </c>
      <c r="B49" s="239">
        <f>B137</f>
        <v>0</v>
      </c>
      <c r="C49" s="239">
        <f t="shared" si="1"/>
        <v>5.8000000000000052E-2</v>
      </c>
      <c r="D49" s="239">
        <f t="shared" si="1"/>
        <v>0.11619000000000002</v>
      </c>
      <c r="E49" s="239">
        <f t="shared" si="1"/>
        <v>0.17758045</v>
      </c>
      <c r="F49" s="239">
        <f t="shared" si="1"/>
        <v>0.24234737475000001</v>
      </c>
      <c r="G49" s="239">
        <f t="shared" si="1"/>
        <v>0.31067648036124984</v>
      </c>
      <c r="H49" s="239">
        <f t="shared" si="1"/>
        <v>0.38276368678111861</v>
      </c>
      <c r="I49" s="239">
        <f t="shared" si="1"/>
        <v>0.45881568955408003</v>
      </c>
      <c r="J49" s="239">
        <f t="shared" si="1"/>
        <v>0.53905055247955436</v>
      </c>
      <c r="K49" s="239">
        <f t="shared" si="1"/>
        <v>0.62369833286592979</v>
      </c>
      <c r="L49" s="239">
        <f t="shared" si="1"/>
        <v>0.71300174117355586</v>
      </c>
      <c r="M49" s="239">
        <f t="shared" si="1"/>
        <v>0.80721683693810142</v>
      </c>
      <c r="N49" s="239">
        <f t="shared" si="1"/>
        <v>0.90661376296969687</v>
      </c>
      <c r="O49" s="239">
        <f t="shared" si="1"/>
        <v>1.0114775199330301</v>
      </c>
      <c r="P49" s="239">
        <f t="shared" si="1"/>
        <v>1.1221087835293466</v>
      </c>
      <c r="Q49" s="239">
        <f t="shared" si="1"/>
        <v>1.2388247666234604</v>
      </c>
      <c r="R49" s="239">
        <f t="shared" si="1"/>
        <v>1.3619601287877505</v>
      </c>
      <c r="S49" s="239">
        <f t="shared" si="1"/>
        <v>1.4918679358710767</v>
      </c>
      <c r="T49" s="239">
        <f t="shared" si="1"/>
        <v>1.6289206723439857</v>
      </c>
      <c r="U49" s="239">
        <f t="shared" si="1"/>
        <v>1.7735113093229047</v>
      </c>
      <c r="V49" s="239">
        <f t="shared" si="1"/>
        <v>1.9260544313356642</v>
      </c>
      <c r="W49" s="239">
        <f t="shared" si="1"/>
        <v>2.0869874250591254</v>
      </c>
      <c r="X49" s="239">
        <f t="shared" si="1"/>
        <v>2.2567717334373771</v>
      </c>
      <c r="Y49" s="239">
        <f t="shared" si="1"/>
        <v>2.4358941787764326</v>
      </c>
      <c r="Z49" s="239">
        <f t="shared" si="1"/>
        <v>2.6248683586091359</v>
      </c>
      <c r="AA49" s="239">
        <f t="shared" si="1"/>
        <v>2.8242361183326383</v>
      </c>
      <c r="AB49" s="239">
        <f t="shared" si="1"/>
        <v>3.0345691048409336</v>
      </c>
      <c r="AC49" s="239">
        <f t="shared" si="1"/>
        <v>3.2564704056071845</v>
      </c>
      <c r="AD49" s="239">
        <f t="shared" si="1"/>
        <v>3.4905762779155793</v>
      </c>
      <c r="AE49" s="239">
        <f t="shared" si="1"/>
        <v>3.7375579732009356</v>
      </c>
      <c r="AF49" s="239">
        <f t="shared" si="1"/>
        <v>3.9981236617269866</v>
      </c>
      <c r="AG49" s="239">
        <f t="shared" si="1"/>
        <v>4.2730204631219708</v>
      </c>
      <c r="AH49" s="239">
        <f t="shared" si="1"/>
        <v>4.563036588593679</v>
      </c>
      <c r="AI49" s="239">
        <f t="shared" si="1"/>
        <v>4.8690036009663311</v>
      </c>
      <c r="AJ49" s="239">
        <f t="shared" si="1"/>
        <v>5.1917987990194794</v>
      </c>
      <c r="AK49" s="239">
        <f t="shared" si="1"/>
        <v>5.5323477329655502</v>
      </c>
      <c r="AL49" s="239">
        <f t="shared" si="1"/>
        <v>5.8916268582786548</v>
      </c>
      <c r="AM49" s="239">
        <f t="shared" si="1"/>
        <v>6.2706663354839804</v>
      </c>
      <c r="AN49" s="239">
        <f t="shared" si="1"/>
        <v>6.6705529839355986</v>
      </c>
      <c r="AO49" s="239">
        <f t="shared" si="1"/>
        <v>7.0924333980520569</v>
      </c>
      <c r="AP49" s="239">
        <f t="shared" si="1"/>
        <v>7.5375172349449198</v>
      </c>
    </row>
    <row r="50" spans="1:45" s="237" customFormat="1" ht="16.5" thickBot="1" x14ac:dyDescent="0.25">
      <c r="A50" s="240" t="s">
        <v>563</v>
      </c>
      <c r="B50" s="241">
        <f>IF($B$124="да",($B$126-0.05),0)</f>
        <v>330158099.94999999</v>
      </c>
      <c r="C50" s="241">
        <f>C108*(1+C49)</f>
        <v>1662398.52539904</v>
      </c>
      <c r="D50" s="241">
        <f t="shared" ref="D50:AP50" si="2">D108*(1+D49)</f>
        <v>3507660.888591974</v>
      </c>
      <c r="E50" s="241">
        <f t="shared" si="2"/>
        <v>5606942.7840371719</v>
      </c>
      <c r="F50" s="241">
        <f t="shared" si="2"/>
        <v>5915324.6371592162</v>
      </c>
      <c r="G50" s="241">
        <f t="shared" si="2"/>
        <v>6240667.4922029721</v>
      </c>
      <c r="H50" s="241">
        <f t="shared" si="2"/>
        <v>6583904.2042741356</v>
      </c>
      <c r="I50" s="241">
        <f t="shared" si="2"/>
        <v>6946018.9355092123</v>
      </c>
      <c r="J50" s="241">
        <f t="shared" si="2"/>
        <v>7328049.976962219</v>
      </c>
      <c r="K50" s="241">
        <f t="shared" si="2"/>
        <v>7731092.7256951407</v>
      </c>
      <c r="L50" s="241">
        <f t="shared" si="2"/>
        <v>8156302.8256083736</v>
      </c>
      <c r="M50" s="241">
        <f t="shared" si="2"/>
        <v>8604899.4810168333</v>
      </c>
      <c r="N50" s="241">
        <f t="shared" si="2"/>
        <v>9078168.9524727594</v>
      </c>
      <c r="O50" s="241">
        <f t="shared" si="2"/>
        <v>9577468.2448587604</v>
      </c>
      <c r="P50" s="241">
        <f t="shared" si="2"/>
        <v>10104228.998325991</v>
      </c>
      <c r="Q50" s="241">
        <f t="shared" si="2"/>
        <v>10659961.593233919</v>
      </c>
      <c r="R50" s="241">
        <f t="shared" si="2"/>
        <v>11246259.480861785</v>
      </c>
      <c r="S50" s="241">
        <f t="shared" si="2"/>
        <v>11864803.752309183</v>
      </c>
      <c r="T50" s="241">
        <f t="shared" si="2"/>
        <v>12517367.958686186</v>
      </c>
      <c r="U50" s="241">
        <f t="shared" si="2"/>
        <v>13205823.196413925</v>
      </c>
      <c r="V50" s="241">
        <f t="shared" si="2"/>
        <v>13932143.47221669</v>
      </c>
      <c r="W50" s="241">
        <f t="shared" si="2"/>
        <v>14698411.363188606</v>
      </c>
      <c r="X50" s="241">
        <f t="shared" si="2"/>
        <v>15506823.988163978</v>
      </c>
      <c r="Y50" s="241">
        <f t="shared" si="2"/>
        <v>16359699.307512997</v>
      </c>
      <c r="Z50" s="241">
        <f t="shared" si="2"/>
        <v>17259482.769426208</v>
      </c>
      <c r="AA50" s="241">
        <f t="shared" si="2"/>
        <v>18208754.321744651</v>
      </c>
      <c r="AB50" s="241">
        <f t="shared" si="2"/>
        <v>19210235.809440605</v>
      </c>
      <c r="AC50" s="241">
        <f t="shared" si="2"/>
        <v>20266798.778959837</v>
      </c>
      <c r="AD50" s="241">
        <f t="shared" si="2"/>
        <v>21381472.711802628</v>
      </c>
      <c r="AE50" s="241">
        <f t="shared" si="2"/>
        <v>22557453.710951768</v>
      </c>
      <c r="AF50" s="241">
        <f t="shared" si="2"/>
        <v>23798113.665054113</v>
      </c>
      <c r="AG50" s="241">
        <f t="shared" si="2"/>
        <v>25107009.91663209</v>
      </c>
      <c r="AH50" s="241">
        <f t="shared" si="2"/>
        <v>26487895.462046854</v>
      </c>
      <c r="AI50" s="241">
        <f t="shared" si="2"/>
        <v>27944729.71245943</v>
      </c>
      <c r="AJ50" s="241">
        <f t="shared" si="2"/>
        <v>29481689.8466447</v>
      </c>
      <c r="AK50" s="241">
        <f t="shared" si="2"/>
        <v>31103182.788210154</v>
      </c>
      <c r="AL50" s="241">
        <f t="shared" si="2"/>
        <v>32813857.841561709</v>
      </c>
      <c r="AM50" s="241">
        <f t="shared" si="2"/>
        <v>34618620.0228476</v>
      </c>
      <c r="AN50" s="241">
        <f t="shared" si="2"/>
        <v>36522644.124104217</v>
      </c>
      <c r="AO50" s="241">
        <f t="shared" si="2"/>
        <v>38531389.550929949</v>
      </c>
      <c r="AP50" s="241">
        <f t="shared" si="2"/>
        <v>40650615.976231098</v>
      </c>
    </row>
    <row r="51" spans="1:45" ht="16.5" thickBot="1" x14ac:dyDescent="0.25"/>
    <row r="52" spans="1:45" x14ac:dyDescent="0.2">
      <c r="A52" s="242" t="s">
        <v>335</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334</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333</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332</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331</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564</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330</v>
      </c>
      <c r="B59" s="252">
        <f t="shared" ref="B59:AP59" si="8">B50*$B$28</f>
        <v>330158099.94999999</v>
      </c>
      <c r="C59" s="252">
        <f t="shared" si="8"/>
        <v>1662398.52539904</v>
      </c>
      <c r="D59" s="252">
        <f t="shared" si="8"/>
        <v>3507660.888591974</v>
      </c>
      <c r="E59" s="252">
        <f t="shared" si="8"/>
        <v>5606942.7840371719</v>
      </c>
      <c r="F59" s="252">
        <f t="shared" si="8"/>
        <v>5915324.6371592162</v>
      </c>
      <c r="G59" s="252">
        <f t="shared" si="8"/>
        <v>6240667.4922029721</v>
      </c>
      <c r="H59" s="252">
        <f t="shared" si="8"/>
        <v>6583904.2042741356</v>
      </c>
      <c r="I59" s="252">
        <f t="shared" si="8"/>
        <v>6946018.9355092123</v>
      </c>
      <c r="J59" s="252">
        <f t="shared" si="8"/>
        <v>7328049.976962219</v>
      </c>
      <c r="K59" s="252">
        <f t="shared" si="8"/>
        <v>7731092.7256951407</v>
      </c>
      <c r="L59" s="252">
        <f t="shared" si="8"/>
        <v>8156302.8256083736</v>
      </c>
      <c r="M59" s="252">
        <f t="shared" si="8"/>
        <v>8604899.4810168333</v>
      </c>
      <c r="N59" s="252">
        <f t="shared" si="8"/>
        <v>9078168.9524727594</v>
      </c>
      <c r="O59" s="252">
        <f t="shared" si="8"/>
        <v>9577468.2448587604</v>
      </c>
      <c r="P59" s="252">
        <f t="shared" si="8"/>
        <v>10104228.998325991</v>
      </c>
      <c r="Q59" s="252">
        <f t="shared" si="8"/>
        <v>10659961.593233919</v>
      </c>
      <c r="R59" s="252">
        <f t="shared" si="8"/>
        <v>11246259.480861785</v>
      </c>
      <c r="S59" s="252">
        <f t="shared" si="8"/>
        <v>11864803.752309183</v>
      </c>
      <c r="T59" s="252">
        <f t="shared" si="8"/>
        <v>12517367.958686186</v>
      </c>
      <c r="U59" s="252">
        <f t="shared" si="8"/>
        <v>13205823.196413925</v>
      </c>
      <c r="V59" s="252">
        <f t="shared" si="8"/>
        <v>13932143.47221669</v>
      </c>
      <c r="W59" s="252">
        <f t="shared" si="8"/>
        <v>14698411.363188606</v>
      </c>
      <c r="X59" s="252">
        <f t="shared" si="8"/>
        <v>15506823.988163978</v>
      </c>
      <c r="Y59" s="252">
        <f t="shared" si="8"/>
        <v>16359699.307512997</v>
      </c>
      <c r="Z59" s="252">
        <f t="shared" si="8"/>
        <v>17259482.769426208</v>
      </c>
      <c r="AA59" s="252">
        <f t="shared" si="8"/>
        <v>18208754.321744651</v>
      </c>
      <c r="AB59" s="252">
        <f t="shared" si="8"/>
        <v>19210235.809440605</v>
      </c>
      <c r="AC59" s="252">
        <f t="shared" si="8"/>
        <v>20266798.778959837</v>
      </c>
      <c r="AD59" s="252">
        <f t="shared" si="8"/>
        <v>21381472.711802628</v>
      </c>
      <c r="AE59" s="252">
        <f t="shared" si="8"/>
        <v>22557453.710951768</v>
      </c>
      <c r="AF59" s="252">
        <f t="shared" si="8"/>
        <v>23798113.665054113</v>
      </c>
      <c r="AG59" s="252">
        <f t="shared" si="8"/>
        <v>25107009.91663209</v>
      </c>
      <c r="AH59" s="252">
        <f t="shared" si="8"/>
        <v>26487895.462046854</v>
      </c>
      <c r="AI59" s="252">
        <f t="shared" si="8"/>
        <v>27944729.71245943</v>
      </c>
      <c r="AJ59" s="252">
        <f t="shared" si="8"/>
        <v>29481689.8466447</v>
      </c>
      <c r="AK59" s="252">
        <f t="shared" si="8"/>
        <v>31103182.788210154</v>
      </c>
      <c r="AL59" s="252">
        <f t="shared" si="8"/>
        <v>32813857.841561709</v>
      </c>
      <c r="AM59" s="252">
        <f t="shared" si="8"/>
        <v>34618620.0228476</v>
      </c>
      <c r="AN59" s="252">
        <f t="shared" si="8"/>
        <v>36522644.124104217</v>
      </c>
      <c r="AO59" s="252">
        <f t="shared" si="8"/>
        <v>38531389.550929949</v>
      </c>
      <c r="AP59" s="252">
        <f t="shared" si="8"/>
        <v>40650615.976231098</v>
      </c>
    </row>
    <row r="60" spans="1:45" x14ac:dyDescent="0.2">
      <c r="A60" s="244" t="s">
        <v>329</v>
      </c>
      <c r="B60" s="245">
        <f t="shared" ref="B60:Z60" si="9">SUM(B61:B65)</f>
        <v>0</v>
      </c>
      <c r="C60" s="245">
        <f t="shared" si="9"/>
        <v>-3493072.6980000003</v>
      </c>
      <c r="D60" s="245">
        <f>SUM(D61:D65)</f>
        <v>-3685191.6963900002</v>
      </c>
      <c r="E60" s="245">
        <f t="shared" si="9"/>
        <v>-3887877.2396914498</v>
      </c>
      <c r="F60" s="245">
        <f t="shared" si="9"/>
        <v>-4101710.48787448</v>
      </c>
      <c r="G60" s="245">
        <f t="shared" si="9"/>
        <v>-4327304.5647075754</v>
      </c>
      <c r="H60" s="245">
        <f t="shared" si="9"/>
        <v>-4565306.3157664919</v>
      </c>
      <c r="I60" s="245">
        <f t="shared" si="9"/>
        <v>-4816398.1631336492</v>
      </c>
      <c r="J60" s="245">
        <f t="shared" si="9"/>
        <v>-5081300.0621059993</v>
      </c>
      <c r="K60" s="245">
        <f t="shared" si="9"/>
        <v>-5360771.5655218298</v>
      </c>
      <c r="L60" s="245">
        <f t="shared" si="9"/>
        <v>-5655614.0016255295</v>
      </c>
      <c r="M60" s="245">
        <f t="shared" si="9"/>
        <v>-5966672.7717149341</v>
      </c>
      <c r="N60" s="245">
        <f t="shared" si="9"/>
        <v>-6294839.7741592545</v>
      </c>
      <c r="O60" s="245">
        <f t="shared" si="9"/>
        <v>-6641055.9617380137</v>
      </c>
      <c r="P60" s="245">
        <f t="shared" si="9"/>
        <v>-7006314.0396336038</v>
      </c>
      <c r="Q60" s="245">
        <f t="shared" si="9"/>
        <v>-7391661.3118134513</v>
      </c>
      <c r="R60" s="245">
        <f t="shared" si="9"/>
        <v>-7798202.6839631898</v>
      </c>
      <c r="S60" s="245">
        <f t="shared" si="9"/>
        <v>-8227103.8315811651</v>
      </c>
      <c r="T60" s="245">
        <f t="shared" si="9"/>
        <v>-8679594.542318128</v>
      </c>
      <c r="U60" s="245">
        <f t="shared" si="9"/>
        <v>-9156972.2421456259</v>
      </c>
      <c r="V60" s="245">
        <f t="shared" si="9"/>
        <v>-9660605.7154636327</v>
      </c>
      <c r="W60" s="245">
        <f t="shared" si="9"/>
        <v>-10191939.029814132</v>
      </c>
      <c r="X60" s="245">
        <f t="shared" si="9"/>
        <v>-10752495.676453909</v>
      </c>
      <c r="Y60" s="245">
        <f t="shared" si="9"/>
        <v>-11343882.938658873</v>
      </c>
      <c r="Z60" s="245">
        <f t="shared" si="9"/>
        <v>-11967796.50028511</v>
      </c>
      <c r="AA60" s="245">
        <f t="shared" ref="AA60:AP60" si="10">SUM(AA61:AA65)</f>
        <v>-12626025.30780079</v>
      </c>
      <c r="AB60" s="245">
        <f t="shared" si="10"/>
        <v>-13320456.699729834</v>
      </c>
      <c r="AC60" s="245">
        <f t="shared" si="10"/>
        <v>-14053081.818214973</v>
      </c>
      <c r="AD60" s="245">
        <f t="shared" si="10"/>
        <v>-14826001.318216797</v>
      </c>
      <c r="AE60" s="245">
        <f t="shared" si="10"/>
        <v>-15641431.390718719</v>
      </c>
      <c r="AF60" s="245">
        <f t="shared" si="10"/>
        <v>-16501710.117208246</v>
      </c>
      <c r="AG60" s="245">
        <f t="shared" si="10"/>
        <v>-17409304.173654698</v>
      </c>
      <c r="AH60" s="245">
        <f t="shared" si="10"/>
        <v>-18366815.903205708</v>
      </c>
      <c r="AI60" s="245">
        <f t="shared" si="10"/>
        <v>-19376990.777882021</v>
      </c>
      <c r="AJ60" s="245">
        <f t="shared" si="10"/>
        <v>-20442725.27066553</v>
      </c>
      <c r="AK60" s="245">
        <f t="shared" si="10"/>
        <v>-21567075.160552133</v>
      </c>
      <c r="AL60" s="245">
        <f t="shared" si="10"/>
        <v>-22753264.294382501</v>
      </c>
      <c r="AM60" s="245">
        <f t="shared" si="10"/>
        <v>-24004693.830573536</v>
      </c>
      <c r="AN60" s="245">
        <f t="shared" si="10"/>
        <v>-25324951.991255078</v>
      </c>
      <c r="AO60" s="245">
        <f t="shared" si="10"/>
        <v>-26717824.350774109</v>
      </c>
      <c r="AP60" s="245">
        <f t="shared" si="10"/>
        <v>-28187304.690066684</v>
      </c>
    </row>
    <row r="61" spans="1:45" x14ac:dyDescent="0.2">
      <c r="A61" s="253" t="s">
        <v>328</v>
      </c>
      <c r="B61" s="245"/>
      <c r="C61" s="245">
        <f>-IF(C$47&lt;=$B$30,0,$B$29*(1+C$49)*$B$28)</f>
        <v>-3493072.6980000003</v>
      </c>
      <c r="D61" s="245">
        <f>-IF(D$47&lt;=$B$30,0,$B$29*(1+D$49)*$B$28)</f>
        <v>-3685191.6963900002</v>
      </c>
      <c r="E61" s="245">
        <f t="shared" ref="E61:AP61" si="11">-IF(E$47&lt;=$B$30,0,$B$29*(1+E$49)*$B$28)</f>
        <v>-3887877.2396914498</v>
      </c>
      <c r="F61" s="245">
        <f t="shared" si="11"/>
        <v>-4101710.48787448</v>
      </c>
      <c r="G61" s="245">
        <f t="shared" si="11"/>
        <v>-4327304.5647075754</v>
      </c>
      <c r="H61" s="245">
        <f t="shared" si="11"/>
        <v>-4565306.3157664919</v>
      </c>
      <c r="I61" s="245">
        <f t="shared" si="11"/>
        <v>-4816398.1631336492</v>
      </c>
      <c r="J61" s="245">
        <f t="shared" si="11"/>
        <v>-5081300.0621059993</v>
      </c>
      <c r="K61" s="245">
        <f t="shared" si="11"/>
        <v>-5360771.5655218298</v>
      </c>
      <c r="L61" s="245">
        <f t="shared" si="11"/>
        <v>-5655614.0016255295</v>
      </c>
      <c r="M61" s="245">
        <f t="shared" si="11"/>
        <v>-5966672.7717149341</v>
      </c>
      <c r="N61" s="245">
        <f t="shared" si="11"/>
        <v>-6294839.7741592545</v>
      </c>
      <c r="O61" s="245">
        <f t="shared" si="11"/>
        <v>-6641055.9617380137</v>
      </c>
      <c r="P61" s="245">
        <f t="shared" si="11"/>
        <v>-7006314.0396336038</v>
      </c>
      <c r="Q61" s="245">
        <f t="shared" si="11"/>
        <v>-7391661.3118134513</v>
      </c>
      <c r="R61" s="245">
        <f t="shared" si="11"/>
        <v>-7798202.6839631898</v>
      </c>
      <c r="S61" s="245">
        <f t="shared" si="11"/>
        <v>-8227103.8315811651</v>
      </c>
      <c r="T61" s="245">
        <f t="shared" si="11"/>
        <v>-8679594.542318128</v>
      </c>
      <c r="U61" s="245">
        <f t="shared" si="11"/>
        <v>-9156972.2421456259</v>
      </c>
      <c r="V61" s="245">
        <f t="shared" si="11"/>
        <v>-9660605.7154636327</v>
      </c>
      <c r="W61" s="245">
        <f t="shared" si="11"/>
        <v>-10191939.029814132</v>
      </c>
      <c r="X61" s="245">
        <f t="shared" si="11"/>
        <v>-10752495.676453909</v>
      </c>
      <c r="Y61" s="245">
        <f t="shared" si="11"/>
        <v>-11343882.938658873</v>
      </c>
      <c r="Z61" s="245">
        <f t="shared" si="11"/>
        <v>-11967796.50028511</v>
      </c>
      <c r="AA61" s="245">
        <f t="shared" si="11"/>
        <v>-12626025.30780079</v>
      </c>
      <c r="AB61" s="245">
        <f t="shared" si="11"/>
        <v>-13320456.699729834</v>
      </c>
      <c r="AC61" s="245">
        <f t="shared" si="11"/>
        <v>-14053081.818214973</v>
      </c>
      <c r="AD61" s="245">
        <f t="shared" si="11"/>
        <v>-14826001.318216797</v>
      </c>
      <c r="AE61" s="245">
        <f t="shared" si="11"/>
        <v>-15641431.390718719</v>
      </c>
      <c r="AF61" s="245">
        <f t="shared" si="11"/>
        <v>-16501710.117208246</v>
      </c>
      <c r="AG61" s="245">
        <f t="shared" si="11"/>
        <v>-17409304.173654698</v>
      </c>
      <c r="AH61" s="245">
        <f t="shared" si="11"/>
        <v>-18366815.903205708</v>
      </c>
      <c r="AI61" s="245">
        <f t="shared" si="11"/>
        <v>-19376990.777882021</v>
      </c>
      <c r="AJ61" s="245">
        <f t="shared" si="11"/>
        <v>-20442725.27066553</v>
      </c>
      <c r="AK61" s="245">
        <f t="shared" si="11"/>
        <v>-21567075.160552133</v>
      </c>
      <c r="AL61" s="245">
        <f t="shared" si="11"/>
        <v>-22753264.294382501</v>
      </c>
      <c r="AM61" s="245">
        <f t="shared" si="11"/>
        <v>-24004693.830573536</v>
      </c>
      <c r="AN61" s="245">
        <f t="shared" si="11"/>
        <v>-25324951.991255078</v>
      </c>
      <c r="AO61" s="245">
        <f t="shared" si="11"/>
        <v>-26717824.350774109</v>
      </c>
      <c r="AP61" s="245">
        <f t="shared" si="11"/>
        <v>-28187304.690066684</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561</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561</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565</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326</v>
      </c>
      <c r="B66" s="252">
        <f t="shared" ref="B66:AO66" si="12">B59+B60</f>
        <v>330158099.94999999</v>
      </c>
      <c r="C66" s="252">
        <f t="shared" si="12"/>
        <v>-1830674.1726009604</v>
      </c>
      <c r="D66" s="252">
        <f t="shared" si="12"/>
        <v>-177530.80779802613</v>
      </c>
      <c r="E66" s="252">
        <f t="shared" si="12"/>
        <v>1719065.5443457221</v>
      </c>
      <c r="F66" s="252">
        <f t="shared" si="12"/>
        <v>1813614.1492847363</v>
      </c>
      <c r="G66" s="252">
        <f t="shared" si="12"/>
        <v>1913362.9274953967</v>
      </c>
      <c r="H66" s="252">
        <f t="shared" si="12"/>
        <v>2018597.8885076437</v>
      </c>
      <c r="I66" s="252">
        <f t="shared" si="12"/>
        <v>2129620.7723755632</v>
      </c>
      <c r="J66" s="252">
        <f t="shared" si="12"/>
        <v>2246749.9148562197</v>
      </c>
      <c r="K66" s="252">
        <f t="shared" si="12"/>
        <v>2370321.1601733109</v>
      </c>
      <c r="L66" s="252">
        <f t="shared" si="12"/>
        <v>2500688.8239828441</v>
      </c>
      <c r="M66" s="252">
        <f t="shared" si="12"/>
        <v>2638226.7093018992</v>
      </c>
      <c r="N66" s="252">
        <f t="shared" si="12"/>
        <v>2783329.1783135049</v>
      </c>
      <c r="O66" s="252">
        <f t="shared" si="12"/>
        <v>2936412.2831207467</v>
      </c>
      <c r="P66" s="252">
        <f t="shared" si="12"/>
        <v>3097914.9586923867</v>
      </c>
      <c r="Q66" s="252">
        <f t="shared" si="12"/>
        <v>3268300.2814204674</v>
      </c>
      <c r="R66" s="252">
        <f t="shared" si="12"/>
        <v>3448056.7968985951</v>
      </c>
      <c r="S66" s="252">
        <f t="shared" si="12"/>
        <v>3637699.9207280176</v>
      </c>
      <c r="T66" s="252">
        <f t="shared" si="12"/>
        <v>3837773.416368058</v>
      </c>
      <c r="U66" s="252">
        <f t="shared" si="12"/>
        <v>4048850.954268299</v>
      </c>
      <c r="V66" s="252">
        <f t="shared" si="12"/>
        <v>4271537.7567530572</v>
      </c>
      <c r="W66" s="252">
        <f t="shared" si="12"/>
        <v>4506472.3333744742</v>
      </c>
      <c r="X66" s="252">
        <f t="shared" si="12"/>
        <v>4754328.311710069</v>
      </c>
      <c r="Y66" s="252">
        <f t="shared" si="12"/>
        <v>5015816.3688541241</v>
      </c>
      <c r="Z66" s="252">
        <f t="shared" si="12"/>
        <v>5291686.2691410985</v>
      </c>
      <c r="AA66" s="252">
        <f t="shared" si="12"/>
        <v>5582729.0139438603</v>
      </c>
      <c r="AB66" s="252">
        <f t="shared" si="12"/>
        <v>5889779.1097107716</v>
      </c>
      <c r="AC66" s="252">
        <f t="shared" si="12"/>
        <v>6213716.9607448634</v>
      </c>
      <c r="AD66" s="252">
        <f t="shared" si="12"/>
        <v>6555471.3935858309</v>
      </c>
      <c r="AE66" s="252">
        <f t="shared" si="12"/>
        <v>6916022.3202330489</v>
      </c>
      <c r="AF66" s="252">
        <f t="shared" si="12"/>
        <v>7296403.5478458665</v>
      </c>
      <c r="AG66" s="252">
        <f t="shared" si="12"/>
        <v>7697705.7429773919</v>
      </c>
      <c r="AH66" s="252">
        <f t="shared" si="12"/>
        <v>8121079.5588411465</v>
      </c>
      <c r="AI66" s="252">
        <f t="shared" si="12"/>
        <v>8567738.9345774092</v>
      </c>
      <c r="AJ66" s="252">
        <f t="shared" si="12"/>
        <v>9038964.5759791695</v>
      </c>
      <c r="AK66" s="252">
        <f t="shared" si="12"/>
        <v>9536107.6276580207</v>
      </c>
      <c r="AL66" s="252">
        <f t="shared" si="12"/>
        <v>10060593.547179207</v>
      </c>
      <c r="AM66" s="252">
        <f t="shared" si="12"/>
        <v>10613926.192274064</v>
      </c>
      <c r="AN66" s="252">
        <f t="shared" si="12"/>
        <v>11197692.132849138</v>
      </c>
      <c r="AO66" s="252">
        <f t="shared" si="12"/>
        <v>11813565.200155839</v>
      </c>
      <c r="AP66" s="252">
        <f>AP59+AP60</f>
        <v>12463311.286164414</v>
      </c>
    </row>
    <row r="67" spans="1:45" x14ac:dyDescent="0.2">
      <c r="A67" s="253" t="s">
        <v>321</v>
      </c>
      <c r="B67" s="255"/>
      <c r="C67" s="245">
        <f>-($B$25)*1.18*$B$28/$B$27</f>
        <v>-13206324</v>
      </c>
      <c r="D67" s="245">
        <f>C67</f>
        <v>-13206324</v>
      </c>
      <c r="E67" s="245">
        <f t="shared" ref="E67:AP67" si="13">D67</f>
        <v>-13206324</v>
      </c>
      <c r="F67" s="245">
        <f t="shared" si="13"/>
        <v>-13206324</v>
      </c>
      <c r="G67" s="245">
        <f t="shared" si="13"/>
        <v>-13206324</v>
      </c>
      <c r="H67" s="245">
        <f t="shared" si="13"/>
        <v>-13206324</v>
      </c>
      <c r="I67" s="245">
        <f t="shared" si="13"/>
        <v>-13206324</v>
      </c>
      <c r="J67" s="245">
        <f t="shared" si="13"/>
        <v>-13206324</v>
      </c>
      <c r="K67" s="245">
        <f t="shared" si="13"/>
        <v>-13206324</v>
      </c>
      <c r="L67" s="245">
        <f t="shared" si="13"/>
        <v>-13206324</v>
      </c>
      <c r="M67" s="245">
        <f t="shared" si="13"/>
        <v>-13206324</v>
      </c>
      <c r="N67" s="245">
        <f t="shared" si="13"/>
        <v>-13206324</v>
      </c>
      <c r="O67" s="245">
        <f t="shared" si="13"/>
        <v>-13206324</v>
      </c>
      <c r="P67" s="245">
        <f t="shared" si="13"/>
        <v>-13206324</v>
      </c>
      <c r="Q67" s="245">
        <f t="shared" si="13"/>
        <v>-13206324</v>
      </c>
      <c r="R67" s="245">
        <f t="shared" si="13"/>
        <v>-13206324</v>
      </c>
      <c r="S67" s="245">
        <f t="shared" si="13"/>
        <v>-13206324</v>
      </c>
      <c r="T67" s="245">
        <f t="shared" si="13"/>
        <v>-13206324</v>
      </c>
      <c r="U67" s="245">
        <f t="shared" si="13"/>
        <v>-13206324</v>
      </c>
      <c r="V67" s="245">
        <f t="shared" si="13"/>
        <v>-13206324</v>
      </c>
      <c r="W67" s="245">
        <f t="shared" si="13"/>
        <v>-13206324</v>
      </c>
      <c r="X67" s="245">
        <f t="shared" si="13"/>
        <v>-13206324</v>
      </c>
      <c r="Y67" s="245">
        <f t="shared" si="13"/>
        <v>-13206324</v>
      </c>
      <c r="Z67" s="245">
        <f t="shared" si="13"/>
        <v>-13206324</v>
      </c>
      <c r="AA67" s="245">
        <f t="shared" si="13"/>
        <v>-13206324</v>
      </c>
      <c r="AB67" s="245">
        <f t="shared" si="13"/>
        <v>-13206324</v>
      </c>
      <c r="AC67" s="245">
        <f t="shared" si="13"/>
        <v>-13206324</v>
      </c>
      <c r="AD67" s="245">
        <f t="shared" si="13"/>
        <v>-13206324</v>
      </c>
      <c r="AE67" s="245">
        <f t="shared" si="13"/>
        <v>-13206324</v>
      </c>
      <c r="AF67" s="245">
        <f t="shared" si="13"/>
        <v>-13206324</v>
      </c>
      <c r="AG67" s="245">
        <f t="shared" si="13"/>
        <v>-13206324</v>
      </c>
      <c r="AH67" s="245">
        <f t="shared" si="13"/>
        <v>-13206324</v>
      </c>
      <c r="AI67" s="245">
        <f t="shared" si="13"/>
        <v>-13206324</v>
      </c>
      <c r="AJ67" s="245">
        <f t="shared" si="13"/>
        <v>-13206324</v>
      </c>
      <c r="AK67" s="245">
        <f t="shared" si="13"/>
        <v>-13206324</v>
      </c>
      <c r="AL67" s="245">
        <f t="shared" si="13"/>
        <v>-13206324</v>
      </c>
      <c r="AM67" s="245">
        <f t="shared" si="13"/>
        <v>-13206324</v>
      </c>
      <c r="AN67" s="245">
        <f t="shared" si="13"/>
        <v>-13206324</v>
      </c>
      <c r="AO67" s="245">
        <f t="shared" si="13"/>
        <v>-13206324</v>
      </c>
      <c r="AP67" s="245">
        <f t="shared" si="13"/>
        <v>-13206324</v>
      </c>
      <c r="AQ67" s="256">
        <f>SUM(B67:AA67)/1.18</f>
        <v>-279795000</v>
      </c>
      <c r="AR67" s="257">
        <f>SUM(B67:AF67)/1.18</f>
        <v>-335754000</v>
      </c>
      <c r="AS67" s="257">
        <f>SUM(B67:AP67)/1.18</f>
        <v>-447672000</v>
      </c>
    </row>
    <row r="68" spans="1:45" ht="28.5" x14ac:dyDescent="0.2">
      <c r="A68" s="254" t="s">
        <v>322</v>
      </c>
      <c r="B68" s="252">
        <f t="shared" ref="B68:J68" si="14">B66+B67</f>
        <v>330158099.94999999</v>
      </c>
      <c r="C68" s="252">
        <f>C66+C67</f>
        <v>-15036998.17260096</v>
      </c>
      <c r="D68" s="252">
        <f>D66+D67</f>
        <v>-13383854.807798026</v>
      </c>
      <c r="E68" s="252">
        <f t="shared" si="14"/>
        <v>-11487258.455654278</v>
      </c>
      <c r="F68" s="252">
        <f>F66+C67</f>
        <v>-11392709.850715265</v>
      </c>
      <c r="G68" s="252">
        <f t="shared" si="14"/>
        <v>-11292961.072504602</v>
      </c>
      <c r="H68" s="252">
        <f t="shared" si="14"/>
        <v>-11187726.111492356</v>
      </c>
      <c r="I68" s="252">
        <f t="shared" si="14"/>
        <v>-11076703.227624437</v>
      </c>
      <c r="J68" s="252">
        <f t="shared" si="14"/>
        <v>-10959574.08514378</v>
      </c>
      <c r="K68" s="252">
        <f>K66+K67</f>
        <v>-10836002.839826688</v>
      </c>
      <c r="L68" s="252">
        <f>L66+L67</f>
        <v>-10705635.176017156</v>
      </c>
      <c r="M68" s="252">
        <f t="shared" ref="M68:AO68" si="15">M66+M67</f>
        <v>-10568097.2906981</v>
      </c>
      <c r="N68" s="252">
        <f t="shared" si="15"/>
        <v>-10422994.821686495</v>
      </c>
      <c r="O68" s="252">
        <f t="shared" si="15"/>
        <v>-10269911.716879252</v>
      </c>
      <c r="P68" s="252">
        <f t="shared" si="15"/>
        <v>-10108409.041307613</v>
      </c>
      <c r="Q68" s="252">
        <f t="shared" si="15"/>
        <v>-9938023.7185795326</v>
      </c>
      <c r="R68" s="252">
        <f t="shared" si="15"/>
        <v>-9758267.203101404</v>
      </c>
      <c r="S68" s="252">
        <f t="shared" si="15"/>
        <v>-9568624.0792719834</v>
      </c>
      <c r="T68" s="252">
        <f t="shared" si="15"/>
        <v>-9368550.583631942</v>
      </c>
      <c r="U68" s="252">
        <f t="shared" si="15"/>
        <v>-9157473.045731701</v>
      </c>
      <c r="V68" s="252">
        <f t="shared" si="15"/>
        <v>-8934786.2432469428</v>
      </c>
      <c r="W68" s="252">
        <f t="shared" si="15"/>
        <v>-8699851.6666255258</v>
      </c>
      <c r="X68" s="252">
        <f t="shared" si="15"/>
        <v>-8451995.688289931</v>
      </c>
      <c r="Y68" s="252">
        <f t="shared" si="15"/>
        <v>-8190507.6311458759</v>
      </c>
      <c r="Z68" s="252">
        <f t="shared" si="15"/>
        <v>-7914637.7308589015</v>
      </c>
      <c r="AA68" s="252">
        <f t="shared" si="15"/>
        <v>-7623594.9860561397</v>
      </c>
      <c r="AB68" s="252">
        <f t="shared" si="15"/>
        <v>-7316544.8902892284</v>
      </c>
      <c r="AC68" s="252">
        <f t="shared" si="15"/>
        <v>-6992607.0392551366</v>
      </c>
      <c r="AD68" s="252">
        <f t="shared" si="15"/>
        <v>-6650852.6064141691</v>
      </c>
      <c r="AE68" s="252">
        <f t="shared" si="15"/>
        <v>-6290301.6797669511</v>
      </c>
      <c r="AF68" s="252">
        <f t="shared" si="15"/>
        <v>-5909920.4521541335</v>
      </c>
      <c r="AG68" s="252">
        <f t="shared" si="15"/>
        <v>-5508618.2570226081</v>
      </c>
      <c r="AH68" s="252">
        <f t="shared" si="15"/>
        <v>-5085244.4411588535</v>
      </c>
      <c r="AI68" s="252">
        <f t="shared" si="15"/>
        <v>-4638585.0654225908</v>
      </c>
      <c r="AJ68" s="252">
        <f t="shared" si="15"/>
        <v>-4167359.4240208305</v>
      </c>
      <c r="AK68" s="252">
        <f t="shared" si="15"/>
        <v>-3670216.3723419793</v>
      </c>
      <c r="AL68" s="252">
        <f t="shared" si="15"/>
        <v>-3145730.4528207928</v>
      </c>
      <c r="AM68" s="252">
        <f t="shared" si="15"/>
        <v>-2592397.8077259362</v>
      </c>
      <c r="AN68" s="252">
        <f t="shared" si="15"/>
        <v>-2008631.8671508618</v>
      </c>
      <c r="AO68" s="252">
        <f t="shared" si="15"/>
        <v>-1392758.7998441607</v>
      </c>
      <c r="AP68" s="252">
        <f>AP66+AP67</f>
        <v>-743012.71383558586</v>
      </c>
      <c r="AQ68" s="197">
        <v>25</v>
      </c>
      <c r="AR68" s="197">
        <v>30</v>
      </c>
      <c r="AS68" s="197">
        <v>40</v>
      </c>
    </row>
    <row r="69" spans="1:45" x14ac:dyDescent="0.2">
      <c r="A69" s="253" t="s">
        <v>320</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325</v>
      </c>
      <c r="B70" s="252">
        <f t="shared" ref="B70:AO70" si="17">B68+B69</f>
        <v>330158099.94999999</v>
      </c>
      <c r="C70" s="252">
        <f t="shared" si="17"/>
        <v>-15036998.17260096</v>
      </c>
      <c r="D70" s="252">
        <f t="shared" si="17"/>
        <v>-13383854.807798026</v>
      </c>
      <c r="E70" s="252">
        <f t="shared" si="17"/>
        <v>-11487258.455654278</v>
      </c>
      <c r="F70" s="252">
        <f t="shared" si="17"/>
        <v>-11392709.850715265</v>
      </c>
      <c r="G70" s="252">
        <f t="shared" si="17"/>
        <v>-11292961.072504602</v>
      </c>
      <c r="H70" s="252">
        <f t="shared" si="17"/>
        <v>-11187726.111492356</v>
      </c>
      <c r="I70" s="252">
        <f t="shared" si="17"/>
        <v>-11076703.227624437</v>
      </c>
      <c r="J70" s="252">
        <f t="shared" si="17"/>
        <v>-10959574.08514378</v>
      </c>
      <c r="K70" s="252">
        <f t="shared" si="17"/>
        <v>-10836002.839826688</v>
      </c>
      <c r="L70" s="252">
        <f t="shared" si="17"/>
        <v>-10705635.176017156</v>
      </c>
      <c r="M70" s="252">
        <f t="shared" si="17"/>
        <v>-10568097.2906981</v>
      </c>
      <c r="N70" s="252">
        <f t="shared" si="17"/>
        <v>-10422994.821686495</v>
      </c>
      <c r="O70" s="252">
        <f t="shared" si="17"/>
        <v>-10269911.716879252</v>
      </c>
      <c r="P70" s="252">
        <f t="shared" si="17"/>
        <v>-10108409.041307613</v>
      </c>
      <c r="Q70" s="252">
        <f t="shared" si="17"/>
        <v>-9938023.7185795326</v>
      </c>
      <c r="R70" s="252">
        <f t="shared" si="17"/>
        <v>-9758267.203101404</v>
      </c>
      <c r="S70" s="252">
        <f t="shared" si="17"/>
        <v>-9568624.0792719834</v>
      </c>
      <c r="T70" s="252">
        <f t="shared" si="17"/>
        <v>-9368550.583631942</v>
      </c>
      <c r="U70" s="252">
        <f t="shared" si="17"/>
        <v>-9157473.045731701</v>
      </c>
      <c r="V70" s="252">
        <f t="shared" si="17"/>
        <v>-8934786.2432469428</v>
      </c>
      <c r="W70" s="252">
        <f t="shared" si="17"/>
        <v>-8699851.6666255258</v>
      </c>
      <c r="X70" s="252">
        <f t="shared" si="17"/>
        <v>-8451995.688289931</v>
      </c>
      <c r="Y70" s="252">
        <f t="shared" si="17"/>
        <v>-8190507.6311458759</v>
      </c>
      <c r="Z70" s="252">
        <f t="shared" si="17"/>
        <v>-7914637.7308589015</v>
      </c>
      <c r="AA70" s="252">
        <f t="shared" si="17"/>
        <v>-7623594.9860561397</v>
      </c>
      <c r="AB70" s="252">
        <f t="shared" si="17"/>
        <v>-7316544.8902892284</v>
      </c>
      <c r="AC70" s="252">
        <f t="shared" si="17"/>
        <v>-6992607.0392551366</v>
      </c>
      <c r="AD70" s="252">
        <f t="shared" si="17"/>
        <v>-6650852.6064141691</v>
      </c>
      <c r="AE70" s="252">
        <f t="shared" si="17"/>
        <v>-6290301.6797669511</v>
      </c>
      <c r="AF70" s="252">
        <f t="shared" si="17"/>
        <v>-5909920.4521541335</v>
      </c>
      <c r="AG70" s="252">
        <f t="shared" si="17"/>
        <v>-5508618.2570226081</v>
      </c>
      <c r="AH70" s="252">
        <f t="shared" si="17"/>
        <v>-5085244.4411588535</v>
      </c>
      <c r="AI70" s="252">
        <f t="shared" si="17"/>
        <v>-4638585.0654225908</v>
      </c>
      <c r="AJ70" s="252">
        <f t="shared" si="17"/>
        <v>-4167359.4240208305</v>
      </c>
      <c r="AK70" s="252">
        <f t="shared" si="17"/>
        <v>-3670216.3723419793</v>
      </c>
      <c r="AL70" s="252">
        <f t="shared" si="17"/>
        <v>-3145730.4528207928</v>
      </c>
      <c r="AM70" s="252">
        <f t="shared" si="17"/>
        <v>-2592397.8077259362</v>
      </c>
      <c r="AN70" s="252">
        <f t="shared" si="17"/>
        <v>-2008631.8671508618</v>
      </c>
      <c r="AO70" s="252">
        <f t="shared" si="17"/>
        <v>-1392758.7998441607</v>
      </c>
      <c r="AP70" s="252">
        <f>AP68+AP69</f>
        <v>-743012.71383558586</v>
      </c>
    </row>
    <row r="71" spans="1:45" x14ac:dyDescent="0.2">
      <c r="A71" s="253" t="s">
        <v>319</v>
      </c>
      <c r="B71" s="245">
        <f t="shared" ref="B71:AP71" si="18">-B70*$B$36</f>
        <v>-66031619.990000002</v>
      </c>
      <c r="C71" s="245">
        <f t="shared" si="18"/>
        <v>3007399.6345201922</v>
      </c>
      <c r="D71" s="245">
        <f t="shared" si="18"/>
        <v>2676770.9615596053</v>
      </c>
      <c r="E71" s="245">
        <f t="shared" si="18"/>
        <v>2297451.6911308556</v>
      </c>
      <c r="F71" s="245">
        <f t="shared" si="18"/>
        <v>2278541.9701430532</v>
      </c>
      <c r="G71" s="245">
        <f t="shared" si="18"/>
        <v>2258592.2145009204</v>
      </c>
      <c r="H71" s="245">
        <f t="shared" si="18"/>
        <v>2237545.2222984713</v>
      </c>
      <c r="I71" s="245">
        <f t="shared" si="18"/>
        <v>2215340.6455248874</v>
      </c>
      <c r="J71" s="245">
        <f t="shared" si="18"/>
        <v>2191914.8170287563</v>
      </c>
      <c r="K71" s="245">
        <f t="shared" si="18"/>
        <v>2167200.5679653375</v>
      </c>
      <c r="L71" s="245">
        <f t="shared" si="18"/>
        <v>2141127.0352034313</v>
      </c>
      <c r="M71" s="245">
        <f t="shared" si="18"/>
        <v>2113619.4581396203</v>
      </c>
      <c r="N71" s="245">
        <f t="shared" si="18"/>
        <v>2084598.9643372991</v>
      </c>
      <c r="O71" s="245">
        <f t="shared" si="18"/>
        <v>2053982.3433758505</v>
      </c>
      <c r="P71" s="245">
        <f t="shared" si="18"/>
        <v>2021681.8082615228</v>
      </c>
      <c r="Q71" s="245">
        <f t="shared" si="18"/>
        <v>1987604.7437159065</v>
      </c>
      <c r="R71" s="245">
        <f t="shared" si="18"/>
        <v>1951653.4406202808</v>
      </c>
      <c r="S71" s="245">
        <f t="shared" si="18"/>
        <v>1913724.8158543967</v>
      </c>
      <c r="T71" s="245">
        <f t="shared" si="18"/>
        <v>1873710.1167263885</v>
      </c>
      <c r="U71" s="245">
        <f t="shared" si="18"/>
        <v>1831494.6091463403</v>
      </c>
      <c r="V71" s="245">
        <f t="shared" si="18"/>
        <v>1786957.2486493886</v>
      </c>
      <c r="W71" s="245">
        <f t="shared" si="18"/>
        <v>1739970.3333251053</v>
      </c>
      <c r="X71" s="245">
        <f t="shared" si="18"/>
        <v>1690399.1376579863</v>
      </c>
      <c r="Y71" s="245">
        <f t="shared" si="18"/>
        <v>1638101.5262291753</v>
      </c>
      <c r="Z71" s="245">
        <f t="shared" si="18"/>
        <v>1582927.5461717804</v>
      </c>
      <c r="AA71" s="245">
        <f t="shared" si="18"/>
        <v>1524718.9972112281</v>
      </c>
      <c r="AB71" s="245">
        <f t="shared" si="18"/>
        <v>1463308.9780578457</v>
      </c>
      <c r="AC71" s="245">
        <f t="shared" si="18"/>
        <v>1398521.4078510273</v>
      </c>
      <c r="AD71" s="245">
        <f t="shared" si="18"/>
        <v>1330170.521282834</v>
      </c>
      <c r="AE71" s="245">
        <f t="shared" si="18"/>
        <v>1258060.3359533902</v>
      </c>
      <c r="AF71" s="245">
        <f t="shared" si="18"/>
        <v>1181984.0904308266</v>
      </c>
      <c r="AG71" s="245">
        <f t="shared" si="18"/>
        <v>1101723.6514045217</v>
      </c>
      <c r="AH71" s="245">
        <f t="shared" si="18"/>
        <v>1017048.8882317707</v>
      </c>
      <c r="AI71" s="245">
        <f t="shared" si="18"/>
        <v>927717.01308451826</v>
      </c>
      <c r="AJ71" s="245">
        <f t="shared" si="18"/>
        <v>833471.88480416615</v>
      </c>
      <c r="AK71" s="245">
        <f t="shared" si="18"/>
        <v>734043.27446839586</v>
      </c>
      <c r="AL71" s="245">
        <f t="shared" si="18"/>
        <v>629146.09056415863</v>
      </c>
      <c r="AM71" s="245">
        <f t="shared" si="18"/>
        <v>518479.56154518726</v>
      </c>
      <c r="AN71" s="245">
        <f t="shared" si="18"/>
        <v>401726.37343017239</v>
      </c>
      <c r="AO71" s="245">
        <f t="shared" si="18"/>
        <v>278551.75996883214</v>
      </c>
      <c r="AP71" s="245">
        <f t="shared" si="18"/>
        <v>148602.54276711718</v>
      </c>
    </row>
    <row r="72" spans="1:45" ht="15" thickBot="1" x14ac:dyDescent="0.25">
      <c r="A72" s="258" t="s">
        <v>324</v>
      </c>
      <c r="B72" s="259">
        <f t="shared" ref="B72:AO72" si="19">B70+B71</f>
        <v>264126479.95999998</v>
      </c>
      <c r="C72" s="259">
        <f t="shared" si="19"/>
        <v>-12029598.538080769</v>
      </c>
      <c r="D72" s="259">
        <f t="shared" si="19"/>
        <v>-10707083.846238421</v>
      </c>
      <c r="E72" s="259">
        <f t="shared" si="19"/>
        <v>-9189806.7645234223</v>
      </c>
      <c r="F72" s="259">
        <f t="shared" si="19"/>
        <v>-9114167.880572211</v>
      </c>
      <c r="G72" s="259">
        <f t="shared" si="19"/>
        <v>-9034368.8580036815</v>
      </c>
      <c r="H72" s="259">
        <f t="shared" si="19"/>
        <v>-8950180.889193885</v>
      </c>
      <c r="I72" s="259">
        <f t="shared" si="19"/>
        <v>-8861362.5820995495</v>
      </c>
      <c r="J72" s="259">
        <f t="shared" si="19"/>
        <v>-8767659.268115025</v>
      </c>
      <c r="K72" s="259">
        <f t="shared" si="19"/>
        <v>-8668802.2718613502</v>
      </c>
      <c r="L72" s="259">
        <f t="shared" si="19"/>
        <v>-8564508.1408137251</v>
      </c>
      <c r="M72" s="259">
        <f t="shared" si="19"/>
        <v>-8454477.8325584792</v>
      </c>
      <c r="N72" s="259">
        <f t="shared" si="19"/>
        <v>-8338395.8573491964</v>
      </c>
      <c r="O72" s="259">
        <f t="shared" si="19"/>
        <v>-8215929.3735034019</v>
      </c>
      <c r="P72" s="259">
        <f t="shared" si="19"/>
        <v>-8086727.2330460902</v>
      </c>
      <c r="Q72" s="259">
        <f t="shared" si="19"/>
        <v>-7950418.9748636261</v>
      </c>
      <c r="R72" s="259">
        <f t="shared" si="19"/>
        <v>-7806613.7624811232</v>
      </c>
      <c r="S72" s="259">
        <f t="shared" si="19"/>
        <v>-7654899.2634175867</v>
      </c>
      <c r="T72" s="259">
        <f t="shared" si="19"/>
        <v>-7494840.4669055538</v>
      </c>
      <c r="U72" s="259">
        <f t="shared" si="19"/>
        <v>-7325978.4365853611</v>
      </c>
      <c r="V72" s="259">
        <f t="shared" si="19"/>
        <v>-7147828.9945975542</v>
      </c>
      <c r="W72" s="259">
        <f t="shared" si="19"/>
        <v>-6959881.333300421</v>
      </c>
      <c r="X72" s="259">
        <f t="shared" si="19"/>
        <v>-6761596.550631945</v>
      </c>
      <c r="Y72" s="259">
        <f t="shared" si="19"/>
        <v>-6552406.1049167011</v>
      </c>
      <c r="Z72" s="259">
        <f t="shared" si="19"/>
        <v>-6331710.1846871208</v>
      </c>
      <c r="AA72" s="259">
        <f t="shared" si="19"/>
        <v>-6098875.9888449116</v>
      </c>
      <c r="AB72" s="259">
        <f t="shared" si="19"/>
        <v>-5853235.9122313829</v>
      </c>
      <c r="AC72" s="259">
        <f t="shared" si="19"/>
        <v>-5594085.6314041093</v>
      </c>
      <c r="AD72" s="259">
        <f t="shared" si="19"/>
        <v>-5320682.0851313351</v>
      </c>
      <c r="AE72" s="259">
        <f t="shared" si="19"/>
        <v>-5032241.3438135609</v>
      </c>
      <c r="AF72" s="259">
        <f t="shared" si="19"/>
        <v>-4727936.3617233066</v>
      </c>
      <c r="AG72" s="259">
        <f t="shared" si="19"/>
        <v>-4406894.6056180866</v>
      </c>
      <c r="AH72" s="259">
        <f t="shared" si="19"/>
        <v>-4068195.5529270829</v>
      </c>
      <c r="AI72" s="259">
        <f t="shared" si="19"/>
        <v>-3710868.0523380726</v>
      </c>
      <c r="AJ72" s="259">
        <f t="shared" si="19"/>
        <v>-3333887.5392166646</v>
      </c>
      <c r="AK72" s="259">
        <f t="shared" si="19"/>
        <v>-2936173.0978735834</v>
      </c>
      <c r="AL72" s="259">
        <f t="shared" si="19"/>
        <v>-2516584.362256634</v>
      </c>
      <c r="AM72" s="259">
        <f t="shared" si="19"/>
        <v>-2073918.246180749</v>
      </c>
      <c r="AN72" s="259">
        <f t="shared" si="19"/>
        <v>-1606905.4937206893</v>
      </c>
      <c r="AO72" s="259">
        <f t="shared" si="19"/>
        <v>-1114207.0398753285</v>
      </c>
      <c r="AP72" s="259">
        <f>AP70+AP71</f>
        <v>-594410.17106846871</v>
      </c>
    </row>
    <row r="73" spans="1:45" s="261" customFormat="1" ht="16.5" thickBot="1" x14ac:dyDescent="0.25">
      <c r="A73" s="248"/>
      <c r="B73" s="260">
        <f>B141</f>
        <v>0.5</v>
      </c>
      <c r="C73" s="260">
        <f t="shared" ref="C73:AP73" si="20">C141</f>
        <v>1.5</v>
      </c>
      <c r="D73" s="260">
        <f t="shared" si="20"/>
        <v>2.5</v>
      </c>
      <c r="E73" s="260">
        <f t="shared" si="20"/>
        <v>3.5</v>
      </c>
      <c r="F73" s="260">
        <f t="shared" si="20"/>
        <v>4.5</v>
      </c>
      <c r="G73" s="260">
        <f t="shared" si="20"/>
        <v>5.5</v>
      </c>
      <c r="H73" s="260">
        <f t="shared" si="20"/>
        <v>6.5</v>
      </c>
      <c r="I73" s="260">
        <f t="shared" si="20"/>
        <v>7.5</v>
      </c>
      <c r="J73" s="260">
        <f t="shared" si="20"/>
        <v>8.5</v>
      </c>
      <c r="K73" s="260">
        <f t="shared" si="20"/>
        <v>9.5</v>
      </c>
      <c r="L73" s="260">
        <f t="shared" si="20"/>
        <v>10.5</v>
      </c>
      <c r="M73" s="260">
        <f t="shared" si="20"/>
        <v>11.5</v>
      </c>
      <c r="N73" s="260">
        <f t="shared" si="20"/>
        <v>12.5</v>
      </c>
      <c r="O73" s="260">
        <f t="shared" si="20"/>
        <v>13.5</v>
      </c>
      <c r="P73" s="260">
        <f t="shared" si="20"/>
        <v>14.5</v>
      </c>
      <c r="Q73" s="260">
        <f t="shared" si="20"/>
        <v>15.5</v>
      </c>
      <c r="R73" s="260">
        <f t="shared" si="20"/>
        <v>16.5</v>
      </c>
      <c r="S73" s="260">
        <f t="shared" si="20"/>
        <v>17.5</v>
      </c>
      <c r="T73" s="260">
        <f t="shared" si="20"/>
        <v>18.5</v>
      </c>
      <c r="U73" s="260">
        <f t="shared" si="20"/>
        <v>19.5</v>
      </c>
      <c r="V73" s="260">
        <f t="shared" si="20"/>
        <v>20.5</v>
      </c>
      <c r="W73" s="260">
        <f t="shared" si="20"/>
        <v>21.5</v>
      </c>
      <c r="X73" s="260">
        <f t="shared" si="20"/>
        <v>22.5</v>
      </c>
      <c r="Y73" s="260">
        <f t="shared" si="20"/>
        <v>23.5</v>
      </c>
      <c r="Z73" s="260">
        <f t="shared" si="20"/>
        <v>24.5</v>
      </c>
      <c r="AA73" s="260">
        <f t="shared" si="20"/>
        <v>25.5</v>
      </c>
      <c r="AB73" s="260">
        <f t="shared" si="20"/>
        <v>26.5</v>
      </c>
      <c r="AC73" s="260">
        <f t="shared" si="20"/>
        <v>27.5</v>
      </c>
      <c r="AD73" s="260">
        <f t="shared" si="20"/>
        <v>28.5</v>
      </c>
      <c r="AE73" s="260">
        <f t="shared" si="20"/>
        <v>29.5</v>
      </c>
      <c r="AF73" s="260">
        <f t="shared" si="20"/>
        <v>30.5</v>
      </c>
      <c r="AG73" s="260">
        <f t="shared" si="20"/>
        <v>31.5</v>
      </c>
      <c r="AH73" s="260">
        <f t="shared" si="20"/>
        <v>32.5</v>
      </c>
      <c r="AI73" s="260">
        <f t="shared" si="20"/>
        <v>33.5</v>
      </c>
      <c r="AJ73" s="260">
        <f t="shared" si="20"/>
        <v>34.5</v>
      </c>
      <c r="AK73" s="260">
        <f t="shared" si="20"/>
        <v>35.5</v>
      </c>
      <c r="AL73" s="260">
        <f t="shared" si="20"/>
        <v>36.5</v>
      </c>
      <c r="AM73" s="260">
        <f t="shared" si="20"/>
        <v>37.5</v>
      </c>
      <c r="AN73" s="260">
        <f t="shared" si="20"/>
        <v>38.5</v>
      </c>
      <c r="AO73" s="260">
        <f t="shared" si="20"/>
        <v>39.5</v>
      </c>
      <c r="AP73" s="260">
        <f t="shared" si="20"/>
        <v>40.5</v>
      </c>
      <c r="AQ73" s="197"/>
      <c r="AR73" s="197"/>
      <c r="AS73" s="197"/>
    </row>
    <row r="74" spans="1:45" x14ac:dyDescent="0.2">
      <c r="A74" s="242" t="s">
        <v>323</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322</v>
      </c>
      <c r="B75" s="252">
        <f t="shared" ref="B75:AO75" si="22">B68</f>
        <v>330158099.94999999</v>
      </c>
      <c r="C75" s="252">
        <f t="shared" si="22"/>
        <v>-15036998.17260096</v>
      </c>
      <c r="D75" s="252">
        <f>D68</f>
        <v>-13383854.807798026</v>
      </c>
      <c r="E75" s="252">
        <f t="shared" si="22"/>
        <v>-11487258.455654278</v>
      </c>
      <c r="F75" s="252">
        <f t="shared" si="22"/>
        <v>-11392709.850715265</v>
      </c>
      <c r="G75" s="252">
        <f t="shared" si="22"/>
        <v>-11292961.072504602</v>
      </c>
      <c r="H75" s="252">
        <f t="shared" si="22"/>
        <v>-11187726.111492356</v>
      </c>
      <c r="I75" s="252">
        <f t="shared" si="22"/>
        <v>-11076703.227624437</v>
      </c>
      <c r="J75" s="252">
        <f t="shared" si="22"/>
        <v>-10959574.08514378</v>
      </c>
      <c r="K75" s="252">
        <f t="shared" si="22"/>
        <v>-10836002.839826688</v>
      </c>
      <c r="L75" s="252">
        <f t="shared" si="22"/>
        <v>-10705635.176017156</v>
      </c>
      <c r="M75" s="252">
        <f t="shared" si="22"/>
        <v>-10568097.2906981</v>
      </c>
      <c r="N75" s="252">
        <f t="shared" si="22"/>
        <v>-10422994.821686495</v>
      </c>
      <c r="O75" s="252">
        <f t="shared" si="22"/>
        <v>-10269911.716879252</v>
      </c>
      <c r="P75" s="252">
        <f t="shared" si="22"/>
        <v>-10108409.041307613</v>
      </c>
      <c r="Q75" s="252">
        <f t="shared" si="22"/>
        <v>-9938023.7185795326</v>
      </c>
      <c r="R75" s="252">
        <f t="shared" si="22"/>
        <v>-9758267.203101404</v>
      </c>
      <c r="S75" s="252">
        <f t="shared" si="22"/>
        <v>-9568624.0792719834</v>
      </c>
      <c r="T75" s="252">
        <f t="shared" si="22"/>
        <v>-9368550.583631942</v>
      </c>
      <c r="U75" s="252">
        <f t="shared" si="22"/>
        <v>-9157473.045731701</v>
      </c>
      <c r="V75" s="252">
        <f t="shared" si="22"/>
        <v>-8934786.2432469428</v>
      </c>
      <c r="W75" s="252">
        <f t="shared" si="22"/>
        <v>-8699851.6666255258</v>
      </c>
      <c r="X75" s="252">
        <f t="shared" si="22"/>
        <v>-8451995.688289931</v>
      </c>
      <c r="Y75" s="252">
        <f t="shared" si="22"/>
        <v>-8190507.6311458759</v>
      </c>
      <c r="Z75" s="252">
        <f t="shared" si="22"/>
        <v>-7914637.7308589015</v>
      </c>
      <c r="AA75" s="252">
        <f t="shared" si="22"/>
        <v>-7623594.9860561397</v>
      </c>
      <c r="AB75" s="252">
        <f t="shared" si="22"/>
        <v>-7316544.8902892284</v>
      </c>
      <c r="AC75" s="252">
        <f t="shared" si="22"/>
        <v>-6992607.0392551366</v>
      </c>
      <c r="AD75" s="252">
        <f t="shared" si="22"/>
        <v>-6650852.6064141691</v>
      </c>
      <c r="AE75" s="252">
        <f t="shared" si="22"/>
        <v>-6290301.6797669511</v>
      </c>
      <c r="AF75" s="252">
        <f t="shared" si="22"/>
        <v>-5909920.4521541335</v>
      </c>
      <c r="AG75" s="252">
        <f t="shared" si="22"/>
        <v>-5508618.2570226081</v>
      </c>
      <c r="AH75" s="252">
        <f t="shared" si="22"/>
        <v>-5085244.4411588535</v>
      </c>
      <c r="AI75" s="252">
        <f t="shared" si="22"/>
        <v>-4638585.0654225908</v>
      </c>
      <c r="AJ75" s="252">
        <f t="shared" si="22"/>
        <v>-4167359.4240208305</v>
      </c>
      <c r="AK75" s="252">
        <f t="shared" si="22"/>
        <v>-3670216.3723419793</v>
      </c>
      <c r="AL75" s="252">
        <f t="shared" si="22"/>
        <v>-3145730.4528207928</v>
      </c>
      <c r="AM75" s="252">
        <f t="shared" si="22"/>
        <v>-2592397.8077259362</v>
      </c>
      <c r="AN75" s="252">
        <f t="shared" si="22"/>
        <v>-2008631.8671508618</v>
      </c>
      <c r="AO75" s="252">
        <f t="shared" si="22"/>
        <v>-1392758.7998441607</v>
      </c>
      <c r="AP75" s="252">
        <f>AP68</f>
        <v>-743012.71383558586</v>
      </c>
    </row>
    <row r="76" spans="1:45" x14ac:dyDescent="0.2">
      <c r="A76" s="253" t="s">
        <v>321</v>
      </c>
      <c r="B76" s="245">
        <f t="shared" ref="B76:AO76" si="23">-B67</f>
        <v>0</v>
      </c>
      <c r="C76" s="245">
        <f>-C67</f>
        <v>13206324</v>
      </c>
      <c r="D76" s="245">
        <f t="shared" si="23"/>
        <v>13206324</v>
      </c>
      <c r="E76" s="245">
        <f t="shared" si="23"/>
        <v>13206324</v>
      </c>
      <c r="F76" s="245">
        <f>-C67</f>
        <v>13206324</v>
      </c>
      <c r="G76" s="245">
        <f t="shared" si="23"/>
        <v>13206324</v>
      </c>
      <c r="H76" s="245">
        <f t="shared" si="23"/>
        <v>13206324</v>
      </c>
      <c r="I76" s="245">
        <f t="shared" si="23"/>
        <v>13206324</v>
      </c>
      <c r="J76" s="245">
        <f t="shared" si="23"/>
        <v>13206324</v>
      </c>
      <c r="K76" s="245">
        <f t="shared" si="23"/>
        <v>13206324</v>
      </c>
      <c r="L76" s="245">
        <f>-L67</f>
        <v>13206324</v>
      </c>
      <c r="M76" s="245">
        <f>-M67</f>
        <v>13206324</v>
      </c>
      <c r="N76" s="245">
        <f t="shared" si="23"/>
        <v>13206324</v>
      </c>
      <c r="O76" s="245">
        <f t="shared" si="23"/>
        <v>13206324</v>
      </c>
      <c r="P76" s="245">
        <f t="shared" si="23"/>
        <v>13206324</v>
      </c>
      <c r="Q76" s="245">
        <f t="shared" si="23"/>
        <v>13206324</v>
      </c>
      <c r="R76" s="245">
        <f t="shared" si="23"/>
        <v>13206324</v>
      </c>
      <c r="S76" s="245">
        <f t="shared" si="23"/>
        <v>13206324</v>
      </c>
      <c r="T76" s="245">
        <f t="shared" si="23"/>
        <v>13206324</v>
      </c>
      <c r="U76" s="245">
        <f t="shared" si="23"/>
        <v>13206324</v>
      </c>
      <c r="V76" s="245">
        <f t="shared" si="23"/>
        <v>13206324</v>
      </c>
      <c r="W76" s="245">
        <f t="shared" si="23"/>
        <v>13206324</v>
      </c>
      <c r="X76" s="245">
        <f t="shared" si="23"/>
        <v>13206324</v>
      </c>
      <c r="Y76" s="245">
        <f t="shared" si="23"/>
        <v>13206324</v>
      </c>
      <c r="Z76" s="245">
        <f t="shared" si="23"/>
        <v>13206324</v>
      </c>
      <c r="AA76" s="245">
        <f t="shared" si="23"/>
        <v>13206324</v>
      </c>
      <c r="AB76" s="245">
        <f t="shared" si="23"/>
        <v>13206324</v>
      </c>
      <c r="AC76" s="245">
        <f t="shared" si="23"/>
        <v>13206324</v>
      </c>
      <c r="AD76" s="245">
        <f t="shared" si="23"/>
        <v>13206324</v>
      </c>
      <c r="AE76" s="245">
        <f t="shared" si="23"/>
        <v>13206324</v>
      </c>
      <c r="AF76" s="245">
        <f t="shared" si="23"/>
        <v>13206324</v>
      </c>
      <c r="AG76" s="245">
        <f t="shared" si="23"/>
        <v>13206324</v>
      </c>
      <c r="AH76" s="245">
        <f t="shared" si="23"/>
        <v>13206324</v>
      </c>
      <c r="AI76" s="245">
        <f t="shared" si="23"/>
        <v>13206324</v>
      </c>
      <c r="AJ76" s="245">
        <f t="shared" si="23"/>
        <v>13206324</v>
      </c>
      <c r="AK76" s="245">
        <f t="shared" si="23"/>
        <v>13206324</v>
      </c>
      <c r="AL76" s="245">
        <f t="shared" si="23"/>
        <v>13206324</v>
      </c>
      <c r="AM76" s="245">
        <f t="shared" si="23"/>
        <v>13206324</v>
      </c>
      <c r="AN76" s="245">
        <f t="shared" si="23"/>
        <v>13206324</v>
      </c>
      <c r="AO76" s="245">
        <f t="shared" si="23"/>
        <v>13206324</v>
      </c>
      <c r="AP76" s="245">
        <f>-AP67</f>
        <v>13206324</v>
      </c>
    </row>
    <row r="77" spans="1:45" x14ac:dyDescent="0.2">
      <c r="A77" s="253" t="s">
        <v>320</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319</v>
      </c>
      <c r="B78" s="245">
        <f>IF(SUM($B$71:B71)+SUM($A$78:A78)&gt;0,0,SUM($B$71:B71)-SUM($A$78:A78))</f>
        <v>-66031619.990000002</v>
      </c>
      <c r="C78" s="245">
        <f>IF(SUM($B$71:C71)+SUM($A$78:B78)&gt;0,0,SUM($B$71:C71)-SUM($A$78:B78))</f>
        <v>3007399.6345201954</v>
      </c>
      <c r="D78" s="245">
        <f>IF(SUM($B$71:D71)+SUM($A$78:C78)&gt;0,0,SUM($B$71:D71)-SUM($A$78:C78))</f>
        <v>2676770.9615596086</v>
      </c>
      <c r="E78" s="245">
        <f>IF(SUM($B$71:E71)+SUM($A$78:D78)&gt;0,0,SUM($B$71:E71)-SUM($A$78:D78))</f>
        <v>2297451.6911308542</v>
      </c>
      <c r="F78" s="245">
        <f>IF(SUM($B$71:F71)+SUM($A$78:E78)&gt;0,0,SUM($B$71:F71)-SUM($A$78:E78))</f>
        <v>2278541.97014305</v>
      </c>
      <c r="G78" s="245">
        <f>IF(SUM($B$71:G71)+SUM($A$78:F78)&gt;0,0,SUM($B$71:G71)-SUM($A$78:F78))</f>
        <v>2258592.214500919</v>
      </c>
      <c r="H78" s="245">
        <f>IF(SUM($B$71:H71)+SUM($A$78:G78)&gt;0,0,SUM($B$71:H71)-SUM($A$78:G78))</f>
        <v>2237545.2222984731</v>
      </c>
      <c r="I78" s="245">
        <f>IF(SUM($B$71:I71)+SUM($A$78:H78)&gt;0,0,SUM($B$71:I71)-SUM($A$78:H78))</f>
        <v>2215340.6455248892</v>
      </c>
      <c r="J78" s="245">
        <f>IF(SUM($B$71:J71)+SUM($A$78:I78)&gt;0,0,SUM($B$71:J71)-SUM($A$78:I78))</f>
        <v>2191914.8170287535</v>
      </c>
      <c r="K78" s="245">
        <f>IF(SUM($B$71:K71)+SUM($A$78:J78)&gt;0,0,SUM($B$71:K71)-SUM($A$78:J78))</f>
        <v>2167200.5679653361</v>
      </c>
      <c r="L78" s="245">
        <f>IF(SUM($B$71:L71)+SUM($A$78:K78)&gt;0,0,SUM($B$71:L71)-SUM($A$78:K78))</f>
        <v>2141127.0352034345</v>
      </c>
      <c r="M78" s="245">
        <f>IF(SUM($B$71:M71)+SUM($A$78:L78)&gt;0,0,SUM($B$71:M71)-SUM($A$78:L78))</f>
        <v>2113619.4581396207</v>
      </c>
      <c r="N78" s="245">
        <f>IF(SUM($B$71:N71)+SUM($A$78:M78)&gt;0,0,SUM($B$71:N71)-SUM($A$78:M78))</f>
        <v>2084598.9643372968</v>
      </c>
      <c r="O78" s="245">
        <f>IF(SUM($B$71:O71)+SUM($A$78:N78)&gt;0,0,SUM($B$71:O71)-SUM($A$78:N78))</f>
        <v>2053982.3433758467</v>
      </c>
      <c r="P78" s="245">
        <f>IF(SUM($B$71:P71)+SUM($A$78:O78)&gt;0,0,SUM($B$71:P71)-SUM($A$78:O78))</f>
        <v>2021681.8082615212</v>
      </c>
      <c r="Q78" s="245">
        <f>IF(SUM($B$71:Q71)+SUM($A$78:P78)&gt;0,0,SUM($B$71:Q71)-SUM($A$78:P78))</f>
        <v>1987604.7437159047</v>
      </c>
      <c r="R78" s="245">
        <f>IF(SUM($B$71:R71)+SUM($A$78:Q78)&gt;0,0,SUM($B$71:R71)-SUM($A$78:Q78))</f>
        <v>1951653.4406202808</v>
      </c>
      <c r="S78" s="245">
        <f>IF(SUM($B$71:S71)+SUM($A$78:R78)&gt;0,0,SUM($B$71:S71)-SUM($A$78:R78))</f>
        <v>1913724.8158543967</v>
      </c>
      <c r="T78" s="245">
        <f>IF(SUM($B$71:T71)+SUM($A$78:S78)&gt;0,0,SUM($B$71:T71)-SUM($A$78:S78))</f>
        <v>1873710.1167263873</v>
      </c>
      <c r="U78" s="245">
        <f>IF(SUM($B$71:U71)+SUM($A$78:T78)&gt;0,0,SUM($B$71:U71)-SUM($A$78:T78))</f>
        <v>1831494.6091463417</v>
      </c>
      <c r="V78" s="245">
        <f>IF(SUM($B$71:V71)+SUM($A$78:U78)&gt;0,0,SUM($B$71:V71)-SUM($A$78:U78))</f>
        <v>1786957.2486493886</v>
      </c>
      <c r="W78" s="245">
        <f>IF(SUM($B$71:W71)+SUM($A$78:V78)&gt;0,0,SUM($B$71:W71)-SUM($A$78:V78))</f>
        <v>1739970.3333251067</v>
      </c>
      <c r="X78" s="245">
        <f>IF(SUM($B$71:X71)+SUM($A$78:W78)&gt;0,0,SUM($B$71:X71)-SUM($A$78:W78))</f>
        <v>1690399.1376579851</v>
      </c>
      <c r="Y78" s="245">
        <f>IF(SUM($B$71:Y71)+SUM($A$78:X78)&gt;0,0,SUM($B$71:Y71)-SUM($A$78:X78))</f>
        <v>1638101.5262291767</v>
      </c>
      <c r="Z78" s="245">
        <f>IF(SUM($B$71:Z71)+SUM($A$78:Y78)&gt;0,0,SUM($B$71:Z71)-SUM($A$78:Y78))</f>
        <v>1582927.5461717807</v>
      </c>
      <c r="AA78" s="245">
        <f>IF(SUM($B$71:AA71)+SUM($A$78:Z78)&gt;0,0,SUM($B$71:AA71)-SUM($A$78:Z78))</f>
        <v>1524718.9972112291</v>
      </c>
      <c r="AB78" s="245">
        <f>IF(SUM($B$71:AB71)+SUM($A$78:AA78)&gt;0,0,SUM($B$71:AB71)-SUM($A$78:AA78))</f>
        <v>1463308.9780578464</v>
      </c>
      <c r="AC78" s="245">
        <f>IF(SUM($B$71:AC71)+SUM($A$78:AB78)&gt;0,0,SUM($B$71:AC71)-SUM($A$78:AB78))</f>
        <v>1398521.4078510273</v>
      </c>
      <c r="AD78" s="245">
        <f>IF(SUM($B$71:AD71)+SUM($A$78:AC78)&gt;0,0,SUM($B$71:AD71)-SUM($A$78:AC78))</f>
        <v>1330170.5212828349</v>
      </c>
      <c r="AE78" s="245">
        <f>IF(SUM($B$71:AE71)+SUM($A$78:AD78)&gt;0,0,SUM($B$71:AE71)-SUM($A$78:AD78))</f>
        <v>1258060.3359533902</v>
      </c>
      <c r="AF78" s="245">
        <f>IF(SUM($B$71:AF71)+SUM($A$78:AE78)&gt;0,0,SUM($B$71:AF71)-SUM($A$78:AE78))</f>
        <v>1181984.0904308269</v>
      </c>
      <c r="AG78" s="245">
        <f>IF(SUM($B$71:AG71)+SUM($A$78:AF78)&gt;0,0,SUM($B$71:AG71)-SUM($A$78:AF78))</f>
        <v>1101723.6514045214</v>
      </c>
      <c r="AH78" s="245">
        <f>IF(SUM($B$71:AH71)+SUM($A$78:AG78)&gt;0,0,SUM($B$71:AH71)-SUM($A$78:AG78))</f>
        <v>1017048.8882317711</v>
      </c>
      <c r="AI78" s="245">
        <f>IF(SUM($B$71:AI71)+SUM($A$78:AH78)&gt;0,0,SUM($B$71:AI71)-SUM($A$78:AH78))</f>
        <v>927717.01308451779</v>
      </c>
      <c r="AJ78" s="245">
        <f>IF(SUM($B$71:AJ71)+SUM($A$78:AI78)&gt;0,0,SUM($B$71:AJ71)-SUM($A$78:AI78))</f>
        <v>833471.88480416592</v>
      </c>
      <c r="AK78" s="245">
        <f>IF(SUM($B$71:AK71)+SUM($A$78:AJ78)&gt;0,0,SUM($B$71:AK71)-SUM($A$78:AJ78))</f>
        <v>734043.27446839586</v>
      </c>
      <c r="AL78" s="245">
        <f>IF(SUM($B$71:AL71)+SUM($A$78:AK78)&gt;0,0,SUM($B$71:AL71)-SUM($A$78:AK78))</f>
        <v>629146.09056415875</v>
      </c>
      <c r="AM78" s="245">
        <f>IF(SUM($B$71:AM71)+SUM($A$78:AL78)&gt;0,0,SUM($B$71:AM71)-SUM($A$78:AL78))</f>
        <v>518479.56154518714</v>
      </c>
      <c r="AN78" s="245">
        <f>IF(SUM($B$71:AN71)+SUM($A$78:AM78)&gt;0,0,SUM($B$71:AN71)-SUM($A$78:AM78))</f>
        <v>401726.37343017245</v>
      </c>
      <c r="AO78" s="245">
        <f>IF(SUM($B$71:AO71)+SUM($A$78:AN78)&gt;0,0,SUM($B$71:AO71)-SUM($A$78:AN78))</f>
        <v>278551.75996883214</v>
      </c>
      <c r="AP78" s="245">
        <f>IF(SUM($B$71:AP71)+SUM($A$78:AO78)&gt;0,0,SUM($B$71:AP71)-SUM($A$78:AO78))</f>
        <v>148602.54276711727</v>
      </c>
    </row>
    <row r="79" spans="1:45" x14ac:dyDescent="0.2">
      <c r="A79" s="253" t="s">
        <v>318</v>
      </c>
      <c r="B79" s="245">
        <f>IF(((SUM($B$59:B59)+SUM($B$61:B64))+SUM($B$81:B81))&lt;0,((SUM($B$59:B59)+SUM($B$61:B64))+SUM($B$81:B81))*0.18-SUM($A$79:A79),IF(SUM(A$79:$B79)&lt;0,0-SUM(A$79:$B79),0))</f>
        <v>-9.0000021457672108E-3</v>
      </c>
      <c r="C79" s="245">
        <f>IF(((SUM($B$59:C59)+SUM($B$61:C64))+SUM($B$81:C81))&lt;0,((SUM($B$59:C59)+SUM($B$61:C64))+SUM($B$81:C81))*0.18-SUM($A$79:B79),IF(SUM($B$79:B79)&lt;0,0-SUM($B$79:B79),0))</f>
        <v>-329521.3510681772</v>
      </c>
      <c r="D79" s="245">
        <f>IF(((SUM($B$59:D59)+SUM($B$61:D64))+SUM($B$81:D81))&lt;0,((SUM($B$59:D59)+SUM($B$61:D64))+SUM($B$81:D81))*0.18-SUM($A$79:C79),IF(SUM($B$79:C79)&lt;0,0-SUM($B$79:C79),0))</f>
        <v>-31955.545403645025</v>
      </c>
      <c r="E79" s="245">
        <f>IF(((SUM($B$59:E59)+SUM($B$61:E64))+SUM($B$81:E81))&lt;0,((SUM($B$59:E59)+SUM($B$61:E64))+SUM($B$81:E81))*0.18-SUM($A$79:D79),IF(SUM($B$79:D79)&lt;0,0-SUM($B$79:D79),0))</f>
        <v>309431.79798223259</v>
      </c>
      <c r="F79" s="245">
        <f>IF(((SUM($B$59:F59)+SUM($B$61:F64))+SUM($B$81:F81))&lt;0,((SUM($B$59:F59)+SUM($B$61:F64))+SUM($B$81:F81))*0.18-SUM($A$79:E79),IF(SUM($B$79:E79)&lt;0,0-SUM($B$79:E79),0))</f>
        <v>52045.107489591814</v>
      </c>
      <c r="G79" s="245">
        <f>IF(((SUM($B$59:G59)+SUM($B$61:G64))+SUM($B$81:G81))&lt;0,((SUM($B$59:G59)+SUM($B$61:G64))+SUM($B$81:G81))*0.18-SUM($A$79:F79),IF(SUM($B$79:F79)&lt;0,0-SUM($B$79:F79),0))</f>
        <v>0</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0</v>
      </c>
      <c r="M79" s="245">
        <f>IF(((SUM($B$59:M59)+SUM($B$61:M64))+SUM($B$81:M81))&lt;0,((SUM($B$59:M59)+SUM($B$61:M64))+SUM($B$81:M81))*0.18-SUM($A$79:L79),IF(SUM($B$79:L79)&lt;0,0-SUM($B$79:L79),0))</f>
        <v>0</v>
      </c>
      <c r="N79" s="245">
        <f>IF(((SUM($B$59:N59)+SUM($B$61:N64))+SUM($B$81:N81))&lt;0,((SUM($B$59:N59)+SUM($B$61:N64))+SUM($B$81:N81))*0.18-SUM($A$79:M79),IF(SUM($B$79:M79)&lt;0,0-SUM($B$79:M79),0))</f>
        <v>0</v>
      </c>
      <c r="O79" s="245">
        <f>IF(((SUM($B$59:O59)+SUM($B$61:O64))+SUM($B$81:O81))&lt;0,((SUM($B$59:O59)+SUM($B$61:O64))+SUM($B$81:O81))*0.18-SUM($A$79:N79),IF(SUM($B$79:N79)&lt;0,0-SUM($B$79:N79),0))</f>
        <v>0</v>
      </c>
      <c r="P79" s="245">
        <f>IF(((SUM($B$59:P59)+SUM($B$61:P64))+SUM($B$81:P81))&lt;0,((SUM($B$59:P59)+SUM($B$61:P64))+SUM($B$81:P81))*0.18-SUM($A$79:O79),IF(SUM($B$79:O79)&lt;0,0-SUM($B$79:O79),0))</f>
        <v>0</v>
      </c>
      <c r="Q79" s="245">
        <f>IF(((SUM($B$59:Q59)+SUM($B$61:Q64))+SUM($B$81:Q81))&lt;0,((SUM($B$59:Q59)+SUM($B$61:Q64))+SUM($B$81:Q81))*0.18-SUM($A$79:P79),IF(SUM($B$79:P79)&lt;0,0-SUM($B$79:P79),0))</f>
        <v>0</v>
      </c>
      <c r="R79" s="245">
        <f>IF(((SUM($B$59:R59)+SUM($B$61:R64))+SUM($B$81:R81))&lt;0,((SUM($B$59:R59)+SUM($B$61:R64))+SUM($B$81:R81))*0.18-SUM($A$79:Q79),IF(SUM($B$79:Q79)&lt;0,0-SUM($B$79:Q79),0))</f>
        <v>0</v>
      </c>
      <c r="S79" s="245">
        <f>IF(((SUM($B$59:S59)+SUM($B$61:S64))+SUM($B$81:S81))&lt;0,((SUM($B$59:S59)+SUM($B$61:S64))+SUM($B$81:S81))*0.18-SUM($A$79:R79),IF(SUM($B$79:R79)&lt;0,0-SUM($B$79:R79),0))</f>
        <v>0</v>
      </c>
      <c r="T79" s="245">
        <f>IF(((SUM($B$59:T59)+SUM($B$61:T64))+SUM($B$81:T81))&lt;0,((SUM($B$59:T59)+SUM($B$61:T64))+SUM($B$81:T81))*0.18-SUM($A$79:S79),IF(SUM($B$79:S79)&lt;0,0-SUM($B$79:S79),0))</f>
        <v>0</v>
      </c>
      <c r="U79" s="245">
        <f>IF(((SUM($B$59:U59)+SUM($B$61:U64))+SUM($B$81:U81))&lt;0,((SUM($B$59:U59)+SUM($B$61:U64))+SUM($B$81:U81))*0.18-SUM($A$79:T79),IF(SUM($B$79:T79)&lt;0,0-SUM($B$79:T79),0))</f>
        <v>0</v>
      </c>
      <c r="V79" s="245">
        <f>IF(((SUM($B$59:V59)+SUM($B$61:V64))+SUM($B$81:V81))&lt;0,((SUM($B$59:V59)+SUM($B$61:V64))+SUM($B$81:V81))*0.18-SUM($A$79:U79),IF(SUM($B$79:U79)&lt;0,0-SUM($B$79:U79),0))</f>
        <v>0</v>
      </c>
      <c r="W79" s="245">
        <f>IF(((SUM($B$59:W59)+SUM($B$61:W64))+SUM($B$81:W81))&lt;0,((SUM($B$59:W59)+SUM($B$61:W64))+SUM($B$81:W81))*0.18-SUM($A$79:V79),IF(SUM($B$79:V79)&lt;0,0-SUM($B$79:V79),0))</f>
        <v>0</v>
      </c>
      <c r="X79" s="245">
        <f>IF(((SUM($B$59:X59)+SUM($B$61:X64))+SUM($B$81:X81))&lt;0,((SUM($B$59:X59)+SUM($B$61:X64))+SUM($B$81:X81))*0.18-SUM($A$79:W79),IF(SUM($B$79:W79)&lt;0,0-SUM($B$79:W79),0))</f>
        <v>0</v>
      </c>
      <c r="Y79" s="245">
        <f>IF(((SUM($B$59:Y59)+SUM($B$61:Y64))+SUM($B$81:Y81))&lt;0,((SUM($B$59:Y59)+SUM($B$61:Y64))+SUM($B$81:Y81))*0.18-SUM($A$79:X79),IF(SUM($B$79:X79)&lt;0,0-SUM($B$79:X79),0))</f>
        <v>0</v>
      </c>
      <c r="Z79" s="245">
        <f>IF(((SUM($B$59:Z59)+SUM($B$61:Z64))+SUM($B$81:Z81))&lt;0,((SUM($B$59:Z59)+SUM($B$61:Z64))+SUM($B$81:Z81))*0.18-SUM($A$79:Y79),IF(SUM($B$79:Y79)&lt;0,0-SUM($B$79:Y79),0))</f>
        <v>0</v>
      </c>
      <c r="AA79" s="245">
        <f>IF(((SUM($B$59:AA59)+SUM($B$61:AA64))+SUM($B$81:AA81))&lt;0,((SUM($B$59:AA59)+SUM($B$61:AA64))+SUM($B$81:AA81))*0.18-SUM($A$79:Z79),IF(SUM($B$79:Z79)&lt;0,0-SUM($B$79:Z79),0))</f>
        <v>0</v>
      </c>
      <c r="AB79" s="245">
        <f>IF(((SUM($B$59:AB59)+SUM($B$61:AB64))+SUM($B$81:AB81))&lt;0,((SUM($B$59:AB59)+SUM($B$61:AB64))+SUM($B$81:AB81))*0.18-SUM($A$79:AA79),IF(SUM($B$79:AA79)&lt;0,0-SUM($B$79:AA79),0))</f>
        <v>0</v>
      </c>
      <c r="AC79" s="245">
        <f>IF(((SUM($B$59:AC59)+SUM($B$61:AC64))+SUM($B$81:AC81))&lt;0,((SUM($B$59:AC59)+SUM($B$61:AC64))+SUM($B$81:AC81))*0.18-SUM($A$79:AB79),IF(SUM($B$79:AB79)&lt;0,0-SUM($B$79:AB79),0))</f>
        <v>0</v>
      </c>
      <c r="AD79" s="245">
        <f>IF(((SUM($B$59:AD59)+SUM($B$61:AD64))+SUM($B$81:AD81))&lt;0,((SUM($B$59:AD59)+SUM($B$61:AD64))+SUM($B$81:AD81))*0.18-SUM($A$79:AC79),IF(SUM($B$79:AC79)&lt;0,0-SUM($B$79:AC79),0))</f>
        <v>0</v>
      </c>
      <c r="AE79" s="245">
        <f>IF(((SUM($B$59:AE59)+SUM($B$61:AE64))+SUM($B$81:AE81))&lt;0,((SUM($B$59:AE59)+SUM($B$61:AE64))+SUM($B$81:AE81))*0.18-SUM($A$79:AD79),IF(SUM($B$79:AD79)&lt;0,0-SUM($B$79:AD79),0))</f>
        <v>0</v>
      </c>
      <c r="AF79" s="245">
        <f>IF(((SUM($B$59:AF59)+SUM($B$61:AF64))+SUM($B$81:AF81))&lt;0,((SUM($B$59:AF59)+SUM($B$61:AF64))+SUM($B$81:AF81))*0.18-SUM($A$79:AE79),IF(SUM($B$79:AE79)&lt;0,0-SUM($B$79:AE79),0))</f>
        <v>0</v>
      </c>
      <c r="AG79" s="245">
        <f>IF(((SUM($B$59:AG59)+SUM($B$61:AG64))+SUM($B$81:AG81))&lt;0,((SUM($B$59:AG59)+SUM($B$61:AG64))+SUM($B$81:AG81))*0.18-SUM($A$79:AF79),IF(SUM($B$79:AF79)&lt;0,0-SUM($B$79:AF79),0))</f>
        <v>0</v>
      </c>
      <c r="AH79" s="245">
        <f>IF(((SUM($B$59:AH59)+SUM($B$61:AH64))+SUM($B$81:AH81))&lt;0,((SUM($B$59:AH59)+SUM($B$61:AH64))+SUM($B$81:AH81))*0.18-SUM($A$79:AG79),IF(SUM($B$79:AG79)&lt;0,0-SUM($B$79:AG79),0))</f>
        <v>0</v>
      </c>
      <c r="AI79" s="245">
        <f>IF(((SUM($B$59:AI59)+SUM($B$61:AI64))+SUM($B$81:AI81))&lt;0,((SUM($B$59:AI59)+SUM($B$61:AI64))+SUM($B$81:AI81))*0.18-SUM($A$79:AH79),IF(SUM($B$79:AH79)&lt;0,0-SUM($B$79:AH79),0))</f>
        <v>0</v>
      </c>
      <c r="AJ79" s="245">
        <f>IF(((SUM($B$59:AJ59)+SUM($B$61:AJ64))+SUM($B$81:AJ81))&lt;0,((SUM($B$59:AJ59)+SUM($B$61:AJ64))+SUM($B$81:AJ81))*0.18-SUM($A$79:AI79),IF(SUM($B$79:AI79)&lt;0,0-SUM($B$79:AI79),0))</f>
        <v>0</v>
      </c>
      <c r="AK79" s="245">
        <f>IF(((SUM($B$59:AK59)+SUM($B$61:AK64))+SUM($B$81:AK81))&lt;0,((SUM($B$59:AK59)+SUM($B$61:AK64))+SUM($B$81:AK81))*0.18-SUM($A$79:AJ79),IF(SUM($B$79:AJ79)&lt;0,0-SUM($B$79:AJ79),0))</f>
        <v>0</v>
      </c>
      <c r="AL79" s="245">
        <f>IF(((SUM($B$59:AL59)+SUM($B$61:AL64))+SUM($B$81:AL81))&lt;0,((SUM($B$59:AL59)+SUM($B$61:AL64))+SUM($B$81:AL81))*0.18-SUM($A$79:AK79),IF(SUM($B$79:AK79)&lt;0,0-SUM($B$79:AK79),0))</f>
        <v>0</v>
      </c>
      <c r="AM79" s="245">
        <f>IF(((SUM($B$59:AM59)+SUM($B$61:AM64))+SUM($B$81:AM81))&lt;0,((SUM($B$59:AM59)+SUM($B$61:AM64))+SUM($B$81:AM81))*0.18-SUM($A$79:AL79),IF(SUM($B$79:AL79)&lt;0,0-SUM($B$79:AL79),0))</f>
        <v>0</v>
      </c>
      <c r="AN79" s="245">
        <f>IF(((SUM($B$59:AN59)+SUM($B$61:AN64))+SUM($B$81:AN81))&lt;0,((SUM($B$59:AN59)+SUM($B$61:AN64))+SUM($B$81:AN81))*0.18-SUM($A$79:AM79),IF(SUM($B$79:AM79)&lt;0,0-SUM($B$79:AM79),0))</f>
        <v>0</v>
      </c>
      <c r="AO79" s="245">
        <f>IF(((SUM($B$59:AO59)+SUM($B$61:AO64))+SUM($B$81:AO81))&lt;0,((SUM($B$59:AO59)+SUM($B$61:AO64))+SUM($B$81:AO81))*0.18-SUM($A$79:AN79),IF(SUM($B$79:AN79)&lt;0,0-SUM($B$79:AN79),0))</f>
        <v>0</v>
      </c>
      <c r="AP79" s="245">
        <f>IF(((SUM($B$59:AP59)+SUM($B$61:AP64))+SUM($B$81:AP81))&lt;0,((SUM($B$59:AP59)+SUM($B$61:AP64))+SUM($B$81:AP81))*0.18-SUM($A$79:AO79),IF(SUM($B$79:AO79)&lt;0,0-SUM($B$79:AO79),0))</f>
        <v>0</v>
      </c>
    </row>
    <row r="80" spans="1:45" x14ac:dyDescent="0.2">
      <c r="A80" s="253" t="s">
        <v>317</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566</v>
      </c>
      <c r="B81" s="245">
        <f>-$B$126</f>
        <v>-330158100</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-330158100</v>
      </c>
      <c r="AR81" s="257"/>
    </row>
    <row r="82" spans="1:45" x14ac:dyDescent="0.2">
      <c r="A82" s="253" t="s">
        <v>316</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315</v>
      </c>
      <c r="B83" s="252">
        <f>SUM(B75:B82)</f>
        <v>-66031620.049000025</v>
      </c>
      <c r="C83" s="252">
        <f t="shared" ref="C83:V83" si="27">SUM(C75:C82)</f>
        <v>847204.11085105781</v>
      </c>
      <c r="D83" s="252">
        <f t="shared" si="27"/>
        <v>2467284.6083579375</v>
      </c>
      <c r="E83" s="252">
        <f t="shared" si="27"/>
        <v>4325949.0334588084</v>
      </c>
      <c r="F83" s="252">
        <f t="shared" si="27"/>
        <v>4144201.2269173772</v>
      </c>
      <c r="G83" s="252">
        <f t="shared" si="27"/>
        <v>4171955.1419963166</v>
      </c>
      <c r="H83" s="252">
        <f t="shared" si="27"/>
        <v>4256143.1108061168</v>
      </c>
      <c r="I83" s="252">
        <f t="shared" si="27"/>
        <v>4344961.4179004524</v>
      </c>
      <c r="J83" s="252">
        <f t="shared" si="27"/>
        <v>4438664.7318849731</v>
      </c>
      <c r="K83" s="252">
        <f t="shared" si="27"/>
        <v>4537521.728138648</v>
      </c>
      <c r="L83" s="252">
        <f t="shared" si="27"/>
        <v>4641815.8591862787</v>
      </c>
      <c r="M83" s="252">
        <f t="shared" si="27"/>
        <v>4751846.1674415208</v>
      </c>
      <c r="N83" s="252">
        <f t="shared" si="27"/>
        <v>4867928.1426508017</v>
      </c>
      <c r="O83" s="252">
        <f t="shared" si="27"/>
        <v>4990394.6264965944</v>
      </c>
      <c r="P83" s="252">
        <f t="shared" si="27"/>
        <v>5119596.7669539079</v>
      </c>
      <c r="Q83" s="252">
        <f t="shared" si="27"/>
        <v>5255905.0251363721</v>
      </c>
      <c r="R83" s="252">
        <f t="shared" si="27"/>
        <v>5399710.2375188768</v>
      </c>
      <c r="S83" s="252">
        <f t="shared" si="27"/>
        <v>5551424.7365824133</v>
      </c>
      <c r="T83" s="252">
        <f t="shared" si="27"/>
        <v>5711483.5330944452</v>
      </c>
      <c r="U83" s="252">
        <f t="shared" si="27"/>
        <v>5880345.5634146407</v>
      </c>
      <c r="V83" s="252">
        <f t="shared" si="27"/>
        <v>6058495.0054024458</v>
      </c>
      <c r="W83" s="252">
        <f>SUM(W75:W82)</f>
        <v>6246442.6666995808</v>
      </c>
      <c r="X83" s="252">
        <f>SUM(X75:X82)</f>
        <v>6444727.449368054</v>
      </c>
      <c r="Y83" s="252">
        <f>SUM(Y75:Y82)</f>
        <v>6653917.8950833008</v>
      </c>
      <c r="Z83" s="252">
        <f>SUM(Z75:Z82)</f>
        <v>6874613.8153128792</v>
      </c>
      <c r="AA83" s="252">
        <f t="shared" ref="AA83:AP83" si="28">SUM(AA75:AA82)</f>
        <v>7107448.0111550894</v>
      </c>
      <c r="AB83" s="252">
        <f t="shared" si="28"/>
        <v>7353088.087768618</v>
      </c>
      <c r="AC83" s="252">
        <f t="shared" si="28"/>
        <v>7612238.3685958907</v>
      </c>
      <c r="AD83" s="252">
        <f t="shared" si="28"/>
        <v>7885641.9148686659</v>
      </c>
      <c r="AE83" s="252">
        <f t="shared" si="28"/>
        <v>8174082.6561864391</v>
      </c>
      <c r="AF83" s="252">
        <f t="shared" si="28"/>
        <v>8478387.6382766925</v>
      </c>
      <c r="AG83" s="252">
        <f t="shared" si="28"/>
        <v>8799429.3943819143</v>
      </c>
      <c r="AH83" s="252">
        <f t="shared" si="28"/>
        <v>9138128.4470729176</v>
      </c>
      <c r="AI83" s="252">
        <f t="shared" si="28"/>
        <v>9495455.947661927</v>
      </c>
      <c r="AJ83" s="252">
        <f t="shared" si="28"/>
        <v>9872436.4607833363</v>
      </c>
      <c r="AK83" s="252">
        <f t="shared" si="28"/>
        <v>10270150.902126417</v>
      </c>
      <c r="AL83" s="252">
        <f t="shared" si="28"/>
        <v>10689739.637743365</v>
      </c>
      <c r="AM83" s="252">
        <f t="shared" si="28"/>
        <v>11132405.753819251</v>
      </c>
      <c r="AN83" s="252">
        <f t="shared" si="28"/>
        <v>11599418.50627931</v>
      </c>
      <c r="AO83" s="252">
        <f t="shared" si="28"/>
        <v>12092116.960124671</v>
      </c>
      <c r="AP83" s="252">
        <f t="shared" si="28"/>
        <v>12611913.828931531</v>
      </c>
    </row>
    <row r="84" spans="1:45" ht="14.25" x14ac:dyDescent="0.2">
      <c r="A84" s="254" t="s">
        <v>314</v>
      </c>
      <c r="B84" s="252">
        <f>SUM($B$83:B83)</f>
        <v>-66031620.049000025</v>
      </c>
      <c r="C84" s="252">
        <f>SUM($B$83:C83)</f>
        <v>-65184415.938148968</v>
      </c>
      <c r="D84" s="252">
        <f>SUM($B$83:D83)</f>
        <v>-62717131.329791032</v>
      </c>
      <c r="E84" s="252">
        <f>SUM($B$83:E83)</f>
        <v>-58391182.296332225</v>
      </c>
      <c r="F84" s="252">
        <f>SUM($B$83:F83)</f>
        <v>-54246981.069414847</v>
      </c>
      <c r="G84" s="252">
        <f>SUM($B$83:G83)</f>
        <v>-50075025.92741853</v>
      </c>
      <c r="H84" s="252">
        <f>SUM($B$83:H83)</f>
        <v>-45818882.816612415</v>
      </c>
      <c r="I84" s="252">
        <f>SUM($B$83:I83)</f>
        <v>-41473921.398711964</v>
      </c>
      <c r="J84" s="252">
        <f>SUM($B$83:J83)</f>
        <v>-37035256.666826993</v>
      </c>
      <c r="K84" s="252">
        <f>SUM($B$83:K83)</f>
        <v>-32497734.938688345</v>
      </c>
      <c r="L84" s="252">
        <f>SUM($B$83:L83)</f>
        <v>-27855919.079502068</v>
      </c>
      <c r="M84" s="252">
        <f>SUM($B$83:M83)</f>
        <v>-23104072.912060548</v>
      </c>
      <c r="N84" s="252">
        <f>SUM($B$83:N83)</f>
        <v>-18236144.769409746</v>
      </c>
      <c r="O84" s="252">
        <f>SUM($B$83:O83)</f>
        <v>-13245750.142913152</v>
      </c>
      <c r="P84" s="252">
        <f>SUM($B$83:P83)</f>
        <v>-8126153.3759592436</v>
      </c>
      <c r="Q84" s="252">
        <f>SUM($B$83:Q83)</f>
        <v>-2870248.3508228716</v>
      </c>
      <c r="R84" s="252">
        <f>SUM($B$83:R83)</f>
        <v>2529461.8866960052</v>
      </c>
      <c r="S84" s="252">
        <f>SUM($B$83:S83)</f>
        <v>8080886.6232784186</v>
      </c>
      <c r="T84" s="252">
        <f>SUM($B$83:T83)</f>
        <v>13792370.156372864</v>
      </c>
      <c r="U84" s="252">
        <f>SUM($B$83:U83)</f>
        <v>19672715.719787505</v>
      </c>
      <c r="V84" s="252">
        <f>SUM($B$83:V83)</f>
        <v>25731210.72518995</v>
      </c>
      <c r="W84" s="252">
        <f>SUM($B$83:W83)</f>
        <v>31977653.391889531</v>
      </c>
      <c r="X84" s="252">
        <f>SUM($B$83:X83)</f>
        <v>38422380.841257587</v>
      </c>
      <c r="Y84" s="252">
        <f>SUM($B$83:Y83)</f>
        <v>45076298.736340888</v>
      </c>
      <c r="Z84" s="252">
        <f>SUM($B$83:Z83)</f>
        <v>51950912.551653765</v>
      </c>
      <c r="AA84" s="252">
        <f>SUM($B$83:AA83)</f>
        <v>59058360.562808856</v>
      </c>
      <c r="AB84" s="252">
        <f>SUM($B$83:AB83)</f>
        <v>66411448.650577471</v>
      </c>
      <c r="AC84" s="252">
        <f>SUM($B$83:AC83)</f>
        <v>74023687.019173354</v>
      </c>
      <c r="AD84" s="252">
        <f>SUM($B$83:AD83)</f>
        <v>81909328.934042022</v>
      </c>
      <c r="AE84" s="252">
        <f>SUM($B$83:AE83)</f>
        <v>90083411.590228468</v>
      </c>
      <c r="AF84" s="252">
        <f>SUM($B$83:AF83)</f>
        <v>98561799.228505164</v>
      </c>
      <c r="AG84" s="252">
        <f>SUM($B$83:AG83)</f>
        <v>107361228.62288707</v>
      </c>
      <c r="AH84" s="252">
        <f>SUM($B$83:AH83)</f>
        <v>116499357.06996</v>
      </c>
      <c r="AI84" s="252">
        <f>SUM($B$83:AI83)</f>
        <v>125994813.01762192</v>
      </c>
      <c r="AJ84" s="252">
        <f>SUM($B$83:AJ83)</f>
        <v>135867249.47840527</v>
      </c>
      <c r="AK84" s="252">
        <f>SUM($B$83:AK83)</f>
        <v>146137400.38053167</v>
      </c>
      <c r="AL84" s="252">
        <f>SUM($B$83:AL83)</f>
        <v>156827140.01827502</v>
      </c>
      <c r="AM84" s="252">
        <f>SUM($B$83:AM83)</f>
        <v>167959545.77209428</v>
      </c>
      <c r="AN84" s="252">
        <f>SUM($B$83:AN83)</f>
        <v>179558964.2783736</v>
      </c>
      <c r="AO84" s="252">
        <f>SUM($B$83:AO83)</f>
        <v>191651081.23849827</v>
      </c>
      <c r="AP84" s="252">
        <f>SUM($B$83:AP83)</f>
        <v>204262995.06742981</v>
      </c>
    </row>
    <row r="85" spans="1:45" x14ac:dyDescent="0.2">
      <c r="A85" s="253" t="s">
        <v>567</v>
      </c>
      <c r="B85" s="262">
        <f t="shared" ref="B85:AP85" si="29">1/POWER((1+$B$44),B73)</f>
        <v>0.9109750373485539</v>
      </c>
      <c r="C85" s="262">
        <f t="shared" si="29"/>
        <v>0.75599588161705711</v>
      </c>
      <c r="D85" s="262">
        <f t="shared" si="29"/>
        <v>0.6273824743710017</v>
      </c>
      <c r="E85" s="262">
        <f t="shared" si="29"/>
        <v>0.52064935632448273</v>
      </c>
      <c r="F85" s="262">
        <f t="shared" si="29"/>
        <v>0.43207415462612664</v>
      </c>
      <c r="G85" s="262">
        <f t="shared" si="29"/>
        <v>0.35856776317520883</v>
      </c>
      <c r="H85" s="262">
        <f t="shared" si="29"/>
        <v>0.29756660844415667</v>
      </c>
      <c r="I85" s="262">
        <f t="shared" si="29"/>
        <v>0.24694324352212174</v>
      </c>
      <c r="J85" s="262">
        <f t="shared" si="29"/>
        <v>0.20493215230051592</v>
      </c>
      <c r="K85" s="262">
        <f t="shared" si="29"/>
        <v>0.1700681761830008</v>
      </c>
      <c r="L85" s="262">
        <f t="shared" si="29"/>
        <v>0.14113541591950271</v>
      </c>
      <c r="M85" s="262">
        <f t="shared" si="29"/>
        <v>0.11712482648921385</v>
      </c>
      <c r="N85" s="262">
        <f t="shared" si="29"/>
        <v>9.719902613212765E-2</v>
      </c>
      <c r="O85" s="262">
        <f t="shared" si="29"/>
        <v>8.0663092225832109E-2</v>
      </c>
      <c r="P85" s="262">
        <f t="shared" si="29"/>
        <v>6.6940325498615838E-2</v>
      </c>
      <c r="Q85" s="262">
        <f t="shared" si="29"/>
        <v>5.5552137343249659E-2</v>
      </c>
      <c r="R85" s="262">
        <f t="shared" si="29"/>
        <v>4.6101358791078552E-2</v>
      </c>
      <c r="S85" s="262">
        <f t="shared" si="29"/>
        <v>3.825838903823945E-2</v>
      </c>
      <c r="T85" s="262">
        <f t="shared" si="29"/>
        <v>3.174970044667174E-2</v>
      </c>
      <c r="U85" s="262">
        <f t="shared" si="29"/>
        <v>2.6348299125868668E-2</v>
      </c>
      <c r="V85" s="262">
        <f t="shared" si="29"/>
        <v>2.1865808403210511E-2</v>
      </c>
      <c r="W85" s="262">
        <f t="shared" si="29"/>
        <v>1.814589908980126E-2</v>
      </c>
      <c r="X85" s="262">
        <f t="shared" si="29"/>
        <v>1.5058837418922204E-2</v>
      </c>
      <c r="Y85" s="262">
        <f t="shared" si="29"/>
        <v>1.2496960513628384E-2</v>
      </c>
      <c r="Z85" s="262">
        <f t="shared" si="29"/>
        <v>1.0370921588073345E-2</v>
      </c>
      <c r="AA85" s="262">
        <f t="shared" si="29"/>
        <v>8.6065739320110735E-3</v>
      </c>
      <c r="AB85" s="262">
        <f t="shared" si="29"/>
        <v>7.1423850058183183E-3</v>
      </c>
      <c r="AC85" s="262">
        <f t="shared" si="29"/>
        <v>5.9272904612600145E-3</v>
      </c>
      <c r="AD85" s="262">
        <f t="shared" si="29"/>
        <v>4.9189132458589318E-3</v>
      </c>
      <c r="AE85" s="262">
        <f t="shared" si="29"/>
        <v>4.082085681210732E-3</v>
      </c>
      <c r="AF85" s="262">
        <f t="shared" si="29"/>
        <v>3.3876229719591129E-3</v>
      </c>
      <c r="AG85" s="262">
        <f t="shared" si="29"/>
        <v>2.8113053709204251E-3</v>
      </c>
      <c r="AH85" s="262">
        <f t="shared" si="29"/>
        <v>2.3330335028385286E-3</v>
      </c>
      <c r="AI85" s="262">
        <f t="shared" si="29"/>
        <v>1.9361273882477412E-3</v>
      </c>
      <c r="AJ85" s="262">
        <f t="shared" si="29"/>
        <v>1.6067447205375444E-3</v>
      </c>
      <c r="AK85" s="262">
        <f t="shared" si="29"/>
        <v>1.3333981083299121E-3</v>
      </c>
      <c r="AL85" s="262">
        <f t="shared" si="29"/>
        <v>1.1065544467468149E-3</v>
      </c>
      <c r="AM85" s="262">
        <f t="shared" si="29"/>
        <v>9.1830244543304122E-4</v>
      </c>
      <c r="AN85" s="262">
        <f t="shared" si="29"/>
        <v>7.6207671820169396E-4</v>
      </c>
      <c r="AO85" s="262">
        <f t="shared" si="29"/>
        <v>6.3242881178563804E-4</v>
      </c>
      <c r="AP85" s="262">
        <f t="shared" si="29"/>
        <v>5.2483718820384888E-4</v>
      </c>
    </row>
    <row r="86" spans="1:45" ht="28.5" x14ac:dyDescent="0.2">
      <c r="A86" s="251" t="s">
        <v>313</v>
      </c>
      <c r="B86" s="252">
        <f>B83*B85</f>
        <v>-60153157.540323317</v>
      </c>
      <c r="C86" s="252">
        <f>C83*C85</f>
        <v>640482.8186924404</v>
      </c>
      <c r="D86" s="252">
        <f t="shared" ref="D86:AO86" si="30">D83*D85</f>
        <v>1547931.1225690907</v>
      </c>
      <c r="E86" s="252">
        <f t="shared" si="30"/>
        <v>2252302.5797628467</v>
      </c>
      <c r="F86" s="252">
        <f t="shared" si="30"/>
        <v>1790602.2417208825</v>
      </c>
      <c r="G86" s="252">
        <f t="shared" si="30"/>
        <v>1495928.62333293</v>
      </c>
      <c r="H86" s="252">
        <f t="shared" si="30"/>
        <v>1266486.0705355387</v>
      </c>
      <c r="I86" s="252">
        <f t="shared" si="30"/>
        <v>1072958.8655148149</v>
      </c>
      <c r="J86" s="252">
        <f t="shared" si="30"/>
        <v>909625.11684557993</v>
      </c>
      <c r="K86" s="252">
        <f t="shared" si="30"/>
        <v>771688.04469527781</v>
      </c>
      <c r="L86" s="252">
        <f t="shared" si="30"/>
        <v>655124.61190799926</v>
      </c>
      <c r="M86" s="252">
        <f t="shared" si="30"/>
        <v>556559.15786502394</v>
      </c>
      <c r="N86" s="252">
        <f t="shared" si="30"/>
        <v>473157.87474683486</v>
      </c>
      <c r="O86" s="252">
        <f t="shared" si="30"/>
        <v>402540.66200039175</v>
      </c>
      <c r="P86" s="252">
        <f t="shared" si="30"/>
        <v>342707.47400155588</v>
      </c>
      <c r="Q86" s="252">
        <f t="shared" si="30"/>
        <v>291976.7578194518</v>
      </c>
      <c r="R86" s="252">
        <f t="shared" si="30"/>
        <v>248933.97902771772</v>
      </c>
      <c r="S86" s="252">
        <f t="shared" si="30"/>
        <v>212388.56728867593</v>
      </c>
      <c r="T86" s="252">
        <f t="shared" si="30"/>
        <v>181337.891281847</v>
      </c>
      <c r="U86" s="252">
        <f t="shared" si="30"/>
        <v>154937.10386832367</v>
      </c>
      <c r="V86" s="252">
        <f t="shared" si="30"/>
        <v>132473.89099993772</v>
      </c>
      <c r="W86" s="252">
        <f t="shared" si="30"/>
        <v>113347.31830015968</v>
      </c>
      <c r="X86" s="252">
        <f t="shared" si="30"/>
        <v>97050.102869298717</v>
      </c>
      <c r="Y86" s="252">
        <f t="shared" si="30"/>
        <v>83153.749195781304</v>
      </c>
      <c r="Z86" s="252">
        <f t="shared" si="30"/>
        <v>71296.080826895603</v>
      </c>
      <c r="AA86" s="252">
        <f t="shared" si="30"/>
        <v>61170.776775931343</v>
      </c>
      <c r="AB86" s="252">
        <f t="shared" si="30"/>
        <v>52518.586104539871</v>
      </c>
      <c r="AC86" s="252">
        <f t="shared" si="30"/>
        <v>45119.947871015916</v>
      </c>
      <c r="AD86" s="252">
        <f t="shared" si="30"/>
        <v>38788.788467147868</v>
      </c>
      <c r="AE86" s="252">
        <f t="shared" si="30"/>
        <v>33367.305767851649</v>
      </c>
      <c r="AF86" s="252">
        <f t="shared" si="30"/>
        <v>28721.580728600293</v>
      </c>
      <c r="AG86" s="252">
        <f t="shared" si="30"/>
        <v>24737.88311746094</v>
      </c>
      <c r="AH86" s="252">
        <f t="shared" si="30"/>
        <v>21319.559820262933</v>
      </c>
      <c r="AI86" s="252">
        <f t="shared" si="30"/>
        <v>18384.412324168166</v>
      </c>
      <c r="AJ86" s="252">
        <f t="shared" si="30"/>
        <v>15862.485162205985</v>
      </c>
      <c r="AK86" s="252">
        <f t="shared" si="30"/>
        <v>13694.199785158104</v>
      </c>
      <c r="AL86" s="252">
        <f t="shared" si="30"/>
        <v>11828.778930710607</v>
      </c>
      <c r="AM86" s="252">
        <f t="shared" si="30"/>
        <v>10222.915427285077</v>
      </c>
      <c r="AN86" s="252">
        <f t="shared" si="30"/>
        <v>8839.6467883133319</v>
      </c>
      <c r="AO86" s="252">
        <f t="shared" si="30"/>
        <v>7647.403161064607</v>
      </c>
      <c r="AP86" s="252">
        <f>AP83*AP85</f>
        <v>6619.2013918456623</v>
      </c>
    </row>
    <row r="87" spans="1:45" ht="14.25" x14ac:dyDescent="0.2">
      <c r="A87" s="251" t="s">
        <v>312</v>
      </c>
      <c r="B87" s="252">
        <f>SUM($B$86:B86)</f>
        <v>-60153157.540323317</v>
      </c>
      <c r="C87" s="252">
        <f>SUM($B$86:C86)</f>
        <v>-59512674.721630879</v>
      </c>
      <c r="D87" s="252">
        <f>SUM($B$86:D86)</f>
        <v>-57964743.599061787</v>
      </c>
      <c r="E87" s="252">
        <f>SUM($B$86:E86)</f>
        <v>-55712441.019298941</v>
      </c>
      <c r="F87" s="252">
        <f>SUM($B$86:F86)</f>
        <v>-53921838.777578056</v>
      </c>
      <c r="G87" s="252">
        <f>SUM($B$86:G86)</f>
        <v>-52425910.154245123</v>
      </c>
      <c r="H87" s="252">
        <f>SUM($B$86:H86)</f>
        <v>-51159424.083709583</v>
      </c>
      <c r="I87" s="252">
        <f>SUM($B$86:I86)</f>
        <v>-50086465.218194768</v>
      </c>
      <c r="J87" s="252">
        <f>SUM($B$86:J86)</f>
        <v>-49176840.10134919</v>
      </c>
      <c r="K87" s="252">
        <f>SUM($B$86:K86)</f>
        <v>-48405152.056653909</v>
      </c>
      <c r="L87" s="252">
        <f>SUM($B$86:L86)</f>
        <v>-47750027.444745913</v>
      </c>
      <c r="M87" s="252">
        <f>SUM($B$86:M86)</f>
        <v>-47193468.286880888</v>
      </c>
      <c r="N87" s="252">
        <f>SUM($B$86:N86)</f>
        <v>-46720310.412134051</v>
      </c>
      <c r="O87" s="252">
        <f>SUM($B$86:O86)</f>
        <v>-46317769.750133656</v>
      </c>
      <c r="P87" s="252">
        <f>SUM($B$86:P86)</f>
        <v>-45975062.276132099</v>
      </c>
      <c r="Q87" s="252">
        <f>SUM($B$86:Q86)</f>
        <v>-45683085.518312648</v>
      </c>
      <c r="R87" s="252">
        <f>SUM($B$86:R86)</f>
        <v>-45434151.53928493</v>
      </c>
      <c r="S87" s="252">
        <f>SUM($B$86:S86)</f>
        <v>-45221762.971996255</v>
      </c>
      <c r="T87" s="252">
        <f>SUM($B$86:T86)</f>
        <v>-45040425.080714405</v>
      </c>
      <c r="U87" s="252">
        <f>SUM($B$86:U86)</f>
        <v>-44885487.976846084</v>
      </c>
      <c r="V87" s="252">
        <f>SUM($B$86:V86)</f>
        <v>-44753014.085846148</v>
      </c>
      <c r="W87" s="252">
        <f>SUM($B$86:W86)</f>
        <v>-44639666.767545991</v>
      </c>
      <c r="X87" s="252">
        <f>SUM($B$86:X86)</f>
        <v>-44542616.664676689</v>
      </c>
      <c r="Y87" s="252">
        <f>SUM($B$86:Y86)</f>
        <v>-44459462.915480904</v>
      </c>
      <c r="Z87" s="252">
        <f>SUM($B$86:Z86)</f>
        <v>-44388166.834654011</v>
      </c>
      <c r="AA87" s="252">
        <f>SUM($B$86:AA86)</f>
        <v>-44326996.057878077</v>
      </c>
      <c r="AB87" s="252">
        <f>SUM($B$86:AB86)</f>
        <v>-44274477.471773535</v>
      </c>
      <c r="AC87" s="252">
        <f>SUM($B$86:AC86)</f>
        <v>-44229357.523902521</v>
      </c>
      <c r="AD87" s="252">
        <f>SUM($B$86:AD86)</f>
        <v>-44190568.735435374</v>
      </c>
      <c r="AE87" s="252">
        <f>SUM($B$86:AE86)</f>
        <v>-44157201.429667525</v>
      </c>
      <c r="AF87" s="252">
        <f>SUM($B$86:AF86)</f>
        <v>-44128479.848938927</v>
      </c>
      <c r="AG87" s="252">
        <f>SUM($B$86:AG86)</f>
        <v>-44103741.965821467</v>
      </c>
      <c r="AH87" s="252">
        <f>SUM($B$86:AH86)</f>
        <v>-44082422.406001203</v>
      </c>
      <c r="AI87" s="252">
        <f>SUM($B$86:AI86)</f>
        <v>-44064037.993677035</v>
      </c>
      <c r="AJ87" s="252">
        <f>SUM($B$86:AJ86)</f>
        <v>-44048175.508514829</v>
      </c>
      <c r="AK87" s="252">
        <f>SUM($B$86:AK86)</f>
        <v>-44034481.308729671</v>
      </c>
      <c r="AL87" s="252">
        <f>SUM($B$86:AL86)</f>
        <v>-44022652.529798962</v>
      </c>
      <c r="AM87" s="252">
        <f>SUM($B$86:AM86)</f>
        <v>-44012429.61437168</v>
      </c>
      <c r="AN87" s="252">
        <f>SUM($B$86:AN86)</f>
        <v>-44003589.967583366</v>
      </c>
      <c r="AO87" s="252">
        <f>SUM($B$86:AO86)</f>
        <v>-43995942.564422302</v>
      </c>
      <c r="AP87" s="252">
        <f>SUM($B$86:AP86)</f>
        <v>-43989323.363030456</v>
      </c>
    </row>
    <row r="88" spans="1:45" ht="14.25" x14ac:dyDescent="0.2">
      <c r="A88" s="251" t="s">
        <v>311</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0</v>
      </c>
      <c r="R88" s="263">
        <f>IF((ISERR(IRR($B$83:R83))),0,IF(IRR($B$83:R83)&lt;0,0,IRR($B$83:R83)))</f>
        <v>4.0048825936409571E-3</v>
      </c>
      <c r="S88" s="263">
        <f>IF((ISERR(IRR($B$83:S83))),0,IF(IRR($B$83:S83)&lt;0,0,IRR($B$83:S83)))</f>
        <v>1.1748443749710624E-2</v>
      </c>
      <c r="T88" s="263">
        <f>IF((ISERR(IRR($B$83:T83))),0,IF(IRR($B$83:T83)&lt;0,0,IRR($B$83:T83)))</f>
        <v>1.8477488117329965E-2</v>
      </c>
      <c r="U88" s="263">
        <f>IF((ISERR(IRR($B$83:U83))),0,IF(IRR($B$83:U83)&lt;0,0,IRR($B$83:U83)))</f>
        <v>2.4362062583240141E-2</v>
      </c>
      <c r="V88" s="263">
        <f>IF((ISERR(IRR($B$83:V83))),0,IF(IRR($B$83:V83)&lt;0,0,IRR($B$83:V83)))</f>
        <v>2.9537913156424844E-2</v>
      </c>
      <c r="W88" s="263">
        <f>IF((ISERR(IRR($B$83:W83))),0,IF(IRR($B$83:W83)&lt;0,0,IRR($B$83:W83)))</f>
        <v>3.4114490003701592E-2</v>
      </c>
      <c r="X88" s="263">
        <f>IF((ISERR(IRR($B$83:X83))),0,IF(IRR($B$83:X83)&lt;0,0,IRR($B$83:X83)))</f>
        <v>3.8180849639875669E-2</v>
      </c>
      <c r="Y88" s="263">
        <f>IF((ISERR(IRR($B$83:Y83))),0,IF(IRR($B$83:Y83)&lt;0,0,IRR($B$83:Y83)))</f>
        <v>4.18100635313019E-2</v>
      </c>
      <c r="Z88" s="263">
        <f>IF((ISERR(IRR($B$83:Z83))),0,IF(IRR($B$83:Z83)&lt;0,0,IRR($B$83:Z83)))</f>
        <v>4.5062550674150215E-2</v>
      </c>
      <c r="AA88" s="263">
        <f>IF((ISERR(IRR($B$83:AA83))),0,IF(IRR($B$83:AA83)&lt;0,0,IRR($B$83:AA83)))</f>
        <v>4.7988624727093532E-2</v>
      </c>
      <c r="AB88" s="263">
        <f>IF((ISERR(IRR($B$83:AB83))),0,IF(IRR($B$83:AB83)&lt;0,0,IRR($B$83:AB83)))</f>
        <v>5.0630460794981458E-2</v>
      </c>
      <c r="AC88" s="263">
        <f>IF((ISERR(IRR($B$83:AC83))),0,IF(IRR($B$83:AC83)&lt;0,0,IRR($B$83:AC83)))</f>
        <v>5.3023628540759038E-2</v>
      </c>
      <c r="AD88" s="263">
        <f>IF((ISERR(IRR($B$83:AD83))),0,IF(IRR($B$83:AD83)&lt;0,0,IRR($B$83:AD83)))</f>
        <v>5.5198297815066466E-2</v>
      </c>
      <c r="AE88" s="263">
        <f>IF((ISERR(IRR($B$83:AE83))),0,IF(IRR($B$83:AE83)&lt;0,0,IRR($B$83:AE83)))</f>
        <v>5.7180194562909126E-2</v>
      </c>
      <c r="AF88" s="263">
        <f>IF((ISERR(IRR($B$83:AF83))),0,IF(IRR($B$83:AF83)&lt;0,0,IRR($B$83:AF83)))</f>
        <v>5.8991364557902104E-2</v>
      </c>
      <c r="AG88" s="263">
        <f>IF((ISERR(IRR($B$83:AG83))),0,IF(IRR($B$83:AG83)&lt;0,0,IRR($B$83:AG83)))</f>
        <v>6.0650787984201093E-2</v>
      </c>
      <c r="AH88" s="263">
        <f>IF((ISERR(IRR($B$83:AH83))),0,IF(IRR($B$83:AH83)&lt;0,0,IRR($B$83:AH83)))</f>
        <v>6.2174877326060862E-2</v>
      </c>
      <c r="AI88" s="263">
        <f>IF((ISERR(IRR($B$83:AI83))),0,IF(IRR($B$83:AI83)&lt;0,0,IRR($B$83:AI83)))</f>
        <v>6.3577883272563085E-2</v>
      </c>
      <c r="AJ88" s="263">
        <f>IF((ISERR(IRR($B$83:AJ83))),0,IF(IRR($B$83:AJ83)&lt;0,0,IRR($B$83:AJ83)))</f>
        <v>6.4872227599748422E-2</v>
      </c>
      <c r="AK88" s="263">
        <f>IF((ISERR(IRR($B$83:AK83))),0,IF(IRR($B$83:AK83)&lt;0,0,IRR($B$83:AK83)))</f>
        <v>6.6068777696431935E-2</v>
      </c>
      <c r="AL88" s="263">
        <f>IF((ISERR(IRR($B$83:AL83))),0,IF(IRR($B$83:AL83)&lt;0,0,IRR($B$83:AL83)))</f>
        <v>6.7177074160632788E-2</v>
      </c>
      <c r="AM88" s="263">
        <f>IF((ISERR(IRR($B$83:AM83))),0,IF(IRR($B$83:AM83)&lt;0,0,IRR($B$83:AM83)))</f>
        <v>6.8205520431460886E-2</v>
      </c>
      <c r="AN88" s="263">
        <f>IF((ISERR(IRR($B$83:AN83))),0,IF(IRR($B$83:AN83)&lt;0,0,IRR($B$83:AN83)))</f>
        <v>6.916154153588816E-2</v>
      </c>
      <c r="AO88" s="263">
        <f>IF((ISERR(IRR($B$83:AO83))),0,IF(IRR($B$83:AO83)&lt;0,0,IRR($B$83:AO83)))</f>
        <v>7.0051717575699834E-2</v>
      </c>
      <c r="AP88" s="263">
        <f>IF((ISERR(IRR($B$83:AP83))),0,IF(IRR($B$83:AP83)&lt;0,0,IRR($B$83:AP83)))</f>
        <v>7.0881896450841309E-2</v>
      </c>
    </row>
    <row r="89" spans="1:45" ht="14.25" x14ac:dyDescent="0.2">
      <c r="A89" s="251" t="s">
        <v>310</v>
      </c>
      <c r="B89" s="264">
        <f>IF(AND(B84&gt;0,A84&lt;0),(B74-(B84/(B84-A84))),0)</f>
        <v>0</v>
      </c>
      <c r="C89" s="264">
        <f t="shared" ref="C89:AP89" si="31">IF(AND(C84&gt;0,B84&lt;0),(C74-(C84/(C84-B84))),0)</f>
        <v>0</v>
      </c>
      <c r="D89" s="264">
        <f t="shared" si="31"/>
        <v>0</v>
      </c>
      <c r="E89" s="264">
        <f t="shared" si="31"/>
        <v>0</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16.531555995519813</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309</v>
      </c>
      <c r="B90" s="266">
        <f t="shared" ref="B90:AP90" si="32">IF(AND(B87&gt;0,A87&lt;0),(B74-(B87/(B87-A87))),0)</f>
        <v>0</v>
      </c>
      <c r="C90" s="266">
        <f t="shared" si="32"/>
        <v>0</v>
      </c>
      <c r="D90" s="266">
        <f t="shared" si="32"/>
        <v>0</v>
      </c>
      <c r="E90" s="266">
        <f t="shared" si="32"/>
        <v>0</v>
      </c>
      <c r="F90" s="266">
        <f t="shared" si="32"/>
        <v>0</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2016</v>
      </c>
      <c r="C91" s="267">
        <f>B91+1</f>
        <v>2017</v>
      </c>
      <c r="D91" s="196">
        <f t="shared" ref="D91:AP91" si="33">C91+1</f>
        <v>2018</v>
      </c>
      <c r="E91" s="196">
        <f t="shared" si="33"/>
        <v>2019</v>
      </c>
      <c r="F91" s="196">
        <f t="shared" si="33"/>
        <v>2020</v>
      </c>
      <c r="G91" s="196">
        <f t="shared" si="33"/>
        <v>2021</v>
      </c>
      <c r="H91" s="196">
        <f t="shared" si="33"/>
        <v>2022</v>
      </c>
      <c r="I91" s="196">
        <f t="shared" si="33"/>
        <v>2023</v>
      </c>
      <c r="J91" s="196">
        <f t="shared" si="33"/>
        <v>2024</v>
      </c>
      <c r="K91" s="196">
        <f t="shared" si="33"/>
        <v>2025</v>
      </c>
      <c r="L91" s="196">
        <f t="shared" si="33"/>
        <v>2026</v>
      </c>
      <c r="M91" s="196">
        <f t="shared" si="33"/>
        <v>2027</v>
      </c>
      <c r="N91" s="196">
        <f t="shared" si="33"/>
        <v>2028</v>
      </c>
      <c r="O91" s="196">
        <f t="shared" si="33"/>
        <v>2029</v>
      </c>
      <c r="P91" s="196">
        <f t="shared" si="33"/>
        <v>2030</v>
      </c>
      <c r="Q91" s="196">
        <f t="shared" si="33"/>
        <v>2031</v>
      </c>
      <c r="R91" s="196">
        <f t="shared" si="33"/>
        <v>2032</v>
      </c>
      <c r="S91" s="196">
        <f t="shared" si="33"/>
        <v>2033</v>
      </c>
      <c r="T91" s="196">
        <f t="shared" si="33"/>
        <v>2034</v>
      </c>
      <c r="U91" s="196">
        <f t="shared" si="33"/>
        <v>2035</v>
      </c>
      <c r="V91" s="196">
        <f t="shared" si="33"/>
        <v>2036</v>
      </c>
      <c r="W91" s="196">
        <f t="shared" si="33"/>
        <v>2037</v>
      </c>
      <c r="X91" s="196">
        <f t="shared" si="33"/>
        <v>2038</v>
      </c>
      <c r="Y91" s="196">
        <f t="shared" si="33"/>
        <v>2039</v>
      </c>
      <c r="Z91" s="196">
        <f t="shared" si="33"/>
        <v>2040</v>
      </c>
      <c r="AA91" s="196">
        <f t="shared" si="33"/>
        <v>2041</v>
      </c>
      <c r="AB91" s="196">
        <f t="shared" si="33"/>
        <v>2042</v>
      </c>
      <c r="AC91" s="196">
        <f t="shared" si="33"/>
        <v>2043</v>
      </c>
      <c r="AD91" s="196">
        <f t="shared" si="33"/>
        <v>2044</v>
      </c>
      <c r="AE91" s="196">
        <f t="shared" si="33"/>
        <v>2045</v>
      </c>
      <c r="AF91" s="196">
        <f t="shared" si="33"/>
        <v>2046</v>
      </c>
      <c r="AG91" s="196">
        <f t="shared" si="33"/>
        <v>2047</v>
      </c>
      <c r="AH91" s="196">
        <f t="shared" si="33"/>
        <v>2048</v>
      </c>
      <c r="AI91" s="196">
        <f t="shared" si="33"/>
        <v>2049</v>
      </c>
      <c r="AJ91" s="196">
        <f t="shared" si="33"/>
        <v>2050</v>
      </c>
      <c r="AK91" s="196">
        <f t="shared" si="33"/>
        <v>2051</v>
      </c>
      <c r="AL91" s="196">
        <f t="shared" si="33"/>
        <v>2052</v>
      </c>
      <c r="AM91" s="196">
        <f t="shared" si="33"/>
        <v>2053</v>
      </c>
      <c r="AN91" s="196">
        <f t="shared" si="33"/>
        <v>2054</v>
      </c>
      <c r="AO91" s="196">
        <f t="shared" si="33"/>
        <v>2055</v>
      </c>
      <c r="AP91" s="196">
        <f t="shared" si="33"/>
        <v>2056</v>
      </c>
      <c r="AQ91" s="197"/>
      <c r="AR91" s="197"/>
      <c r="AS91" s="197"/>
    </row>
    <row r="92" spans="1:45" ht="15.6" customHeight="1" x14ac:dyDescent="0.2">
      <c r="A92" s="268" t="s">
        <v>308</v>
      </c>
      <c r="B92" s="122"/>
      <c r="C92" s="122"/>
      <c r="D92" s="122"/>
      <c r="E92" s="122"/>
      <c r="F92" s="122"/>
      <c r="G92" s="122"/>
      <c r="H92" s="122"/>
      <c r="I92" s="122"/>
      <c r="J92" s="122"/>
      <c r="K92" s="122"/>
      <c r="L92" s="269">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307</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306</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305</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304</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29" t="s">
        <v>568</v>
      </c>
      <c r="B97" s="429"/>
      <c r="C97" s="429"/>
      <c r="D97" s="429"/>
      <c r="E97" s="429"/>
      <c r="F97" s="429"/>
      <c r="G97" s="429"/>
      <c r="H97" s="429"/>
      <c r="I97" s="429"/>
      <c r="J97" s="429"/>
      <c r="K97" s="429"/>
      <c r="L97" s="429"/>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x14ac:dyDescent="0.2">
      <c r="C98" s="270"/>
    </row>
    <row r="99" spans="1:71" s="281" customFormat="1" ht="16.5" hidden="1" thickTop="1" x14ac:dyDescent="0.2">
      <c r="A99" s="276" t="s">
        <v>569</v>
      </c>
      <c r="B99" s="277">
        <f>B81*B85</f>
        <v>-300765787.47842759</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-300765787.47842759</v>
      </c>
      <c r="AR99" s="280"/>
      <c r="AS99" s="280"/>
    </row>
    <row r="100" spans="1:71" s="284" customFormat="1" hidden="1" x14ac:dyDescent="0.2">
      <c r="A100" s="282">
        <f>AQ99</f>
        <v>-300765787.47842759</v>
      </c>
      <c r="B100" s="283"/>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84" customFormat="1" hidden="1" x14ac:dyDescent="0.2">
      <c r="A101" s="282">
        <f>AP87</f>
        <v>-43989323.363030456</v>
      </c>
      <c r="B101" s="283"/>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84" customFormat="1" hidden="1" x14ac:dyDescent="0.2">
      <c r="A102" s="285" t="s">
        <v>570</v>
      </c>
      <c r="B102" s="286">
        <f>(A101+-A100)/-A100</f>
        <v>0.85374226326794034</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84" customFormat="1" hidden="1" x14ac:dyDescent="0.2">
      <c r="A103" s="287"/>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hidden="1" x14ac:dyDescent="0.2">
      <c r="A104" s="288" t="s">
        <v>571</v>
      </c>
      <c r="B104" s="288" t="s">
        <v>572</v>
      </c>
      <c r="C104" s="288" t="s">
        <v>573</v>
      </c>
      <c r="D104" s="288" t="s">
        <v>574</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hidden="1" x14ac:dyDescent="0.2">
      <c r="A105" s="289">
        <f>G30/1000/1000</f>
        <v>-47.750027444745918</v>
      </c>
      <c r="B105" s="290">
        <f>L88</f>
        <v>0</v>
      </c>
      <c r="C105" s="291" t="str">
        <f>G28</f>
        <v>не окупается</v>
      </c>
      <c r="D105" s="291" t="str">
        <f>G29</f>
        <v>не окупается</v>
      </c>
      <c r="E105" s="273" t="s">
        <v>575</v>
      </c>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c r="AK105" s="273"/>
      <c r="AL105" s="273"/>
      <c r="AM105" s="273"/>
      <c r="AN105" s="273"/>
      <c r="AO105" s="273"/>
      <c r="AP105" s="273"/>
      <c r="AQ105" s="273"/>
      <c r="AR105" s="273"/>
      <c r="AS105" s="273"/>
      <c r="AT105" s="273"/>
      <c r="AU105" s="273"/>
      <c r="AV105" s="273"/>
      <c r="AW105" s="273"/>
      <c r="AX105" s="273"/>
      <c r="AY105" s="273"/>
      <c r="AZ105" s="273"/>
      <c r="BA105" s="273"/>
      <c r="BB105" s="273"/>
      <c r="BC105" s="273"/>
      <c r="BD105" s="273"/>
      <c r="BE105" s="273"/>
      <c r="BF105" s="273"/>
      <c r="BG105" s="273"/>
      <c r="BH105" s="273"/>
      <c r="BI105" s="273"/>
      <c r="BJ105" s="273"/>
      <c r="BK105" s="273"/>
      <c r="BL105" s="273"/>
      <c r="BM105" s="273"/>
      <c r="BN105" s="273"/>
      <c r="BO105" s="273"/>
      <c r="BP105" s="273"/>
      <c r="BQ105" s="273"/>
      <c r="BR105" s="273"/>
      <c r="BS105" s="273"/>
    </row>
    <row r="106" spans="1:71" ht="12.75" hidden="1" x14ac:dyDescent="0.2">
      <c r="A106" s="274"/>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hidden="1"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5" t="s">
        <v>576</v>
      </c>
      <c r="B108" s="296"/>
      <c r="C108" s="296">
        <f>C109*$B$111*$B$112*1000</f>
        <v>1571265.1468799999</v>
      </c>
      <c r="D108" s="296">
        <f t="shared" ref="D108:AP108" si="36">D109*$B$111*$B$112*1000</f>
        <v>3142530.2937599998</v>
      </c>
      <c r="E108" s="296">
        <f>E109*$B$111*$B$112*1000</f>
        <v>4761409.5360000003</v>
      </c>
      <c r="F108" s="296">
        <f t="shared" si="36"/>
        <v>4761409.5360000003</v>
      </c>
      <c r="G108" s="296">
        <f t="shared" si="36"/>
        <v>4761409.5360000003</v>
      </c>
      <c r="H108" s="296">
        <f t="shared" si="36"/>
        <v>4761409.5360000003</v>
      </c>
      <c r="I108" s="296">
        <f t="shared" si="36"/>
        <v>4761409.5360000003</v>
      </c>
      <c r="J108" s="296">
        <f t="shared" si="36"/>
        <v>4761409.5360000003</v>
      </c>
      <c r="K108" s="296">
        <f t="shared" si="36"/>
        <v>4761409.5360000003</v>
      </c>
      <c r="L108" s="296">
        <f t="shared" si="36"/>
        <v>4761409.5360000003</v>
      </c>
      <c r="M108" s="296">
        <f t="shared" si="36"/>
        <v>4761409.5360000003</v>
      </c>
      <c r="N108" s="296">
        <f t="shared" si="36"/>
        <v>4761409.5360000003</v>
      </c>
      <c r="O108" s="296">
        <f t="shared" si="36"/>
        <v>4761409.5360000003</v>
      </c>
      <c r="P108" s="296">
        <f t="shared" si="36"/>
        <v>4761409.5360000003</v>
      </c>
      <c r="Q108" s="296">
        <f t="shared" si="36"/>
        <v>4761409.5360000003</v>
      </c>
      <c r="R108" s="296">
        <f t="shared" si="36"/>
        <v>4761409.5360000003</v>
      </c>
      <c r="S108" s="296">
        <f t="shared" si="36"/>
        <v>4761409.5360000003</v>
      </c>
      <c r="T108" s="296">
        <f t="shared" si="36"/>
        <v>4761409.5360000003</v>
      </c>
      <c r="U108" s="296">
        <f t="shared" si="36"/>
        <v>4761409.5360000003</v>
      </c>
      <c r="V108" s="296">
        <f t="shared" si="36"/>
        <v>4761409.5360000003</v>
      </c>
      <c r="W108" s="296">
        <f t="shared" si="36"/>
        <v>4761409.5360000003</v>
      </c>
      <c r="X108" s="296">
        <f t="shared" si="36"/>
        <v>4761409.5360000003</v>
      </c>
      <c r="Y108" s="296">
        <f t="shared" si="36"/>
        <v>4761409.5360000003</v>
      </c>
      <c r="Z108" s="296">
        <f t="shared" si="36"/>
        <v>4761409.5360000003</v>
      </c>
      <c r="AA108" s="296">
        <f t="shared" si="36"/>
        <v>4761409.5360000003</v>
      </c>
      <c r="AB108" s="296">
        <f t="shared" si="36"/>
        <v>4761409.5360000003</v>
      </c>
      <c r="AC108" s="296">
        <f t="shared" si="36"/>
        <v>4761409.5360000003</v>
      </c>
      <c r="AD108" s="296">
        <f t="shared" si="36"/>
        <v>4761409.5360000003</v>
      </c>
      <c r="AE108" s="296">
        <f t="shared" si="36"/>
        <v>4761409.5360000003</v>
      </c>
      <c r="AF108" s="296">
        <f t="shared" si="36"/>
        <v>4761409.5360000003</v>
      </c>
      <c r="AG108" s="296">
        <f t="shared" si="36"/>
        <v>4761409.5360000003</v>
      </c>
      <c r="AH108" s="296">
        <f t="shared" si="36"/>
        <v>4761409.5360000003</v>
      </c>
      <c r="AI108" s="296">
        <f t="shared" si="36"/>
        <v>4761409.5360000003</v>
      </c>
      <c r="AJ108" s="296">
        <f t="shared" si="36"/>
        <v>4761409.5360000003</v>
      </c>
      <c r="AK108" s="296">
        <f t="shared" si="36"/>
        <v>4761409.5360000003</v>
      </c>
      <c r="AL108" s="296">
        <f t="shared" si="36"/>
        <v>4761409.5360000003</v>
      </c>
      <c r="AM108" s="296">
        <f t="shared" si="36"/>
        <v>4761409.5360000003</v>
      </c>
      <c r="AN108" s="296">
        <f t="shared" si="36"/>
        <v>4761409.5360000003</v>
      </c>
      <c r="AO108" s="296">
        <f t="shared" si="36"/>
        <v>4761409.5360000003</v>
      </c>
      <c r="AP108" s="296">
        <f t="shared" si="36"/>
        <v>4761409.5360000003</v>
      </c>
      <c r="AT108" s="284"/>
      <c r="AU108" s="284"/>
      <c r="AV108" s="284"/>
      <c r="AW108" s="284"/>
      <c r="AX108" s="284"/>
      <c r="AY108" s="284"/>
      <c r="AZ108" s="284"/>
      <c r="BA108" s="284"/>
      <c r="BB108" s="284"/>
      <c r="BC108" s="284"/>
      <c r="BD108" s="284"/>
      <c r="BE108" s="284"/>
      <c r="BF108" s="284"/>
      <c r="BG108" s="284"/>
    </row>
    <row r="109" spans="1:71" ht="12.75" hidden="1" x14ac:dyDescent="0.2">
      <c r="A109" s="295" t="s">
        <v>577</v>
      </c>
      <c r="B109" s="294"/>
      <c r="C109" s="294">
        <f>B109+$I$120*C113</f>
        <v>0.61380000000000001</v>
      </c>
      <c r="D109" s="294">
        <f>C109+$I$120*D113</f>
        <v>1.2276</v>
      </c>
      <c r="E109" s="294">
        <f t="shared" ref="E109:AP109" si="37">D109+$I$120*E113</f>
        <v>1.86</v>
      </c>
      <c r="F109" s="294">
        <f t="shared" si="37"/>
        <v>1.86</v>
      </c>
      <c r="G109" s="294">
        <f t="shared" si="37"/>
        <v>1.86</v>
      </c>
      <c r="H109" s="294">
        <f t="shared" si="37"/>
        <v>1.86</v>
      </c>
      <c r="I109" s="294">
        <f t="shared" si="37"/>
        <v>1.86</v>
      </c>
      <c r="J109" s="294">
        <f t="shared" si="37"/>
        <v>1.86</v>
      </c>
      <c r="K109" s="294">
        <f t="shared" si="37"/>
        <v>1.86</v>
      </c>
      <c r="L109" s="294">
        <f t="shared" si="37"/>
        <v>1.86</v>
      </c>
      <c r="M109" s="294">
        <f t="shared" si="37"/>
        <v>1.86</v>
      </c>
      <c r="N109" s="294">
        <f t="shared" si="37"/>
        <v>1.86</v>
      </c>
      <c r="O109" s="294">
        <f t="shared" si="37"/>
        <v>1.86</v>
      </c>
      <c r="P109" s="294">
        <f t="shared" si="37"/>
        <v>1.86</v>
      </c>
      <c r="Q109" s="294">
        <f t="shared" si="37"/>
        <v>1.86</v>
      </c>
      <c r="R109" s="294">
        <f t="shared" si="37"/>
        <v>1.86</v>
      </c>
      <c r="S109" s="294">
        <f t="shared" si="37"/>
        <v>1.86</v>
      </c>
      <c r="T109" s="294">
        <f t="shared" si="37"/>
        <v>1.86</v>
      </c>
      <c r="U109" s="294">
        <f t="shared" si="37"/>
        <v>1.86</v>
      </c>
      <c r="V109" s="294">
        <f t="shared" si="37"/>
        <v>1.86</v>
      </c>
      <c r="W109" s="294">
        <f t="shared" si="37"/>
        <v>1.86</v>
      </c>
      <c r="X109" s="294">
        <f t="shared" si="37"/>
        <v>1.86</v>
      </c>
      <c r="Y109" s="294">
        <f t="shared" si="37"/>
        <v>1.86</v>
      </c>
      <c r="Z109" s="294">
        <f t="shared" si="37"/>
        <v>1.86</v>
      </c>
      <c r="AA109" s="294">
        <f t="shared" si="37"/>
        <v>1.86</v>
      </c>
      <c r="AB109" s="294">
        <f t="shared" si="37"/>
        <v>1.86</v>
      </c>
      <c r="AC109" s="294">
        <f t="shared" si="37"/>
        <v>1.86</v>
      </c>
      <c r="AD109" s="294">
        <f t="shared" si="37"/>
        <v>1.86</v>
      </c>
      <c r="AE109" s="294">
        <f t="shared" si="37"/>
        <v>1.86</v>
      </c>
      <c r="AF109" s="294">
        <f t="shared" si="37"/>
        <v>1.86</v>
      </c>
      <c r="AG109" s="294">
        <f t="shared" si="37"/>
        <v>1.86</v>
      </c>
      <c r="AH109" s="294">
        <f t="shared" si="37"/>
        <v>1.86</v>
      </c>
      <c r="AI109" s="294">
        <f t="shared" si="37"/>
        <v>1.86</v>
      </c>
      <c r="AJ109" s="294">
        <f t="shared" si="37"/>
        <v>1.86</v>
      </c>
      <c r="AK109" s="294">
        <f t="shared" si="37"/>
        <v>1.86</v>
      </c>
      <c r="AL109" s="294">
        <f t="shared" si="37"/>
        <v>1.86</v>
      </c>
      <c r="AM109" s="294">
        <f t="shared" si="37"/>
        <v>1.86</v>
      </c>
      <c r="AN109" s="294">
        <f t="shared" si="37"/>
        <v>1.86</v>
      </c>
      <c r="AO109" s="294">
        <f t="shared" si="37"/>
        <v>1.86</v>
      </c>
      <c r="AP109" s="294">
        <f t="shared" si="37"/>
        <v>1.86</v>
      </c>
      <c r="AT109" s="284"/>
      <c r="AU109" s="284"/>
      <c r="AV109" s="284"/>
      <c r="AW109" s="284"/>
      <c r="AX109" s="284"/>
      <c r="AY109" s="284"/>
      <c r="AZ109" s="284"/>
      <c r="BA109" s="284"/>
      <c r="BB109" s="284"/>
      <c r="BC109" s="284"/>
      <c r="BD109" s="284"/>
      <c r="BE109" s="284"/>
      <c r="BF109" s="284"/>
      <c r="BG109" s="284"/>
    </row>
    <row r="110" spans="1:71" ht="12.75" hidden="1" x14ac:dyDescent="0.2">
      <c r="A110" s="295" t="s">
        <v>578</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4"/>
      <c r="AU110" s="284"/>
      <c r="AV110" s="284"/>
      <c r="AW110" s="284"/>
      <c r="AX110" s="284"/>
      <c r="AY110" s="284"/>
      <c r="AZ110" s="284"/>
      <c r="BA110" s="284"/>
      <c r="BB110" s="284"/>
      <c r="BC110" s="284"/>
      <c r="BD110" s="284"/>
      <c r="BE110" s="284"/>
      <c r="BF110" s="284"/>
      <c r="BG110" s="284"/>
    </row>
    <row r="111" spans="1:71" ht="12.75" hidden="1" x14ac:dyDescent="0.2">
      <c r="A111" s="295" t="s">
        <v>579</v>
      </c>
      <c r="B111" s="297">
        <f>52*5*8</f>
        <v>2080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4"/>
      <c r="AU111" s="284"/>
      <c r="AV111" s="284"/>
      <c r="AW111" s="284"/>
      <c r="AX111" s="284"/>
      <c r="AY111" s="284"/>
      <c r="AZ111" s="284"/>
      <c r="BA111" s="284"/>
      <c r="BB111" s="284"/>
      <c r="BC111" s="284"/>
      <c r="BD111" s="284"/>
      <c r="BE111" s="284"/>
      <c r="BF111" s="284"/>
      <c r="BG111" s="284"/>
    </row>
    <row r="112" spans="1:71" ht="12.75" hidden="1" x14ac:dyDescent="0.2">
      <c r="A112" s="295" t="s">
        <v>580</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4"/>
      <c r="AU112" s="284"/>
      <c r="AV112" s="284"/>
      <c r="AW112" s="284"/>
      <c r="AX112" s="284"/>
      <c r="AY112" s="284"/>
      <c r="AZ112" s="284"/>
      <c r="BA112" s="284"/>
      <c r="BB112" s="284"/>
      <c r="BC112" s="284"/>
      <c r="BD112" s="284"/>
      <c r="BE112" s="284"/>
      <c r="BF112" s="284"/>
      <c r="BG112" s="284"/>
    </row>
    <row r="113" spans="1:71" ht="15" hidden="1" x14ac:dyDescent="0.2">
      <c r="A113" s="298" t="s">
        <v>581</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4"/>
      <c r="AU113" s="284"/>
      <c r="AV113" s="284"/>
      <c r="AW113" s="284"/>
      <c r="AX113" s="284"/>
      <c r="AY113" s="284"/>
      <c r="AZ113" s="284"/>
      <c r="BA113" s="284"/>
      <c r="BB113" s="284"/>
      <c r="BC113" s="284"/>
      <c r="BD113" s="284"/>
      <c r="BE113" s="284"/>
      <c r="BF113" s="284"/>
      <c r="BG113" s="284"/>
    </row>
    <row r="114" spans="1:71" ht="12.75" hidden="1" x14ac:dyDescent="0.2">
      <c r="A114" s="274"/>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hidden="1" x14ac:dyDescent="0.2">
      <c r="A115" s="274"/>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hidden="1" x14ac:dyDescent="0.2">
      <c r="A116" s="292"/>
      <c r="B116" s="430" t="s">
        <v>582</v>
      </c>
      <c r="C116" s="431"/>
      <c r="D116" s="430" t="s">
        <v>583</v>
      </c>
      <c r="E116" s="431"/>
      <c r="F116" s="292"/>
      <c r="G116" s="292"/>
      <c r="H116" s="292"/>
      <c r="I116" s="292"/>
      <c r="J116" s="292"/>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hidden="1" x14ac:dyDescent="0.2">
      <c r="A117" s="295" t="s">
        <v>584</v>
      </c>
      <c r="B117" s="301"/>
      <c r="C117" s="292" t="s">
        <v>585</v>
      </c>
      <c r="D117" s="301">
        <v>2</v>
      </c>
      <c r="E117" s="292" t="s">
        <v>585</v>
      </c>
      <c r="F117" s="292"/>
      <c r="G117" s="292"/>
      <c r="H117" s="292"/>
      <c r="I117" s="292"/>
      <c r="J117" s="292"/>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hidden="1" x14ac:dyDescent="0.2">
      <c r="A118" s="295" t="s">
        <v>584</v>
      </c>
      <c r="B118" s="292">
        <f>$B$110*B117</f>
        <v>0</v>
      </c>
      <c r="C118" s="292" t="s">
        <v>139</v>
      </c>
      <c r="D118" s="292">
        <f>$B$110*D117</f>
        <v>1.86</v>
      </c>
      <c r="E118" s="292" t="s">
        <v>139</v>
      </c>
      <c r="F118" s="295" t="s">
        <v>586</v>
      </c>
      <c r="G118" s="292">
        <f>D117-B117</f>
        <v>2</v>
      </c>
      <c r="H118" s="292" t="s">
        <v>585</v>
      </c>
      <c r="I118" s="302">
        <f>$B$110*G118</f>
        <v>1.86</v>
      </c>
      <c r="J118" s="292" t="s">
        <v>139</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hidden="1" x14ac:dyDescent="0.2">
      <c r="A119" s="292"/>
      <c r="B119" s="292"/>
      <c r="C119" s="292"/>
      <c r="D119" s="292"/>
      <c r="E119" s="292"/>
      <c r="F119" s="295" t="s">
        <v>587</v>
      </c>
      <c r="G119" s="292">
        <f>I119/$B$110</f>
        <v>0</v>
      </c>
      <c r="H119" s="292" t="s">
        <v>585</v>
      </c>
      <c r="I119" s="301"/>
      <c r="J119" s="292" t="s">
        <v>139</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hidden="1" x14ac:dyDescent="0.2">
      <c r="A120" s="303"/>
      <c r="B120" s="304"/>
      <c r="C120" s="304"/>
      <c r="D120" s="304"/>
      <c r="E120" s="304"/>
      <c r="F120" s="305" t="s">
        <v>588</v>
      </c>
      <c r="G120" s="302">
        <f>G118</f>
        <v>2</v>
      </c>
      <c r="H120" s="292" t="s">
        <v>585</v>
      </c>
      <c r="I120" s="297">
        <f>I118</f>
        <v>1.86</v>
      </c>
      <c r="J120" s="292" t="s">
        <v>139</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hidden="1" x14ac:dyDescent="0.2">
      <c r="A121" s="275"/>
      <c r="B121" s="273"/>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hidden="1" x14ac:dyDescent="0.2">
      <c r="A122" s="306" t="s">
        <v>589</v>
      </c>
      <c r="B122" s="307">
        <v>330.15809999999999</v>
      </c>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c r="AK122" s="273"/>
      <c r="AL122" s="273"/>
      <c r="AM122" s="273"/>
      <c r="AN122" s="273"/>
      <c r="AO122" s="273"/>
      <c r="AP122" s="273"/>
      <c r="AQ122" s="273"/>
      <c r="AR122" s="273"/>
      <c r="AS122" s="273"/>
      <c r="AT122" s="273"/>
      <c r="AU122" s="273"/>
      <c r="AV122" s="273"/>
      <c r="AW122" s="273"/>
      <c r="AX122" s="273"/>
      <c r="AY122" s="273"/>
      <c r="AZ122" s="273"/>
      <c r="BA122" s="273"/>
      <c r="BB122" s="273"/>
      <c r="BC122" s="273"/>
      <c r="BD122" s="273"/>
      <c r="BE122" s="273"/>
      <c r="BF122" s="273"/>
      <c r="BG122" s="273"/>
      <c r="BH122" s="273"/>
      <c r="BI122" s="273"/>
      <c r="BJ122" s="273"/>
      <c r="BK122" s="273"/>
      <c r="BL122" s="273"/>
      <c r="BM122" s="273"/>
      <c r="BN122" s="273"/>
      <c r="BO122" s="273"/>
      <c r="BP122" s="273"/>
      <c r="BQ122" s="273"/>
      <c r="BR122" s="273"/>
      <c r="BS122" s="273"/>
    </row>
    <row r="123" spans="1:71" ht="12.75" hidden="1" x14ac:dyDescent="0.2">
      <c r="A123" s="306" t="s">
        <v>354</v>
      </c>
      <c r="B123" s="308">
        <v>25</v>
      </c>
      <c r="C123" s="273"/>
      <c r="D123" s="273"/>
      <c r="E123" s="273"/>
      <c r="F123" s="273"/>
      <c r="G123" s="273"/>
      <c r="H123" s="273"/>
      <c r="I123" s="273"/>
      <c r="J123" s="273"/>
      <c r="K123" s="273"/>
      <c r="L123" s="273"/>
      <c r="M123" s="273"/>
      <c r="N123" s="273"/>
      <c r="O123" s="273"/>
      <c r="P123" s="273"/>
      <c r="Q123" s="273"/>
      <c r="R123" s="273"/>
      <c r="S123" s="273"/>
      <c r="T123" s="273"/>
      <c r="U123" s="273"/>
      <c r="V123" s="273"/>
      <c r="W123" s="273"/>
      <c r="X123" s="273"/>
      <c r="Y123" s="273"/>
      <c r="Z123" s="273"/>
      <c r="AA123" s="273"/>
      <c r="AB123" s="273"/>
      <c r="AC123" s="273"/>
      <c r="AD123" s="273"/>
      <c r="AE123" s="273"/>
      <c r="AF123" s="273"/>
      <c r="AG123" s="273"/>
      <c r="AH123" s="273"/>
      <c r="AI123" s="273"/>
      <c r="AJ123" s="273"/>
      <c r="AK123" s="273"/>
      <c r="AL123" s="273"/>
      <c r="AM123" s="273"/>
      <c r="AN123" s="273"/>
      <c r="AO123" s="273"/>
      <c r="AP123" s="273"/>
      <c r="AQ123" s="273"/>
      <c r="AR123" s="273"/>
      <c r="AS123" s="273"/>
      <c r="AT123" s="273"/>
      <c r="AU123" s="273"/>
      <c r="AV123" s="273"/>
      <c r="AW123" s="273"/>
      <c r="AX123" s="273"/>
      <c r="AY123" s="273"/>
      <c r="AZ123" s="273"/>
      <c r="BA123" s="273"/>
      <c r="BB123" s="273"/>
      <c r="BC123" s="273"/>
      <c r="BD123" s="273"/>
      <c r="BE123" s="273"/>
      <c r="BF123" s="273"/>
      <c r="BG123" s="273"/>
      <c r="BH123" s="273"/>
      <c r="BI123" s="273"/>
      <c r="BJ123" s="273"/>
      <c r="BK123" s="273"/>
      <c r="BL123" s="273"/>
      <c r="BM123" s="273"/>
      <c r="BN123" s="273"/>
      <c r="BO123" s="273"/>
      <c r="BP123" s="273"/>
      <c r="BQ123" s="273"/>
      <c r="BR123" s="273"/>
      <c r="BS123" s="273"/>
    </row>
    <row r="124" spans="1:71" ht="12.75" hidden="1" x14ac:dyDescent="0.2">
      <c r="A124" s="306" t="s">
        <v>590</v>
      </c>
      <c r="B124" s="308" t="s">
        <v>591</v>
      </c>
      <c r="C124" s="309" t="s">
        <v>592</v>
      </c>
      <c r="D124" s="273"/>
      <c r="E124" s="273"/>
      <c r="F124" s="273"/>
      <c r="G124" s="273"/>
      <c r="H124" s="273"/>
      <c r="I124" s="273"/>
      <c r="J124" s="273"/>
      <c r="K124" s="273"/>
      <c r="L124" s="273"/>
      <c r="M124" s="273"/>
      <c r="N124" s="273"/>
      <c r="O124" s="273"/>
      <c r="P124" s="273"/>
      <c r="Q124" s="273"/>
      <c r="R124" s="273"/>
      <c r="S124" s="273"/>
      <c r="T124" s="273"/>
      <c r="U124" s="273"/>
      <c r="V124" s="273"/>
      <c r="W124" s="273"/>
      <c r="X124" s="273"/>
      <c r="Y124" s="273"/>
      <c r="Z124" s="273"/>
      <c r="AA124" s="273"/>
      <c r="AB124" s="273"/>
      <c r="AC124" s="273"/>
      <c r="AD124" s="273"/>
      <c r="AE124" s="273"/>
      <c r="AF124" s="273"/>
      <c r="AG124" s="273"/>
      <c r="AH124" s="273"/>
      <c r="AI124" s="273"/>
      <c r="AJ124" s="273"/>
      <c r="AK124" s="273"/>
      <c r="AL124" s="273"/>
      <c r="AM124" s="273"/>
      <c r="AN124" s="273"/>
      <c r="AO124" s="273"/>
      <c r="AP124" s="273"/>
      <c r="AQ124" s="273"/>
      <c r="AR124" s="273"/>
      <c r="AS124" s="273"/>
      <c r="AT124" s="273"/>
      <c r="AU124" s="273"/>
      <c r="AV124" s="273"/>
      <c r="AW124" s="273"/>
      <c r="AX124" s="273"/>
      <c r="AY124" s="273"/>
      <c r="AZ124" s="273"/>
      <c r="BA124" s="273"/>
      <c r="BB124" s="273"/>
      <c r="BC124" s="273"/>
      <c r="BD124" s="273"/>
      <c r="BE124" s="273"/>
      <c r="BF124" s="273"/>
      <c r="BG124" s="273"/>
      <c r="BH124" s="273"/>
      <c r="BI124" s="273"/>
      <c r="BJ124" s="273"/>
      <c r="BK124" s="273"/>
      <c r="BL124" s="273"/>
      <c r="BM124" s="273"/>
      <c r="BN124" s="273"/>
      <c r="BO124" s="273"/>
      <c r="BP124" s="273"/>
      <c r="BQ124" s="273"/>
      <c r="BR124" s="273"/>
      <c r="BS124" s="273"/>
    </row>
    <row r="125" spans="1:71" s="237" customFormat="1" ht="12.75" hidden="1"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06" t="s">
        <v>593</v>
      </c>
      <c r="B126" s="314">
        <f>$B$122*1000*1000</f>
        <v>330158100</v>
      </c>
      <c r="C126" s="273"/>
      <c r="D126" s="273"/>
      <c r="E126" s="273"/>
      <c r="F126" s="273"/>
      <c r="G126" s="273"/>
      <c r="H126" s="273"/>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c r="AK126" s="273"/>
      <c r="AL126" s="273"/>
      <c r="AM126" s="273"/>
      <c r="AN126" s="273"/>
      <c r="AO126" s="273"/>
      <c r="AP126" s="273"/>
      <c r="AQ126" s="273"/>
      <c r="AR126" s="273"/>
      <c r="AS126" s="273"/>
      <c r="AT126" s="273"/>
      <c r="AU126" s="273"/>
      <c r="AV126" s="273"/>
      <c r="AW126" s="273"/>
      <c r="AX126" s="273"/>
      <c r="AY126" s="273"/>
      <c r="AZ126" s="273"/>
      <c r="BA126" s="273"/>
      <c r="BB126" s="273"/>
      <c r="BC126" s="273"/>
      <c r="BD126" s="273"/>
      <c r="BE126" s="273"/>
      <c r="BF126" s="273"/>
      <c r="BG126" s="273"/>
      <c r="BH126" s="273"/>
      <c r="BI126" s="273"/>
      <c r="BJ126" s="273"/>
      <c r="BK126" s="273"/>
      <c r="BL126" s="273"/>
      <c r="BM126" s="273"/>
      <c r="BN126" s="273"/>
      <c r="BO126" s="273"/>
      <c r="BP126" s="273"/>
      <c r="BQ126" s="273"/>
      <c r="BR126" s="273"/>
      <c r="BS126" s="273"/>
    </row>
    <row r="127" spans="1:71" ht="12.75" hidden="1" x14ac:dyDescent="0.2">
      <c r="A127" s="306" t="s">
        <v>594</v>
      </c>
      <c r="B127" s="315">
        <v>0.01</v>
      </c>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3"/>
      <c r="AV127" s="273"/>
      <c r="AW127" s="273"/>
      <c r="AX127" s="273"/>
      <c r="AY127" s="273"/>
      <c r="AZ127" s="273"/>
      <c r="BA127" s="273"/>
      <c r="BB127" s="273"/>
      <c r="BC127" s="273"/>
      <c r="BD127" s="273"/>
      <c r="BE127" s="273"/>
      <c r="BF127" s="273"/>
      <c r="BG127" s="273"/>
      <c r="BH127" s="273"/>
      <c r="BI127" s="273"/>
      <c r="BJ127" s="273"/>
      <c r="BK127" s="273"/>
      <c r="BL127" s="273"/>
      <c r="BM127" s="273"/>
      <c r="BN127" s="273"/>
      <c r="BO127" s="273"/>
      <c r="BP127" s="273"/>
      <c r="BQ127" s="273"/>
      <c r="BR127" s="273"/>
      <c r="BS127" s="273"/>
    </row>
    <row r="128" spans="1:71" ht="12.75" hidden="1" x14ac:dyDescent="0.2">
      <c r="A128" s="275"/>
      <c r="B128" s="316"/>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3"/>
      <c r="AE128" s="273"/>
      <c r="AF128" s="273"/>
      <c r="AG128" s="273"/>
      <c r="AH128" s="273"/>
      <c r="AI128" s="273"/>
      <c r="AJ128" s="273"/>
      <c r="AK128" s="273"/>
      <c r="AL128" s="273"/>
      <c r="AM128" s="273"/>
      <c r="AN128" s="273"/>
      <c r="AO128" s="273"/>
      <c r="AP128" s="273"/>
      <c r="AQ128" s="273"/>
      <c r="AR128" s="273"/>
      <c r="AS128" s="273"/>
      <c r="AT128" s="273"/>
      <c r="AU128" s="273"/>
      <c r="AV128" s="273"/>
      <c r="AW128" s="273"/>
      <c r="AX128" s="273"/>
      <c r="AY128" s="273"/>
      <c r="AZ128" s="273"/>
      <c r="BA128" s="273"/>
      <c r="BB128" s="273"/>
      <c r="BC128" s="273"/>
      <c r="BD128" s="273"/>
      <c r="BE128" s="273"/>
      <c r="BF128" s="273"/>
      <c r="BG128" s="273"/>
      <c r="BH128" s="273"/>
      <c r="BI128" s="273"/>
      <c r="BJ128" s="273"/>
      <c r="BK128" s="273"/>
      <c r="BL128" s="273"/>
      <c r="BM128" s="273"/>
      <c r="BN128" s="273"/>
      <c r="BO128" s="273"/>
      <c r="BP128" s="273"/>
      <c r="BQ128" s="273"/>
      <c r="BR128" s="273"/>
      <c r="BS128" s="273"/>
    </row>
    <row r="129" spans="1:71" ht="12.75" hidden="1" x14ac:dyDescent="0.2">
      <c r="A129" s="306" t="s">
        <v>595</v>
      </c>
      <c r="B129" s="317">
        <v>0.20499999999999999</v>
      </c>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3"/>
      <c r="AS129" s="273"/>
      <c r="AT129" s="273"/>
      <c r="AU129" s="273"/>
      <c r="AV129" s="273"/>
      <c r="AW129" s="273"/>
      <c r="AX129" s="273"/>
      <c r="AY129" s="273"/>
      <c r="AZ129" s="273"/>
      <c r="BA129" s="273"/>
      <c r="BB129" s="273"/>
      <c r="BC129" s="273"/>
      <c r="BD129" s="273"/>
      <c r="BE129" s="273"/>
      <c r="BF129" s="273"/>
      <c r="BG129" s="273"/>
      <c r="BH129" s="273"/>
      <c r="BI129" s="273"/>
      <c r="BJ129" s="273"/>
      <c r="BK129" s="273"/>
      <c r="BL129" s="273"/>
      <c r="BM129" s="273"/>
      <c r="BN129" s="273"/>
      <c r="BO129" s="273"/>
      <c r="BP129" s="273"/>
      <c r="BQ129" s="273"/>
      <c r="BR129" s="273"/>
      <c r="BS129" s="273"/>
    </row>
    <row r="130" spans="1:71" hidden="1" x14ac:dyDescent="0.2">
      <c r="A130" s="318"/>
      <c r="B130" s="319"/>
      <c r="C130" s="273"/>
      <c r="D130" s="273"/>
      <c r="E130" s="273"/>
      <c r="F130" s="273"/>
      <c r="G130" s="273"/>
      <c r="H130" s="273"/>
      <c r="I130" s="273"/>
      <c r="J130" s="273"/>
      <c r="K130" s="273"/>
      <c r="L130" s="273"/>
      <c r="M130" s="273"/>
      <c r="N130" s="273"/>
      <c r="O130" s="273"/>
      <c r="P130" s="273"/>
      <c r="Q130" s="273"/>
      <c r="R130" s="273"/>
      <c r="S130" s="273"/>
      <c r="T130" s="273"/>
      <c r="U130" s="273"/>
      <c r="V130" s="273"/>
      <c r="W130" s="273"/>
      <c r="X130" s="273"/>
      <c r="Y130" s="273"/>
      <c r="Z130" s="273"/>
      <c r="AA130" s="273"/>
      <c r="AB130" s="273"/>
      <c r="AC130" s="273"/>
      <c r="AD130" s="273"/>
      <c r="AE130" s="273"/>
      <c r="AF130" s="273"/>
      <c r="AG130" s="273"/>
      <c r="AH130" s="273"/>
      <c r="AI130" s="273"/>
      <c r="AJ130" s="273"/>
      <c r="AK130" s="273"/>
      <c r="AL130" s="273"/>
      <c r="AM130" s="273"/>
      <c r="AN130" s="273"/>
      <c r="AO130" s="273"/>
      <c r="AP130" s="273"/>
      <c r="AQ130" s="273"/>
      <c r="AR130" s="273"/>
      <c r="AS130" s="273"/>
      <c r="AT130" s="273"/>
      <c r="AU130" s="273"/>
      <c r="AV130" s="273"/>
      <c r="AW130" s="273"/>
      <c r="AX130" s="273"/>
      <c r="AY130" s="273"/>
      <c r="AZ130" s="273"/>
      <c r="BA130" s="273"/>
      <c r="BB130" s="273"/>
      <c r="BC130" s="273"/>
      <c r="BD130" s="273"/>
      <c r="BE130" s="273"/>
      <c r="BF130" s="273"/>
      <c r="BG130" s="273"/>
      <c r="BH130" s="273"/>
      <c r="BI130" s="273"/>
      <c r="BJ130" s="273"/>
      <c r="BK130" s="273"/>
      <c r="BL130" s="273"/>
      <c r="BM130" s="273"/>
      <c r="BN130" s="273"/>
      <c r="BO130" s="273"/>
      <c r="BP130" s="273"/>
      <c r="BQ130" s="273"/>
      <c r="BR130" s="273"/>
      <c r="BS130" s="273"/>
    </row>
    <row r="131" spans="1:71" ht="25.5" hidden="1" x14ac:dyDescent="0.2">
      <c r="A131" s="320" t="s">
        <v>596</v>
      </c>
      <c r="B131" s="321">
        <v>1.23072</v>
      </c>
      <c r="C131" s="273" t="s">
        <v>597</v>
      </c>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c r="AK131" s="273"/>
      <c r="AL131" s="273"/>
      <c r="AM131" s="273"/>
      <c r="AN131" s="273"/>
      <c r="AO131" s="273"/>
      <c r="AP131" s="273"/>
      <c r="AQ131" s="273"/>
      <c r="AR131" s="273"/>
      <c r="AS131" s="273"/>
      <c r="AT131" s="273"/>
      <c r="AU131" s="273"/>
      <c r="AV131" s="273"/>
      <c r="AW131" s="273"/>
      <c r="AX131" s="273"/>
      <c r="AY131" s="273"/>
      <c r="AZ131" s="273"/>
      <c r="BA131" s="273"/>
      <c r="BB131" s="273"/>
      <c r="BC131" s="273"/>
      <c r="BD131" s="273"/>
      <c r="BE131" s="273"/>
      <c r="BF131" s="273"/>
      <c r="BG131" s="273"/>
      <c r="BH131" s="273"/>
      <c r="BI131" s="273"/>
      <c r="BJ131" s="273"/>
      <c r="BK131" s="273"/>
      <c r="BL131" s="273"/>
      <c r="BM131" s="273"/>
      <c r="BN131" s="273"/>
      <c r="BO131" s="273"/>
      <c r="BP131" s="273"/>
      <c r="BQ131" s="273"/>
      <c r="BR131" s="273"/>
      <c r="BS131" s="273"/>
    </row>
    <row r="132" spans="1:71" ht="25.5" hidden="1" x14ac:dyDescent="0.2">
      <c r="A132" s="320" t="s">
        <v>598</v>
      </c>
      <c r="B132" s="321">
        <v>1.20268</v>
      </c>
      <c r="C132" s="273" t="s">
        <v>597</v>
      </c>
      <c r="D132" s="273"/>
      <c r="E132" s="273"/>
      <c r="F132" s="273"/>
      <c r="G132" s="273"/>
      <c r="H132" s="273"/>
      <c r="I132" s="273"/>
      <c r="J132" s="273"/>
      <c r="K132" s="273"/>
      <c r="L132" s="273"/>
      <c r="M132" s="273"/>
      <c r="N132" s="273"/>
      <c r="O132" s="273"/>
      <c r="P132" s="273"/>
      <c r="Q132" s="273"/>
      <c r="R132" s="273"/>
      <c r="S132" s="273"/>
      <c r="T132" s="273"/>
      <c r="U132" s="273"/>
      <c r="V132" s="273"/>
      <c r="W132" s="273"/>
      <c r="X132" s="273"/>
      <c r="Y132" s="273"/>
      <c r="Z132" s="273"/>
      <c r="AA132" s="273"/>
      <c r="AB132" s="273"/>
      <c r="AC132" s="273"/>
      <c r="AD132" s="273"/>
      <c r="AE132" s="273"/>
      <c r="AF132" s="273"/>
      <c r="AG132" s="273"/>
      <c r="AH132" s="273"/>
      <c r="AI132" s="273"/>
      <c r="AJ132" s="273"/>
      <c r="AK132" s="273"/>
      <c r="AL132" s="273"/>
      <c r="AM132" s="273"/>
      <c r="AN132" s="273"/>
      <c r="AO132" s="273"/>
      <c r="AP132" s="273"/>
      <c r="AQ132" s="273"/>
      <c r="AR132" s="273"/>
      <c r="AS132" s="273"/>
      <c r="AT132" s="273"/>
      <c r="AU132" s="273"/>
      <c r="AV132" s="273"/>
      <c r="AW132" s="273"/>
      <c r="AX132" s="273"/>
      <c r="AY132" s="273"/>
      <c r="AZ132" s="273"/>
      <c r="BA132" s="273"/>
      <c r="BB132" s="273"/>
      <c r="BC132" s="273"/>
      <c r="BD132" s="273"/>
      <c r="BE132" s="273"/>
      <c r="BF132" s="273"/>
      <c r="BG132" s="273"/>
      <c r="BH132" s="273"/>
      <c r="BI132" s="273"/>
      <c r="BJ132" s="273"/>
      <c r="BK132" s="273"/>
      <c r="BL132" s="273"/>
      <c r="BM132" s="273"/>
      <c r="BN132" s="273"/>
      <c r="BO132" s="273"/>
      <c r="BP132" s="273"/>
      <c r="BQ132" s="273"/>
      <c r="BR132" s="273"/>
      <c r="BS132" s="273"/>
    </row>
    <row r="133" spans="1:71" ht="12.75" hidden="1" x14ac:dyDescent="0.2">
      <c r="A133" s="275"/>
      <c r="B133" s="273"/>
      <c r="C133" s="273"/>
      <c r="D133" s="273"/>
      <c r="E133" s="273"/>
      <c r="F133" s="273"/>
      <c r="G133" s="273"/>
      <c r="H133" s="273"/>
      <c r="I133" s="273"/>
      <c r="J133" s="273"/>
      <c r="K133" s="273"/>
      <c r="L133" s="273"/>
      <c r="M133" s="273"/>
      <c r="N133" s="273"/>
      <c r="O133" s="273"/>
      <c r="P133" s="273"/>
      <c r="Q133" s="273"/>
      <c r="R133" s="273"/>
      <c r="S133" s="273"/>
      <c r="T133" s="273"/>
      <c r="U133" s="273"/>
      <c r="V133" s="273"/>
      <c r="W133" s="273"/>
      <c r="X133" s="273"/>
      <c r="Y133" s="273"/>
      <c r="Z133" s="273"/>
      <c r="AA133" s="273"/>
      <c r="AB133" s="273"/>
      <c r="AC133" s="273"/>
      <c r="AD133" s="273"/>
      <c r="AE133" s="273"/>
      <c r="AF133" s="273"/>
      <c r="AG133" s="273"/>
      <c r="AH133" s="273"/>
      <c r="AI133" s="273"/>
      <c r="AJ133" s="273"/>
      <c r="AK133" s="273"/>
      <c r="AL133" s="273"/>
      <c r="AM133" s="273"/>
      <c r="AN133" s="273"/>
      <c r="AO133" s="273"/>
      <c r="AP133" s="273"/>
      <c r="AQ133" s="237"/>
      <c r="AR133" s="237"/>
      <c r="AS133" s="237"/>
      <c r="BH133" s="273"/>
      <c r="BI133" s="273"/>
      <c r="BJ133" s="273"/>
      <c r="BK133" s="273"/>
      <c r="BL133" s="273"/>
      <c r="BM133" s="273"/>
      <c r="BN133" s="273"/>
      <c r="BO133" s="273"/>
      <c r="BP133" s="273"/>
      <c r="BQ133" s="273"/>
      <c r="BR133" s="273"/>
      <c r="BS133" s="273"/>
    </row>
    <row r="134" spans="1:71" hidden="1" x14ac:dyDescent="0.2">
      <c r="A134" s="306" t="s">
        <v>599</v>
      </c>
      <c r="C134" s="313" t="s">
        <v>600</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hidden="1"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hidden="1" x14ac:dyDescent="0.2">
      <c r="A136" s="306" t="s">
        <v>601</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hidden="1" x14ac:dyDescent="0.2">
      <c r="A137" s="306" t="s">
        <v>602</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hidden="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hidden="1" x14ac:dyDescent="0.2">
      <c r="A139" s="275"/>
      <c r="B139" s="322">
        <v>2016</v>
      </c>
      <c r="C139" s="322">
        <f>B139+1</f>
        <v>2017</v>
      </c>
      <c r="D139" s="322">
        <f t="shared" ref="D139:S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ref="T139:AI140" si="42">S139+1</f>
        <v>2034</v>
      </c>
      <c r="U139" s="322">
        <f t="shared" si="42"/>
        <v>2035</v>
      </c>
      <c r="V139" s="322">
        <f t="shared" si="42"/>
        <v>2036</v>
      </c>
      <c r="W139" s="322">
        <f t="shared" si="42"/>
        <v>2037</v>
      </c>
      <c r="X139" s="322">
        <f t="shared" si="42"/>
        <v>2038</v>
      </c>
      <c r="Y139" s="322">
        <f t="shared" si="42"/>
        <v>2039</v>
      </c>
      <c r="Z139" s="322">
        <f t="shared" si="42"/>
        <v>2040</v>
      </c>
      <c r="AA139" s="322">
        <f t="shared" si="42"/>
        <v>2041</v>
      </c>
      <c r="AB139" s="322">
        <f t="shared" si="42"/>
        <v>2042</v>
      </c>
      <c r="AC139" s="322">
        <f t="shared" si="42"/>
        <v>2043</v>
      </c>
      <c r="AD139" s="322">
        <f t="shared" si="42"/>
        <v>2044</v>
      </c>
      <c r="AE139" s="322">
        <f t="shared" si="42"/>
        <v>2045</v>
      </c>
      <c r="AF139" s="322">
        <f t="shared" si="42"/>
        <v>2046</v>
      </c>
      <c r="AG139" s="322">
        <f t="shared" si="42"/>
        <v>2047</v>
      </c>
      <c r="AH139" s="322">
        <f t="shared" si="42"/>
        <v>2048</v>
      </c>
      <c r="AI139" s="322">
        <f t="shared" si="42"/>
        <v>2049</v>
      </c>
      <c r="AJ139" s="322">
        <f t="shared" ref="AJ139:AY140" si="43">AI139+1</f>
        <v>2050</v>
      </c>
      <c r="AK139" s="322">
        <f t="shared" si="43"/>
        <v>2051</v>
      </c>
      <c r="AL139" s="322">
        <f t="shared" si="43"/>
        <v>2052</v>
      </c>
      <c r="AM139" s="322">
        <f t="shared" si="43"/>
        <v>2053</v>
      </c>
      <c r="AN139" s="322">
        <f t="shared" si="43"/>
        <v>2054</v>
      </c>
      <c r="AO139" s="322">
        <f t="shared" si="43"/>
        <v>2055</v>
      </c>
      <c r="AP139" s="322">
        <f t="shared" si="43"/>
        <v>2056</v>
      </c>
      <c r="AQ139" s="322">
        <f t="shared" si="43"/>
        <v>2057</v>
      </c>
      <c r="AR139" s="322">
        <f t="shared" si="43"/>
        <v>2058</v>
      </c>
      <c r="AS139" s="322">
        <f t="shared" si="43"/>
        <v>2059</v>
      </c>
      <c r="AT139" s="322">
        <f t="shared" si="43"/>
        <v>2060</v>
      </c>
      <c r="AU139" s="322">
        <f t="shared" si="43"/>
        <v>2061</v>
      </c>
      <c r="AV139" s="322">
        <f t="shared" si="43"/>
        <v>2062</v>
      </c>
      <c r="AW139" s="322">
        <f t="shared" si="43"/>
        <v>2063</v>
      </c>
      <c r="AX139" s="322">
        <f t="shared" si="43"/>
        <v>2064</v>
      </c>
      <c r="AY139" s="322">
        <f t="shared" si="43"/>
        <v>2065</v>
      </c>
      <c r="AZ139" s="273"/>
      <c r="BA139" s="273"/>
      <c r="BB139" s="273"/>
      <c r="BC139" s="273"/>
      <c r="BD139" s="273"/>
      <c r="BE139" s="273"/>
      <c r="BF139" s="273"/>
      <c r="BG139" s="273"/>
      <c r="BH139" s="273"/>
      <c r="BI139" s="273"/>
      <c r="BJ139" s="273"/>
      <c r="BK139" s="273"/>
      <c r="BL139" s="273"/>
      <c r="BM139" s="273"/>
      <c r="BN139" s="273"/>
      <c r="BO139" s="273"/>
      <c r="BP139" s="273"/>
      <c r="BQ139" s="273"/>
      <c r="BR139" s="273"/>
      <c r="BS139" s="273"/>
    </row>
    <row r="140" spans="1:71" hidden="1" x14ac:dyDescent="0.2">
      <c r="A140" s="275"/>
      <c r="B140" s="328">
        <f>1</f>
        <v>1</v>
      </c>
      <c r="C140" s="328">
        <f t="shared" ref="C140" si="44">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2"/>
        <v>19</v>
      </c>
      <c r="U140" s="328">
        <f t="shared" si="42"/>
        <v>20</v>
      </c>
      <c r="V140" s="328">
        <f t="shared" si="42"/>
        <v>21</v>
      </c>
      <c r="W140" s="328">
        <f t="shared" si="42"/>
        <v>22</v>
      </c>
      <c r="X140" s="328">
        <f t="shared" si="42"/>
        <v>23</v>
      </c>
      <c r="Y140" s="328">
        <f t="shared" si="42"/>
        <v>24</v>
      </c>
      <c r="Z140" s="328">
        <f t="shared" si="42"/>
        <v>25</v>
      </c>
      <c r="AA140" s="328">
        <f t="shared" si="42"/>
        <v>26</v>
      </c>
      <c r="AB140" s="328">
        <f t="shared" si="42"/>
        <v>27</v>
      </c>
      <c r="AC140" s="328">
        <f t="shared" si="42"/>
        <v>28</v>
      </c>
      <c r="AD140" s="328">
        <f t="shared" si="42"/>
        <v>29</v>
      </c>
      <c r="AE140" s="328">
        <f t="shared" si="42"/>
        <v>30</v>
      </c>
      <c r="AF140" s="328">
        <f t="shared" si="42"/>
        <v>31</v>
      </c>
      <c r="AG140" s="328">
        <f t="shared" si="42"/>
        <v>32</v>
      </c>
      <c r="AH140" s="328">
        <f t="shared" si="42"/>
        <v>33</v>
      </c>
      <c r="AI140" s="328">
        <f t="shared" si="42"/>
        <v>34</v>
      </c>
      <c r="AJ140" s="328">
        <f t="shared" si="43"/>
        <v>35</v>
      </c>
      <c r="AK140" s="328">
        <f t="shared" si="43"/>
        <v>36</v>
      </c>
      <c r="AL140" s="328">
        <f t="shared" si="43"/>
        <v>37</v>
      </c>
      <c r="AM140" s="328">
        <f t="shared" si="43"/>
        <v>38</v>
      </c>
      <c r="AN140" s="328">
        <f t="shared" si="43"/>
        <v>39</v>
      </c>
      <c r="AO140" s="328">
        <f t="shared" si="43"/>
        <v>40</v>
      </c>
      <c r="AP140" s="328">
        <f>AO140+1</f>
        <v>41</v>
      </c>
      <c r="AQ140" s="328">
        <f t="shared" si="43"/>
        <v>42</v>
      </c>
      <c r="AR140" s="328">
        <f t="shared" si="43"/>
        <v>43</v>
      </c>
      <c r="AS140" s="328">
        <f t="shared" si="43"/>
        <v>44</v>
      </c>
      <c r="AT140" s="328">
        <f t="shared" si="43"/>
        <v>45</v>
      </c>
      <c r="AU140" s="328">
        <f t="shared" si="43"/>
        <v>46</v>
      </c>
      <c r="AV140" s="328">
        <f t="shared" si="43"/>
        <v>47</v>
      </c>
      <c r="AW140" s="328">
        <f t="shared" si="43"/>
        <v>48</v>
      </c>
      <c r="AX140" s="328">
        <f t="shared" si="43"/>
        <v>49</v>
      </c>
      <c r="AY140" s="328">
        <f t="shared" si="43"/>
        <v>50</v>
      </c>
      <c r="AZ140" s="273"/>
      <c r="BA140" s="273"/>
      <c r="BB140" s="273"/>
      <c r="BC140" s="273"/>
      <c r="BD140" s="273"/>
      <c r="BE140" s="273"/>
      <c r="BF140" s="273"/>
      <c r="BG140" s="273"/>
      <c r="BH140" s="273"/>
      <c r="BI140" s="273"/>
      <c r="BJ140" s="273"/>
      <c r="BK140" s="273"/>
      <c r="BL140" s="273"/>
      <c r="BM140" s="273"/>
      <c r="BN140" s="273"/>
      <c r="BO140" s="273"/>
      <c r="BP140" s="273"/>
      <c r="BQ140" s="273"/>
      <c r="BR140" s="273"/>
      <c r="BS140" s="273"/>
    </row>
    <row r="141" spans="1:71" ht="15" hidden="1" x14ac:dyDescent="0.2">
      <c r="A141" s="275"/>
      <c r="B141" s="329">
        <v>0.5</v>
      </c>
      <c r="C141" s="329">
        <f>AVERAGE(B140:C140)</f>
        <v>1.5</v>
      </c>
      <c r="D141" s="329">
        <f>AVERAGE(C140:D140)</f>
        <v>2.5</v>
      </c>
      <c r="E141" s="329">
        <f>AVERAGE(D140:E140)</f>
        <v>3.5</v>
      </c>
      <c r="F141" s="329">
        <f t="shared" ref="F141:AO141" si="45">AVERAGE(E140:F140)</f>
        <v>4.5</v>
      </c>
      <c r="G141" s="329">
        <f t="shared" si="45"/>
        <v>5.5</v>
      </c>
      <c r="H141" s="329">
        <f t="shared" si="45"/>
        <v>6.5</v>
      </c>
      <c r="I141" s="329">
        <f t="shared" si="45"/>
        <v>7.5</v>
      </c>
      <c r="J141" s="329">
        <f t="shared" si="45"/>
        <v>8.5</v>
      </c>
      <c r="K141" s="329">
        <f t="shared" si="45"/>
        <v>9.5</v>
      </c>
      <c r="L141" s="329">
        <f t="shared" si="45"/>
        <v>10.5</v>
      </c>
      <c r="M141" s="329">
        <f t="shared" si="45"/>
        <v>11.5</v>
      </c>
      <c r="N141" s="329">
        <f t="shared" si="45"/>
        <v>12.5</v>
      </c>
      <c r="O141" s="329">
        <f t="shared" si="45"/>
        <v>13.5</v>
      </c>
      <c r="P141" s="329">
        <f t="shared" si="45"/>
        <v>14.5</v>
      </c>
      <c r="Q141" s="329">
        <f t="shared" si="45"/>
        <v>15.5</v>
      </c>
      <c r="R141" s="329">
        <f t="shared" si="45"/>
        <v>16.5</v>
      </c>
      <c r="S141" s="329">
        <f t="shared" si="45"/>
        <v>17.5</v>
      </c>
      <c r="T141" s="329">
        <f t="shared" si="45"/>
        <v>18.5</v>
      </c>
      <c r="U141" s="329">
        <f t="shared" si="45"/>
        <v>19.5</v>
      </c>
      <c r="V141" s="329">
        <f t="shared" si="45"/>
        <v>20.5</v>
      </c>
      <c r="W141" s="329">
        <f t="shared" si="45"/>
        <v>21.5</v>
      </c>
      <c r="X141" s="329">
        <f t="shared" si="45"/>
        <v>22.5</v>
      </c>
      <c r="Y141" s="329">
        <f t="shared" si="45"/>
        <v>23.5</v>
      </c>
      <c r="Z141" s="329">
        <f t="shared" si="45"/>
        <v>24.5</v>
      </c>
      <c r="AA141" s="329">
        <f t="shared" si="45"/>
        <v>25.5</v>
      </c>
      <c r="AB141" s="329">
        <f t="shared" si="45"/>
        <v>26.5</v>
      </c>
      <c r="AC141" s="329">
        <f t="shared" si="45"/>
        <v>27.5</v>
      </c>
      <c r="AD141" s="329">
        <f t="shared" si="45"/>
        <v>28.5</v>
      </c>
      <c r="AE141" s="329">
        <f t="shared" si="45"/>
        <v>29.5</v>
      </c>
      <c r="AF141" s="329">
        <f t="shared" si="45"/>
        <v>30.5</v>
      </c>
      <c r="AG141" s="329">
        <f t="shared" si="45"/>
        <v>31.5</v>
      </c>
      <c r="AH141" s="329">
        <f t="shared" si="45"/>
        <v>32.5</v>
      </c>
      <c r="AI141" s="329">
        <f t="shared" si="45"/>
        <v>33.5</v>
      </c>
      <c r="AJ141" s="329">
        <f t="shared" si="45"/>
        <v>34.5</v>
      </c>
      <c r="AK141" s="329">
        <f t="shared" si="45"/>
        <v>35.5</v>
      </c>
      <c r="AL141" s="329">
        <f t="shared" si="45"/>
        <v>36.5</v>
      </c>
      <c r="AM141" s="329">
        <f t="shared" si="45"/>
        <v>37.5</v>
      </c>
      <c r="AN141" s="329">
        <f t="shared" si="45"/>
        <v>38.5</v>
      </c>
      <c r="AO141" s="329">
        <f t="shared" si="45"/>
        <v>39.5</v>
      </c>
      <c r="AP141" s="329">
        <f>AVERAGE(AO140:AP140)</f>
        <v>40.5</v>
      </c>
      <c r="AQ141" s="329">
        <f t="shared" ref="AQ141:AY141" si="46">AVERAGE(AP140:AQ140)</f>
        <v>41.5</v>
      </c>
      <c r="AR141" s="329">
        <f t="shared" si="46"/>
        <v>42.5</v>
      </c>
      <c r="AS141" s="329">
        <f t="shared" si="46"/>
        <v>43.5</v>
      </c>
      <c r="AT141" s="329">
        <f t="shared" si="46"/>
        <v>44.5</v>
      </c>
      <c r="AU141" s="329">
        <f t="shared" si="46"/>
        <v>45.5</v>
      </c>
      <c r="AV141" s="329">
        <f t="shared" si="46"/>
        <v>46.5</v>
      </c>
      <c r="AW141" s="329">
        <f t="shared" si="46"/>
        <v>47.5</v>
      </c>
      <c r="AX141" s="329">
        <f t="shared" si="46"/>
        <v>48.5</v>
      </c>
      <c r="AY141" s="329">
        <f t="shared" si="46"/>
        <v>49.5</v>
      </c>
      <c r="AZ141" s="273"/>
      <c r="BA141" s="273"/>
      <c r="BB141" s="273"/>
      <c r="BC141" s="273"/>
      <c r="BD141" s="273"/>
      <c r="BE141" s="273"/>
      <c r="BF141" s="273"/>
      <c r="BG141" s="273"/>
      <c r="BH141" s="273"/>
      <c r="BI141" s="273"/>
      <c r="BJ141" s="273"/>
      <c r="BK141" s="273"/>
      <c r="BL141" s="273"/>
      <c r="BM141" s="273"/>
      <c r="BN141" s="273"/>
      <c r="BO141" s="273"/>
      <c r="BP141" s="273"/>
      <c r="BQ141" s="273"/>
      <c r="BR141" s="273"/>
      <c r="BS141" s="273"/>
    </row>
    <row r="142" spans="1:71" ht="12.75" x14ac:dyDescent="0.2">
      <c r="A142" s="275"/>
      <c r="B142" s="273"/>
      <c r="C142" s="273"/>
      <c r="D142" s="273"/>
      <c r="E142" s="273"/>
      <c r="F142" s="273"/>
      <c r="G142" s="273"/>
      <c r="H142" s="273"/>
      <c r="I142" s="273"/>
      <c r="J142" s="273"/>
      <c r="K142" s="273"/>
      <c r="L142" s="273"/>
      <c r="M142" s="273"/>
      <c r="N142" s="273"/>
      <c r="O142" s="273"/>
      <c r="P142" s="273"/>
      <c r="Q142" s="273"/>
      <c r="R142" s="273"/>
      <c r="S142" s="273"/>
      <c r="T142" s="273"/>
      <c r="U142" s="273"/>
      <c r="V142" s="273"/>
      <c r="W142" s="273"/>
      <c r="X142" s="273"/>
      <c r="Y142" s="273"/>
      <c r="Z142" s="273"/>
      <c r="AA142" s="273"/>
      <c r="AB142" s="273"/>
      <c r="AC142" s="273"/>
      <c r="AD142" s="273"/>
      <c r="AE142" s="273"/>
      <c r="AF142" s="273"/>
      <c r="AG142" s="273"/>
      <c r="AH142" s="273"/>
      <c r="AI142" s="273"/>
      <c r="AJ142" s="273"/>
      <c r="AK142" s="273"/>
      <c r="AL142" s="273"/>
      <c r="AM142" s="273"/>
      <c r="AN142" s="273"/>
      <c r="AO142" s="273"/>
      <c r="AP142" s="273"/>
      <c r="AR142" s="273"/>
      <c r="AS142" s="273"/>
      <c r="AT142" s="273"/>
      <c r="AU142" s="273"/>
      <c r="AV142" s="273"/>
      <c r="AW142" s="273"/>
      <c r="AX142" s="273"/>
      <c r="AY142" s="273"/>
      <c r="AZ142" s="273"/>
      <c r="BA142" s="273"/>
      <c r="BB142" s="273"/>
      <c r="BC142" s="273"/>
      <c r="BD142" s="273"/>
      <c r="BE142" s="273"/>
      <c r="BF142" s="273"/>
      <c r="BG142" s="273"/>
      <c r="BH142" s="273"/>
      <c r="BI142" s="273"/>
      <c r="BJ142" s="273"/>
      <c r="BK142" s="273"/>
      <c r="BL142" s="273"/>
      <c r="BM142" s="273"/>
      <c r="BN142" s="273"/>
      <c r="BO142" s="273"/>
      <c r="BP142" s="273"/>
      <c r="BQ142" s="273"/>
      <c r="BR142" s="273"/>
      <c r="BS142" s="273"/>
    </row>
    <row r="143" spans="1:71" ht="12.75" x14ac:dyDescent="0.2">
      <c r="A143" s="275"/>
      <c r="B143" s="273"/>
      <c r="C143" s="273"/>
      <c r="D143" s="273"/>
      <c r="E143" s="273"/>
      <c r="F143" s="273"/>
      <c r="G143" s="273"/>
      <c r="H143" s="273"/>
      <c r="I143" s="273"/>
      <c r="J143" s="273"/>
      <c r="K143" s="273"/>
      <c r="L143" s="273"/>
      <c r="M143" s="273"/>
      <c r="N143" s="273"/>
      <c r="O143" s="273"/>
      <c r="P143" s="273"/>
      <c r="Q143" s="273"/>
      <c r="R143" s="273"/>
      <c r="S143" s="273"/>
      <c r="T143" s="273"/>
      <c r="U143" s="273"/>
      <c r="V143" s="273"/>
      <c r="W143" s="273"/>
      <c r="X143" s="273"/>
      <c r="Y143" s="273"/>
      <c r="Z143" s="273"/>
      <c r="AA143" s="273"/>
      <c r="AB143" s="273"/>
      <c r="AC143" s="273"/>
      <c r="AD143" s="273"/>
      <c r="AE143" s="273"/>
      <c r="AF143" s="273"/>
      <c r="AG143" s="273"/>
      <c r="AH143" s="273"/>
      <c r="AI143" s="273"/>
      <c r="AJ143" s="273"/>
      <c r="AK143" s="273"/>
      <c r="AL143" s="273"/>
      <c r="AM143" s="273"/>
      <c r="AN143" s="273"/>
      <c r="AO143" s="273"/>
      <c r="AP143" s="273"/>
      <c r="AQ143" s="273"/>
      <c r="AR143" s="273"/>
      <c r="AS143" s="273"/>
      <c r="AT143" s="273"/>
      <c r="AU143" s="273"/>
      <c r="AV143" s="273"/>
      <c r="AW143" s="273"/>
      <c r="AX143" s="273"/>
      <c r="AY143" s="273"/>
      <c r="AZ143" s="273"/>
      <c r="BA143" s="273"/>
      <c r="BB143" s="273"/>
      <c r="BC143" s="273"/>
      <c r="BD143" s="273"/>
      <c r="BE143" s="273"/>
      <c r="BF143" s="273"/>
      <c r="BG143" s="273"/>
      <c r="BH143" s="273"/>
      <c r="BI143" s="273"/>
      <c r="BJ143" s="273"/>
      <c r="BK143" s="273"/>
      <c r="BL143" s="273"/>
      <c r="BM143" s="273"/>
      <c r="BN143" s="273"/>
      <c r="BO143" s="273"/>
      <c r="BP143" s="273"/>
      <c r="BQ143" s="273"/>
      <c r="BR143" s="273"/>
      <c r="BS143" s="273"/>
    </row>
    <row r="144" spans="1:71" ht="12.75" x14ac:dyDescent="0.2">
      <c r="A144" s="275"/>
      <c r="B144" s="273"/>
      <c r="C144" s="273"/>
      <c r="D144" s="273"/>
      <c r="E144" s="273"/>
      <c r="F144" s="273"/>
      <c r="G144" s="273"/>
      <c r="H144" s="273"/>
      <c r="I144" s="273"/>
      <c r="J144" s="273"/>
      <c r="K144" s="273"/>
      <c r="L144" s="273"/>
      <c r="M144" s="273"/>
      <c r="N144" s="273"/>
      <c r="O144" s="273"/>
      <c r="P144" s="273"/>
      <c r="Q144" s="273"/>
      <c r="R144" s="273"/>
      <c r="S144" s="273"/>
      <c r="T144" s="273"/>
      <c r="U144" s="273"/>
      <c r="V144" s="273"/>
      <c r="W144" s="273"/>
      <c r="X144" s="273"/>
      <c r="Y144" s="273"/>
      <c r="Z144" s="273"/>
      <c r="AA144" s="273"/>
      <c r="AB144" s="273"/>
      <c r="AC144" s="273"/>
      <c r="AD144" s="273"/>
      <c r="AE144" s="273"/>
      <c r="AF144" s="273"/>
      <c r="AG144" s="273"/>
      <c r="AH144" s="273"/>
      <c r="AI144" s="273"/>
      <c r="AJ144" s="273"/>
      <c r="AK144" s="273"/>
      <c r="AL144" s="273"/>
      <c r="AM144" s="273"/>
      <c r="AN144" s="273"/>
      <c r="AO144" s="273"/>
      <c r="AP144" s="273"/>
      <c r="AQ144" s="273"/>
      <c r="AR144" s="273"/>
      <c r="AS144" s="273"/>
      <c r="AT144" s="273"/>
      <c r="AU144" s="273"/>
      <c r="AV144" s="273"/>
      <c r="AW144" s="273"/>
      <c r="AX144" s="273"/>
      <c r="AY144" s="273"/>
      <c r="AZ144" s="273"/>
      <c r="BA144" s="273"/>
      <c r="BB144" s="273"/>
      <c r="BC144" s="273"/>
      <c r="BD144" s="273"/>
      <c r="BE144" s="273"/>
      <c r="BF144" s="273"/>
      <c r="BG144" s="273"/>
      <c r="BH144" s="273"/>
      <c r="BI144" s="273"/>
      <c r="BJ144" s="273"/>
      <c r="BK144" s="273"/>
      <c r="BL144" s="273"/>
      <c r="BM144" s="273"/>
      <c r="BN144" s="273"/>
      <c r="BO144" s="273"/>
      <c r="BP144" s="273"/>
      <c r="BQ144" s="273"/>
      <c r="BR144" s="273"/>
      <c r="BS144" s="273"/>
    </row>
    <row r="145" spans="1:71" ht="12.75" x14ac:dyDescent="0.2">
      <c r="A145" s="275"/>
      <c r="B145" s="273"/>
      <c r="C145" s="273"/>
      <c r="D145" s="273"/>
      <c r="E145" s="273"/>
      <c r="F145" s="273"/>
      <c r="G145" s="273"/>
      <c r="H145" s="273"/>
      <c r="I145" s="273"/>
      <c r="J145" s="273"/>
      <c r="K145" s="273"/>
      <c r="L145" s="273"/>
      <c r="M145" s="273"/>
      <c r="N145" s="273"/>
      <c r="O145" s="273"/>
      <c r="P145" s="273"/>
      <c r="Q145" s="273"/>
      <c r="R145" s="273"/>
      <c r="S145" s="273"/>
      <c r="T145" s="273"/>
      <c r="U145" s="273"/>
      <c r="V145" s="273"/>
      <c r="W145" s="273"/>
      <c r="X145" s="273"/>
      <c r="Y145" s="273"/>
      <c r="Z145" s="273"/>
      <c r="AA145" s="273"/>
      <c r="AB145" s="273"/>
      <c r="AC145" s="273"/>
      <c r="AD145" s="273"/>
      <c r="AE145" s="273"/>
      <c r="AF145" s="273"/>
      <c r="AG145" s="273"/>
      <c r="AH145" s="273"/>
      <c r="AI145" s="273"/>
      <c r="AJ145" s="273"/>
      <c r="AK145" s="273"/>
      <c r="AL145" s="273"/>
      <c r="AM145" s="273"/>
      <c r="AN145" s="273"/>
      <c r="AO145" s="273"/>
      <c r="AP145" s="273"/>
      <c r="AQ145" s="273"/>
      <c r="AR145" s="273"/>
      <c r="AS145" s="273"/>
      <c r="AT145" s="273"/>
      <c r="AU145" s="273"/>
      <c r="AV145" s="273"/>
      <c r="AW145" s="273"/>
      <c r="AX145" s="273"/>
      <c r="AY145" s="273"/>
      <c r="AZ145" s="273"/>
      <c r="BA145" s="273"/>
      <c r="BB145" s="273"/>
      <c r="BC145" s="273"/>
      <c r="BD145" s="273"/>
      <c r="BE145" s="273"/>
      <c r="BF145" s="273"/>
      <c r="BG145" s="273"/>
      <c r="BH145" s="273"/>
      <c r="BI145" s="273"/>
      <c r="BJ145" s="273"/>
      <c r="BK145" s="273"/>
      <c r="BL145" s="273"/>
      <c r="BM145" s="273"/>
      <c r="BN145" s="273"/>
      <c r="BO145" s="273"/>
      <c r="BP145" s="273"/>
      <c r="BQ145" s="273"/>
      <c r="BR145" s="273"/>
      <c r="BS145" s="273"/>
    </row>
    <row r="146" spans="1:71" ht="12.75" x14ac:dyDescent="0.2">
      <c r="A146" s="275"/>
      <c r="B146" s="273"/>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3"/>
      <c r="AE146" s="273"/>
      <c r="AF146" s="273"/>
      <c r="AG146" s="273"/>
      <c r="AH146" s="273"/>
      <c r="AI146" s="273"/>
      <c r="AJ146" s="273"/>
      <c r="AK146" s="273"/>
      <c r="AL146" s="273"/>
      <c r="AM146" s="273"/>
      <c r="AN146" s="273"/>
      <c r="AO146" s="273"/>
      <c r="AP146" s="273"/>
      <c r="AQ146" s="273"/>
      <c r="AR146" s="273"/>
      <c r="AS146" s="273"/>
      <c r="AT146" s="273"/>
      <c r="AU146" s="273"/>
      <c r="AV146" s="273"/>
      <c r="AW146" s="273"/>
      <c r="AX146" s="273"/>
      <c r="AY146" s="273"/>
      <c r="AZ146" s="273"/>
      <c r="BA146" s="273"/>
      <c r="BB146" s="273"/>
      <c r="BC146" s="273"/>
      <c r="BD146" s="273"/>
      <c r="BE146" s="273"/>
      <c r="BF146" s="273"/>
      <c r="BG146" s="273"/>
      <c r="BH146" s="273"/>
      <c r="BI146" s="273"/>
      <c r="BJ146" s="273"/>
      <c r="BK146" s="273"/>
      <c r="BL146" s="273"/>
      <c r="BM146" s="273"/>
      <c r="BN146" s="273"/>
      <c r="BO146" s="273"/>
      <c r="BP146" s="273"/>
      <c r="BQ146" s="273"/>
      <c r="BR146" s="273"/>
      <c r="BS146" s="273"/>
    </row>
    <row r="147" spans="1:71" ht="12.75" x14ac:dyDescent="0.2">
      <c r="A147" s="275"/>
      <c r="B147" s="273"/>
      <c r="C147" s="273"/>
      <c r="D147" s="273"/>
      <c r="E147" s="273"/>
      <c r="F147" s="273"/>
      <c r="G147" s="273"/>
      <c r="H147" s="273"/>
      <c r="I147" s="273"/>
      <c r="J147" s="273"/>
      <c r="K147" s="273"/>
      <c r="L147" s="273"/>
      <c r="M147" s="273"/>
      <c r="N147" s="273"/>
      <c r="O147" s="273"/>
      <c r="P147" s="273"/>
      <c r="Q147" s="273"/>
      <c r="R147" s="273"/>
      <c r="S147" s="273"/>
      <c r="T147" s="273"/>
      <c r="U147" s="273"/>
      <c r="V147" s="273"/>
      <c r="W147" s="273"/>
      <c r="X147" s="273"/>
      <c r="Y147" s="273"/>
      <c r="Z147" s="273"/>
      <c r="AA147" s="273"/>
      <c r="AB147" s="273"/>
      <c r="AC147" s="273"/>
      <c r="AD147" s="273"/>
      <c r="AE147" s="273"/>
      <c r="AF147" s="273"/>
      <c r="AG147" s="273"/>
      <c r="AH147" s="273"/>
      <c r="AI147" s="273"/>
      <c r="AJ147" s="273"/>
      <c r="AK147" s="273"/>
      <c r="AL147" s="273"/>
      <c r="AM147" s="273"/>
      <c r="AN147" s="273"/>
      <c r="AO147" s="273"/>
      <c r="AP147" s="273"/>
      <c r="AQ147" s="273"/>
      <c r="AR147" s="273"/>
      <c r="AS147" s="273"/>
      <c r="AT147" s="273"/>
      <c r="AU147" s="273"/>
      <c r="AV147" s="273"/>
      <c r="AW147" s="273"/>
      <c r="AX147" s="273"/>
      <c r="AY147" s="273"/>
      <c r="AZ147" s="273"/>
      <c r="BA147" s="273"/>
      <c r="BB147" s="273"/>
      <c r="BC147" s="273"/>
      <c r="BD147" s="273"/>
      <c r="BE147" s="273"/>
      <c r="BF147" s="273"/>
      <c r="BG147" s="273"/>
      <c r="BH147" s="273"/>
      <c r="BI147" s="273"/>
      <c r="BJ147" s="273"/>
      <c r="BK147" s="273"/>
      <c r="BL147" s="273"/>
      <c r="BM147" s="273"/>
      <c r="BN147" s="273"/>
      <c r="BO147" s="273"/>
      <c r="BP147" s="273"/>
      <c r="BQ147" s="273"/>
      <c r="BR147" s="273"/>
      <c r="BS147" s="273"/>
    </row>
    <row r="148" spans="1:71" ht="12.75" x14ac:dyDescent="0.2">
      <c r="A148" s="275"/>
      <c r="B148" s="273"/>
      <c r="C148" s="273"/>
      <c r="D148" s="273"/>
      <c r="E148" s="273"/>
      <c r="F148" s="273"/>
      <c r="G148" s="273"/>
      <c r="H148" s="273"/>
      <c r="I148" s="273"/>
      <c r="J148" s="273"/>
      <c r="K148" s="273"/>
      <c r="L148" s="273"/>
      <c r="M148" s="273"/>
      <c r="N148" s="273"/>
      <c r="O148" s="273"/>
      <c r="P148" s="273"/>
      <c r="Q148" s="273"/>
      <c r="R148" s="273"/>
      <c r="S148" s="273"/>
      <c r="T148" s="273"/>
      <c r="U148" s="273"/>
      <c r="V148" s="273"/>
      <c r="W148" s="273"/>
      <c r="X148" s="273"/>
      <c r="Y148" s="273"/>
      <c r="Z148" s="273"/>
      <c r="AA148" s="273"/>
      <c r="AB148" s="273"/>
      <c r="AC148" s="273"/>
      <c r="AD148" s="273"/>
      <c r="AE148" s="273"/>
      <c r="AF148" s="273"/>
      <c r="AG148" s="273"/>
      <c r="AH148" s="273"/>
      <c r="AI148" s="273"/>
      <c r="AJ148" s="273"/>
      <c r="AK148" s="273"/>
      <c r="AL148" s="273"/>
      <c r="AM148" s="273"/>
      <c r="AN148" s="273"/>
      <c r="AO148" s="273"/>
      <c r="AP148" s="273"/>
      <c r="AQ148" s="273"/>
      <c r="AR148" s="273"/>
      <c r="AS148" s="273"/>
      <c r="AT148" s="273"/>
      <c r="AU148" s="273"/>
      <c r="AV148" s="273"/>
      <c r="AW148" s="273"/>
      <c r="AX148" s="273"/>
      <c r="AY148" s="273"/>
      <c r="AZ148" s="273"/>
      <c r="BA148" s="273"/>
      <c r="BB148" s="273"/>
      <c r="BC148" s="273"/>
      <c r="BD148" s="273"/>
      <c r="BE148" s="273"/>
      <c r="BF148" s="273"/>
      <c r="BG148" s="273"/>
      <c r="BH148" s="273"/>
      <c r="BI148" s="273"/>
      <c r="BJ148" s="273"/>
      <c r="BK148" s="273"/>
      <c r="BL148" s="273"/>
      <c r="BM148" s="273"/>
      <c r="BN148" s="273"/>
      <c r="BO148" s="273"/>
      <c r="BP148" s="273"/>
      <c r="BQ148" s="273"/>
      <c r="BR148" s="273"/>
      <c r="BS148" s="273"/>
    </row>
    <row r="149" spans="1:71" ht="12.75" x14ac:dyDescent="0.2">
      <c r="A149" s="275"/>
      <c r="B149" s="273"/>
      <c r="C149" s="273"/>
      <c r="D149" s="273"/>
      <c r="E149" s="273"/>
      <c r="F149" s="273"/>
      <c r="G149" s="273"/>
      <c r="H149" s="273"/>
      <c r="I149" s="273"/>
      <c r="J149" s="273"/>
      <c r="K149" s="273"/>
      <c r="L149" s="273"/>
      <c r="M149" s="273"/>
      <c r="N149" s="273"/>
      <c r="O149" s="273"/>
      <c r="P149" s="273"/>
      <c r="Q149" s="273"/>
      <c r="R149" s="273"/>
      <c r="S149" s="273"/>
      <c r="T149" s="273"/>
      <c r="U149" s="273"/>
      <c r="V149" s="273"/>
      <c r="W149" s="273"/>
      <c r="X149" s="273"/>
      <c r="Y149" s="273"/>
      <c r="Z149" s="273"/>
      <c r="AA149" s="273"/>
      <c r="AB149" s="273"/>
      <c r="AC149" s="273"/>
      <c r="AD149" s="273"/>
      <c r="AE149" s="273"/>
      <c r="AF149" s="273"/>
      <c r="AG149" s="273"/>
      <c r="AH149" s="273"/>
      <c r="AI149" s="273"/>
      <c r="AJ149" s="273"/>
      <c r="AK149" s="273"/>
      <c r="AL149" s="273"/>
      <c r="AM149" s="273"/>
      <c r="AN149" s="273"/>
      <c r="AO149" s="273"/>
      <c r="AP149" s="273"/>
      <c r="AQ149" s="273"/>
      <c r="AR149" s="273"/>
      <c r="AS149" s="273"/>
      <c r="AT149" s="273"/>
      <c r="AU149" s="273"/>
      <c r="AV149" s="273"/>
      <c r="AW149" s="273"/>
      <c r="AX149" s="273"/>
      <c r="AY149" s="273"/>
      <c r="AZ149" s="273"/>
      <c r="BA149" s="273"/>
      <c r="BB149" s="273"/>
      <c r="BC149" s="273"/>
      <c r="BD149" s="273"/>
      <c r="BE149" s="273"/>
      <c r="BF149" s="273"/>
      <c r="BG149" s="273"/>
      <c r="BH149" s="273"/>
      <c r="BI149" s="273"/>
      <c r="BJ149" s="273"/>
      <c r="BK149" s="273"/>
      <c r="BL149" s="273"/>
      <c r="BM149" s="273"/>
      <c r="BN149" s="273"/>
      <c r="BO149" s="273"/>
      <c r="BP149" s="273"/>
      <c r="BQ149" s="273"/>
      <c r="BR149" s="273"/>
      <c r="BS149" s="273"/>
    </row>
    <row r="150" spans="1:71" ht="12.75" x14ac:dyDescent="0.2">
      <c r="A150" s="275"/>
      <c r="B150" s="273"/>
      <c r="C150" s="273"/>
      <c r="D150" s="273"/>
      <c r="E150" s="273"/>
      <c r="F150" s="273"/>
      <c r="G150" s="273"/>
      <c r="H150" s="273"/>
      <c r="I150" s="273"/>
      <c r="J150" s="273"/>
      <c r="K150" s="273"/>
      <c r="L150" s="273"/>
      <c r="M150" s="273"/>
      <c r="N150" s="273"/>
      <c r="O150" s="273"/>
      <c r="P150" s="273"/>
      <c r="Q150" s="273"/>
      <c r="R150" s="273"/>
      <c r="S150" s="273"/>
      <c r="T150" s="273"/>
      <c r="U150" s="273"/>
      <c r="V150" s="273"/>
      <c r="W150" s="273"/>
      <c r="X150" s="273"/>
      <c r="Y150" s="273"/>
      <c r="Z150" s="273"/>
      <c r="AA150" s="273"/>
      <c r="AB150" s="273"/>
      <c r="AC150" s="273"/>
      <c r="AD150" s="273"/>
      <c r="AE150" s="273"/>
      <c r="AF150" s="273"/>
      <c r="AG150" s="273"/>
      <c r="AH150" s="273"/>
      <c r="AI150" s="273"/>
      <c r="AJ150" s="273"/>
      <c r="AK150" s="273"/>
      <c r="AL150" s="273"/>
      <c r="AM150" s="273"/>
      <c r="AN150" s="273"/>
      <c r="AO150" s="273"/>
      <c r="AP150" s="273"/>
      <c r="AQ150" s="273"/>
      <c r="AR150" s="273"/>
      <c r="AS150" s="273"/>
      <c r="AT150" s="273"/>
      <c r="AU150" s="273"/>
      <c r="AV150" s="273"/>
      <c r="AW150" s="273"/>
      <c r="AX150" s="273"/>
      <c r="AY150" s="273"/>
      <c r="AZ150" s="273"/>
      <c r="BA150" s="273"/>
      <c r="BB150" s="273"/>
      <c r="BC150" s="273"/>
      <c r="BD150" s="273"/>
      <c r="BE150" s="273"/>
      <c r="BF150" s="273"/>
      <c r="BG150" s="273"/>
      <c r="BH150" s="273"/>
      <c r="BI150" s="273"/>
      <c r="BJ150" s="273"/>
      <c r="BK150" s="273"/>
      <c r="BL150" s="273"/>
      <c r="BM150" s="273"/>
      <c r="BN150" s="273"/>
      <c r="BO150" s="273"/>
      <c r="BP150" s="273"/>
      <c r="BQ150" s="273"/>
      <c r="BR150" s="273"/>
      <c r="BS150" s="273"/>
    </row>
    <row r="151" spans="1:71" ht="12.75" x14ac:dyDescent="0.2">
      <c r="A151" s="275"/>
      <c r="B151" s="273"/>
      <c r="C151" s="273"/>
      <c r="D151" s="273"/>
      <c r="E151" s="273"/>
      <c r="F151" s="273"/>
      <c r="G151" s="273"/>
      <c r="H151" s="273"/>
      <c r="I151" s="273"/>
      <c r="J151" s="273"/>
      <c r="K151" s="273"/>
      <c r="L151" s="273"/>
      <c r="M151" s="273"/>
      <c r="N151" s="273"/>
      <c r="O151" s="273"/>
      <c r="P151" s="273"/>
      <c r="Q151" s="273"/>
      <c r="R151" s="273"/>
      <c r="S151" s="273"/>
      <c r="T151" s="273"/>
      <c r="U151" s="273"/>
      <c r="V151" s="273"/>
      <c r="W151" s="273"/>
      <c r="X151" s="273"/>
      <c r="Y151" s="273"/>
      <c r="Z151" s="273"/>
      <c r="AA151" s="273"/>
      <c r="AB151" s="273"/>
      <c r="AC151" s="273"/>
      <c r="AD151" s="273"/>
      <c r="AE151" s="273"/>
      <c r="AF151" s="273"/>
      <c r="AG151" s="273"/>
      <c r="AH151" s="273"/>
      <c r="AI151" s="273"/>
      <c r="AJ151" s="273"/>
      <c r="AK151" s="273"/>
      <c r="AL151" s="273"/>
      <c r="AM151" s="273"/>
      <c r="AN151" s="273"/>
      <c r="AO151" s="273"/>
      <c r="AP151" s="273"/>
      <c r="AQ151" s="273"/>
      <c r="AR151" s="273"/>
      <c r="AS151" s="273"/>
      <c r="AT151" s="273"/>
      <c r="AU151" s="273"/>
      <c r="AV151" s="273"/>
      <c r="AW151" s="273"/>
      <c r="AX151" s="273"/>
      <c r="AY151" s="273"/>
      <c r="AZ151" s="273"/>
      <c r="BA151" s="273"/>
      <c r="BB151" s="273"/>
      <c r="BC151" s="273"/>
      <c r="BD151" s="273"/>
      <c r="BE151" s="273"/>
      <c r="BF151" s="273"/>
      <c r="BG151" s="273"/>
      <c r="BH151" s="273"/>
      <c r="BI151" s="273"/>
      <c r="BJ151" s="273"/>
      <c r="BK151" s="273"/>
      <c r="BL151" s="273"/>
      <c r="BM151" s="273"/>
      <c r="BN151" s="273"/>
      <c r="BO151" s="273"/>
      <c r="BP151" s="273"/>
      <c r="BQ151" s="273"/>
      <c r="BR151" s="273"/>
      <c r="BS151" s="273"/>
    </row>
    <row r="152" spans="1:71" ht="12.75" x14ac:dyDescent="0.2">
      <c r="A152" s="275"/>
      <c r="B152" s="273"/>
      <c r="C152" s="273"/>
      <c r="D152" s="273"/>
      <c r="E152" s="273"/>
      <c r="F152" s="273"/>
      <c r="G152" s="273"/>
      <c r="H152" s="273"/>
      <c r="I152" s="273"/>
      <c r="J152" s="273"/>
      <c r="K152" s="273"/>
      <c r="L152" s="273"/>
      <c r="M152" s="273"/>
      <c r="N152" s="273"/>
      <c r="O152" s="273"/>
      <c r="P152" s="273"/>
      <c r="Q152" s="273"/>
      <c r="R152" s="273"/>
      <c r="S152" s="273"/>
      <c r="T152" s="273"/>
      <c r="U152" s="273"/>
      <c r="V152" s="273"/>
      <c r="W152" s="273"/>
      <c r="X152" s="273"/>
      <c r="Y152" s="273"/>
      <c r="Z152" s="273"/>
      <c r="AA152" s="273"/>
      <c r="AB152" s="273"/>
      <c r="AC152" s="273"/>
      <c r="AD152" s="273"/>
      <c r="AE152" s="273"/>
      <c r="AF152" s="273"/>
      <c r="AG152" s="273"/>
      <c r="AH152" s="273"/>
      <c r="AI152" s="273"/>
      <c r="AJ152" s="273"/>
      <c r="AK152" s="273"/>
      <c r="AL152" s="273"/>
      <c r="AM152" s="273"/>
      <c r="AN152" s="273"/>
      <c r="AO152" s="273"/>
      <c r="AP152" s="273"/>
      <c r="AQ152" s="273"/>
      <c r="AR152" s="273"/>
      <c r="AS152" s="273"/>
      <c r="AT152" s="273"/>
      <c r="AU152" s="273"/>
      <c r="AV152" s="273"/>
      <c r="AW152" s="273"/>
      <c r="AX152" s="273"/>
      <c r="AY152" s="273"/>
      <c r="AZ152" s="273"/>
      <c r="BA152" s="273"/>
      <c r="BB152" s="273"/>
      <c r="BC152" s="273"/>
      <c r="BD152" s="273"/>
      <c r="BE152" s="273"/>
      <c r="BF152" s="273"/>
      <c r="BG152" s="273"/>
      <c r="BH152" s="273"/>
      <c r="BI152" s="273"/>
      <c r="BJ152" s="273"/>
      <c r="BK152" s="273"/>
      <c r="BL152" s="273"/>
      <c r="BM152" s="273"/>
      <c r="BN152" s="273"/>
      <c r="BO152" s="273"/>
      <c r="BP152" s="273"/>
      <c r="BQ152" s="273"/>
      <c r="BR152" s="273"/>
      <c r="BS152" s="273"/>
    </row>
    <row r="153" spans="1:71" ht="12.75" x14ac:dyDescent="0.2">
      <c r="A153" s="275"/>
      <c r="B153" s="273"/>
      <c r="C153" s="273"/>
      <c r="D153" s="273"/>
      <c r="E153" s="273"/>
      <c r="F153" s="273"/>
      <c r="G153" s="273"/>
      <c r="H153" s="273"/>
      <c r="I153" s="273"/>
      <c r="J153" s="273"/>
      <c r="K153" s="273"/>
      <c r="L153" s="273"/>
      <c r="M153" s="273"/>
      <c r="N153" s="273"/>
      <c r="O153" s="273"/>
      <c r="P153" s="273"/>
      <c r="Q153" s="273"/>
      <c r="R153" s="273"/>
      <c r="S153" s="273"/>
      <c r="T153" s="273"/>
      <c r="U153" s="273"/>
      <c r="V153" s="273"/>
      <c r="W153" s="273"/>
      <c r="X153" s="273"/>
      <c r="Y153" s="273"/>
      <c r="Z153" s="273"/>
      <c r="AA153" s="273"/>
      <c r="AB153" s="273"/>
      <c r="AC153" s="273"/>
      <c r="AD153" s="273"/>
      <c r="AE153" s="273"/>
      <c r="AF153" s="273"/>
      <c r="AG153" s="273"/>
      <c r="AH153" s="273"/>
      <c r="AI153" s="273"/>
      <c r="AJ153" s="273"/>
      <c r="AK153" s="273"/>
      <c r="AL153" s="273"/>
      <c r="AM153" s="273"/>
      <c r="AN153" s="273"/>
      <c r="AO153" s="273"/>
      <c r="AP153" s="273"/>
      <c r="AQ153" s="273"/>
      <c r="AR153" s="273"/>
      <c r="AS153" s="273"/>
      <c r="AT153" s="273"/>
      <c r="AU153" s="273"/>
      <c r="AV153" s="273"/>
      <c r="AW153" s="273"/>
      <c r="AX153" s="273"/>
      <c r="AY153" s="273"/>
      <c r="AZ153" s="273"/>
      <c r="BA153" s="273"/>
      <c r="BB153" s="273"/>
      <c r="BC153" s="273"/>
      <c r="BD153" s="273"/>
      <c r="BE153" s="273"/>
      <c r="BF153" s="273"/>
      <c r="BG153" s="273"/>
      <c r="BH153" s="273"/>
      <c r="BI153" s="273"/>
      <c r="BJ153" s="273"/>
      <c r="BK153" s="273"/>
      <c r="BL153" s="273"/>
      <c r="BM153" s="273"/>
      <c r="BN153" s="273"/>
      <c r="BO153" s="273"/>
      <c r="BP153" s="273"/>
      <c r="BQ153" s="273"/>
      <c r="BR153" s="273"/>
      <c r="BS153" s="273"/>
    </row>
    <row r="154" spans="1:71" ht="12.75" x14ac:dyDescent="0.2">
      <c r="A154" s="275"/>
      <c r="B154" s="273"/>
      <c r="C154" s="273"/>
      <c r="D154" s="273"/>
      <c r="E154" s="273"/>
      <c r="F154" s="273"/>
      <c r="G154" s="273"/>
      <c r="H154" s="273"/>
      <c r="I154" s="273"/>
      <c r="J154" s="273"/>
      <c r="K154" s="273"/>
      <c r="L154" s="273"/>
      <c r="M154" s="273"/>
      <c r="N154" s="273"/>
      <c r="O154" s="273"/>
      <c r="P154" s="273"/>
      <c r="Q154" s="273"/>
      <c r="R154" s="273"/>
      <c r="S154" s="273"/>
      <c r="T154" s="273"/>
      <c r="U154" s="273"/>
      <c r="V154" s="273"/>
      <c r="W154" s="273"/>
      <c r="X154" s="273"/>
      <c r="Y154" s="273"/>
      <c r="Z154" s="273"/>
      <c r="AA154" s="273"/>
      <c r="AB154" s="273"/>
      <c r="AC154" s="273"/>
      <c r="AD154" s="273"/>
      <c r="AE154" s="273"/>
      <c r="AF154" s="273"/>
      <c r="AG154" s="273"/>
      <c r="AH154" s="273"/>
      <c r="AI154" s="273"/>
      <c r="AJ154" s="273"/>
      <c r="AK154" s="273"/>
      <c r="AL154" s="273"/>
      <c r="AM154" s="273"/>
      <c r="AN154" s="273"/>
      <c r="AO154" s="273"/>
      <c r="AP154" s="273"/>
      <c r="AQ154" s="273"/>
      <c r="AR154" s="273"/>
      <c r="AS154" s="273"/>
      <c r="AT154" s="273"/>
      <c r="AU154" s="273"/>
      <c r="AV154" s="273"/>
      <c r="AW154" s="273"/>
      <c r="AX154" s="273"/>
      <c r="AY154" s="273"/>
      <c r="AZ154" s="273"/>
      <c r="BA154" s="273"/>
      <c r="BB154" s="273"/>
      <c r="BC154" s="273"/>
      <c r="BD154" s="273"/>
      <c r="BE154" s="273"/>
      <c r="BF154" s="273"/>
      <c r="BG154" s="273"/>
      <c r="BH154" s="273"/>
      <c r="BI154" s="273"/>
      <c r="BJ154" s="273"/>
      <c r="BK154" s="273"/>
      <c r="BL154" s="273"/>
      <c r="BM154" s="273"/>
      <c r="BN154" s="273"/>
      <c r="BO154" s="273"/>
      <c r="BP154" s="273"/>
      <c r="BQ154" s="273"/>
      <c r="BR154" s="273"/>
      <c r="BS154" s="273"/>
    </row>
    <row r="155" spans="1:71" ht="12.75" x14ac:dyDescent="0.2">
      <c r="A155" s="275"/>
      <c r="B155" s="273"/>
      <c r="C155" s="273"/>
      <c r="D155" s="273"/>
      <c r="E155" s="273"/>
      <c r="F155" s="273"/>
      <c r="G155" s="273"/>
      <c r="H155" s="273"/>
      <c r="I155" s="273"/>
      <c r="J155" s="273"/>
      <c r="K155" s="273"/>
      <c r="L155" s="273"/>
      <c r="M155" s="273"/>
      <c r="N155" s="273"/>
      <c r="O155" s="273"/>
      <c r="P155" s="273"/>
      <c r="Q155" s="273"/>
      <c r="R155" s="273"/>
      <c r="S155" s="273"/>
      <c r="T155" s="273"/>
      <c r="U155" s="273"/>
      <c r="V155" s="273"/>
      <c r="W155" s="273"/>
      <c r="X155" s="273"/>
      <c r="Y155" s="273"/>
      <c r="Z155" s="273"/>
      <c r="AA155" s="273"/>
      <c r="AB155" s="273"/>
      <c r="AC155" s="273"/>
      <c r="AD155" s="273"/>
      <c r="AE155" s="273"/>
      <c r="AF155" s="273"/>
      <c r="AG155" s="273"/>
      <c r="AH155" s="273"/>
      <c r="AI155" s="273"/>
      <c r="AJ155" s="273"/>
      <c r="AK155" s="273"/>
      <c r="AL155" s="273"/>
      <c r="AM155" s="273"/>
      <c r="AN155" s="273"/>
      <c r="AO155" s="273"/>
      <c r="AP155" s="273"/>
      <c r="AQ155" s="273"/>
      <c r="AR155" s="273"/>
      <c r="AS155" s="273"/>
      <c r="AT155" s="273"/>
      <c r="AU155" s="273"/>
      <c r="AV155" s="273"/>
      <c r="AW155" s="273"/>
      <c r="AX155" s="273"/>
      <c r="AY155" s="273"/>
      <c r="AZ155" s="273"/>
      <c r="BA155" s="273"/>
      <c r="BB155" s="273"/>
      <c r="BC155" s="273"/>
      <c r="BD155" s="273"/>
      <c r="BE155" s="273"/>
      <c r="BF155" s="273"/>
      <c r="BG155" s="273"/>
      <c r="BH155" s="273"/>
      <c r="BI155" s="273"/>
      <c r="BJ155" s="273"/>
      <c r="BK155" s="273"/>
      <c r="BL155" s="273"/>
      <c r="BM155" s="273"/>
      <c r="BN155" s="273"/>
      <c r="BO155" s="273"/>
      <c r="BP155" s="273"/>
      <c r="BQ155" s="273"/>
      <c r="BR155" s="273"/>
      <c r="BS155" s="273"/>
    </row>
    <row r="156" spans="1:71" ht="12.75" x14ac:dyDescent="0.2">
      <c r="A156" s="274"/>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4"/>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4"/>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4"/>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4"/>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4"/>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4"/>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4"/>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4"/>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4"/>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4"/>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4"/>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4"/>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4"/>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4"/>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4"/>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4"/>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4"/>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sheetData>
  <mergeCells count="20">
    <mergeCell ref="A13:H13"/>
    <mergeCell ref="A5:H5"/>
    <mergeCell ref="A7:H7"/>
    <mergeCell ref="A9:H9"/>
    <mergeCell ref="A10:H10"/>
    <mergeCell ref="A12:H12"/>
    <mergeCell ref="A15:H15"/>
    <mergeCell ref="A16:H16"/>
    <mergeCell ref="A18:H18"/>
    <mergeCell ref="D28:F28"/>
    <mergeCell ref="G28:H28"/>
    <mergeCell ref="A97:L97"/>
    <mergeCell ref="B116:C116"/>
    <mergeCell ref="D116:E116"/>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I26" sqref="I26"/>
    </sheetView>
  </sheetViews>
  <sheetFormatPr defaultRowHeight="15.75" x14ac:dyDescent="0.25"/>
  <cols>
    <col min="1" max="1" width="9.140625" style="71"/>
    <col min="2" max="2" width="37.7109375" style="71" customWidth="1"/>
    <col min="3" max="6" width="17.7109375" style="71" customWidth="1"/>
    <col min="7" max="8" width="17.710937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6" t="str">
        <f>'2. паспорт  ТП'!A4:S4</f>
        <v>Год раскрытия информации: 2018 год</v>
      </c>
      <c r="B5" s="376"/>
      <c r="C5" s="376"/>
      <c r="D5" s="376"/>
      <c r="E5" s="376"/>
      <c r="F5" s="376"/>
      <c r="G5" s="376"/>
      <c r="H5" s="376"/>
      <c r="I5" s="376"/>
      <c r="J5" s="376"/>
      <c r="K5" s="376"/>
      <c r="L5" s="376"/>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80" t="s">
        <v>9</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7" t="s">
        <v>8</v>
      </c>
      <c r="B10" s="377"/>
      <c r="C10" s="377"/>
      <c r="D10" s="377"/>
      <c r="E10" s="377"/>
      <c r="F10" s="377"/>
      <c r="G10" s="377"/>
      <c r="H10" s="377"/>
      <c r="I10" s="377"/>
      <c r="J10" s="377"/>
      <c r="K10" s="377"/>
      <c r="L10" s="377"/>
    </row>
    <row r="11" spans="1:44" ht="18.75" x14ac:dyDescent="0.25">
      <c r="A11" s="380"/>
      <c r="B11" s="380"/>
      <c r="C11" s="380"/>
      <c r="D11" s="380"/>
      <c r="E11" s="380"/>
      <c r="F11" s="380"/>
      <c r="G11" s="380"/>
      <c r="H11" s="380"/>
      <c r="I11" s="380"/>
      <c r="J11" s="380"/>
      <c r="K11" s="380"/>
      <c r="L11" s="380"/>
    </row>
    <row r="12" spans="1:44" x14ac:dyDescent="0.25">
      <c r="A12" s="384" t="str">
        <f>'1. паспорт местоположение'!A12:C12</f>
        <v>D_2537</v>
      </c>
      <c r="B12" s="384"/>
      <c r="C12" s="384"/>
      <c r="D12" s="384"/>
      <c r="E12" s="384"/>
      <c r="F12" s="384"/>
      <c r="G12" s="384"/>
      <c r="H12" s="384"/>
      <c r="I12" s="384"/>
      <c r="J12" s="384"/>
      <c r="K12" s="384"/>
      <c r="L12" s="384"/>
    </row>
    <row r="13" spans="1:44" x14ac:dyDescent="0.25">
      <c r="A13" s="377" t="s">
        <v>7</v>
      </c>
      <c r="B13" s="377"/>
      <c r="C13" s="377"/>
      <c r="D13" s="377"/>
      <c r="E13" s="377"/>
      <c r="F13" s="377"/>
      <c r="G13" s="377"/>
      <c r="H13" s="377"/>
      <c r="I13" s="377"/>
      <c r="J13" s="377"/>
      <c r="K13" s="377"/>
      <c r="L13" s="377"/>
    </row>
    <row r="14" spans="1:44" ht="18.75" x14ac:dyDescent="0.25">
      <c r="A14" s="387"/>
      <c r="B14" s="387"/>
      <c r="C14" s="387"/>
      <c r="D14" s="387"/>
      <c r="E14" s="387"/>
      <c r="F14" s="387"/>
      <c r="G14" s="387"/>
      <c r="H14" s="387"/>
      <c r="I14" s="387"/>
      <c r="J14" s="387"/>
      <c r="K14" s="387"/>
      <c r="L14" s="387"/>
    </row>
    <row r="15" spans="1:44" x14ac:dyDescent="0.25">
      <c r="A15" s="384" t="str">
        <f>'1. паспорт местоположение'!A15</f>
        <v>Строительство ПС 110/15 кВ "Приморск" с заходами и ВКЛ на ПС О-52</v>
      </c>
      <c r="B15" s="384"/>
      <c r="C15" s="384"/>
      <c r="D15" s="384"/>
      <c r="E15" s="384"/>
      <c r="F15" s="384"/>
      <c r="G15" s="384"/>
      <c r="H15" s="384"/>
      <c r="I15" s="384"/>
      <c r="J15" s="384"/>
      <c r="K15" s="384"/>
      <c r="L15" s="384"/>
    </row>
    <row r="16" spans="1:44" x14ac:dyDescent="0.25">
      <c r="A16" s="377" t="s">
        <v>6</v>
      </c>
      <c r="B16" s="377"/>
      <c r="C16" s="377"/>
      <c r="D16" s="377"/>
      <c r="E16" s="377"/>
      <c r="F16" s="377"/>
      <c r="G16" s="377"/>
      <c r="H16" s="377"/>
      <c r="I16" s="377"/>
      <c r="J16" s="377"/>
      <c r="K16" s="377"/>
      <c r="L16" s="377"/>
    </row>
    <row r="17" spans="1:12" ht="15.75" customHeight="1" x14ac:dyDescent="0.25">
      <c r="L17" s="101"/>
    </row>
    <row r="18" spans="1:12" x14ac:dyDescent="0.25">
      <c r="K18" s="100"/>
    </row>
    <row r="19" spans="1:12" ht="15.75" customHeight="1" x14ac:dyDescent="0.25">
      <c r="A19" s="443" t="s">
        <v>514</v>
      </c>
      <c r="B19" s="443"/>
      <c r="C19" s="443"/>
      <c r="D19" s="443"/>
      <c r="E19" s="443"/>
      <c r="F19" s="443"/>
      <c r="G19" s="443"/>
      <c r="H19" s="443"/>
      <c r="I19" s="443"/>
      <c r="J19" s="443"/>
      <c r="K19" s="443"/>
      <c r="L19" s="443"/>
    </row>
    <row r="20" spans="1:12" x14ac:dyDescent="0.25">
      <c r="A20" s="73"/>
      <c r="B20" s="73"/>
      <c r="C20" s="99"/>
      <c r="D20" s="99"/>
      <c r="E20" s="99"/>
      <c r="F20" s="99"/>
      <c r="G20" s="99"/>
      <c r="H20" s="99"/>
      <c r="I20" s="99"/>
      <c r="J20" s="99"/>
      <c r="K20" s="99"/>
      <c r="L20" s="99"/>
    </row>
    <row r="21" spans="1:12" ht="28.5" customHeight="1" x14ac:dyDescent="0.25">
      <c r="A21" s="444" t="s">
        <v>231</v>
      </c>
      <c r="B21" s="444" t="s">
        <v>230</v>
      </c>
      <c r="C21" s="450" t="s">
        <v>444</v>
      </c>
      <c r="D21" s="450"/>
      <c r="E21" s="450"/>
      <c r="F21" s="450"/>
      <c r="G21" s="450"/>
      <c r="H21" s="450"/>
      <c r="I21" s="445" t="s">
        <v>229</v>
      </c>
      <c r="J21" s="447" t="s">
        <v>446</v>
      </c>
      <c r="K21" s="444" t="s">
        <v>228</v>
      </c>
      <c r="L21" s="446" t="s">
        <v>445</v>
      </c>
    </row>
    <row r="22" spans="1:12" ht="58.5" customHeight="1" x14ac:dyDescent="0.25">
      <c r="A22" s="444"/>
      <c r="B22" s="444"/>
      <c r="C22" s="451" t="s">
        <v>2</v>
      </c>
      <c r="D22" s="451"/>
      <c r="E22" s="452" t="s">
        <v>11</v>
      </c>
      <c r="F22" s="453"/>
      <c r="G22" s="452" t="s">
        <v>630</v>
      </c>
      <c r="H22" s="453"/>
      <c r="I22" s="445"/>
      <c r="J22" s="448"/>
      <c r="K22" s="444"/>
      <c r="L22" s="446"/>
    </row>
    <row r="23" spans="1:12" ht="31.5" x14ac:dyDescent="0.25">
      <c r="A23" s="444"/>
      <c r="B23" s="444"/>
      <c r="C23" s="98" t="s">
        <v>227</v>
      </c>
      <c r="D23" s="98" t="s">
        <v>226</v>
      </c>
      <c r="E23" s="98" t="s">
        <v>227</v>
      </c>
      <c r="F23" s="98" t="s">
        <v>226</v>
      </c>
      <c r="G23" s="98" t="s">
        <v>227</v>
      </c>
      <c r="H23" s="98" t="s">
        <v>226</v>
      </c>
      <c r="I23" s="445"/>
      <c r="J23" s="449"/>
      <c r="K23" s="444"/>
      <c r="L23" s="446"/>
    </row>
    <row r="24" spans="1:12" x14ac:dyDescent="0.25">
      <c r="A24" s="79">
        <v>1</v>
      </c>
      <c r="B24" s="79">
        <v>2</v>
      </c>
      <c r="C24" s="98">
        <v>3</v>
      </c>
      <c r="D24" s="98">
        <v>4</v>
      </c>
      <c r="E24" s="98">
        <v>5</v>
      </c>
      <c r="F24" s="98">
        <v>6</v>
      </c>
      <c r="G24" s="98">
        <v>7</v>
      </c>
      <c r="H24" s="98">
        <v>8</v>
      </c>
      <c r="I24" s="98">
        <v>9</v>
      </c>
      <c r="J24" s="98">
        <v>10</v>
      </c>
      <c r="K24" s="98">
        <v>11</v>
      </c>
      <c r="L24" s="98">
        <v>12</v>
      </c>
    </row>
    <row r="25" spans="1:12" x14ac:dyDescent="0.25">
      <c r="A25" s="92">
        <v>1</v>
      </c>
      <c r="B25" s="93" t="s">
        <v>225</v>
      </c>
      <c r="C25" s="93"/>
      <c r="D25" s="96"/>
      <c r="E25" s="96"/>
      <c r="F25" s="96"/>
      <c r="G25" s="96"/>
      <c r="H25" s="96"/>
      <c r="I25" s="96"/>
      <c r="J25" s="96"/>
      <c r="K25" s="90"/>
      <c r="L25" s="109"/>
    </row>
    <row r="26" spans="1:12" ht="21.75" customHeight="1" x14ac:dyDescent="0.25">
      <c r="A26" s="92" t="s">
        <v>224</v>
      </c>
      <c r="B26" s="97" t="s">
        <v>451</v>
      </c>
      <c r="C26" s="364">
        <v>0</v>
      </c>
      <c r="D26" s="365">
        <v>0</v>
      </c>
      <c r="E26" s="365">
        <v>0</v>
      </c>
      <c r="F26" s="365">
        <v>0</v>
      </c>
      <c r="G26" s="365">
        <v>0</v>
      </c>
      <c r="H26" s="365">
        <v>0</v>
      </c>
      <c r="I26" s="96"/>
      <c r="J26" s="96"/>
      <c r="K26" s="90"/>
      <c r="L26" s="90"/>
    </row>
    <row r="27" spans="1:12" s="75" customFormat="1" ht="39" customHeight="1" x14ac:dyDescent="0.25">
      <c r="A27" s="92" t="s">
        <v>223</v>
      </c>
      <c r="B27" s="97" t="s">
        <v>453</v>
      </c>
      <c r="C27" s="364">
        <v>0</v>
      </c>
      <c r="D27" s="365">
        <v>0</v>
      </c>
      <c r="E27" s="365">
        <v>0</v>
      </c>
      <c r="F27" s="365">
        <v>0</v>
      </c>
      <c r="G27" s="365">
        <v>0</v>
      </c>
      <c r="H27" s="365">
        <v>0</v>
      </c>
      <c r="I27" s="96"/>
      <c r="J27" s="96"/>
      <c r="K27" s="90"/>
      <c r="L27" s="90"/>
    </row>
    <row r="28" spans="1:12" s="75" customFormat="1" ht="70.5" customHeight="1" x14ac:dyDescent="0.25">
      <c r="A28" s="92" t="s">
        <v>452</v>
      </c>
      <c r="B28" s="97" t="s">
        <v>457</v>
      </c>
      <c r="C28" s="364">
        <v>0</v>
      </c>
      <c r="D28" s="365">
        <v>0</v>
      </c>
      <c r="E28" s="365">
        <v>0</v>
      </c>
      <c r="F28" s="365">
        <v>0</v>
      </c>
      <c r="G28" s="365">
        <v>0</v>
      </c>
      <c r="H28" s="365">
        <v>0</v>
      </c>
      <c r="I28" s="96"/>
      <c r="J28" s="96"/>
      <c r="K28" s="90"/>
      <c r="L28" s="90"/>
    </row>
    <row r="29" spans="1:12" s="75" customFormat="1" ht="54" customHeight="1" x14ac:dyDescent="0.25">
      <c r="A29" s="92" t="s">
        <v>222</v>
      </c>
      <c r="B29" s="97" t="s">
        <v>456</v>
      </c>
      <c r="C29" s="364">
        <v>0</v>
      </c>
      <c r="D29" s="365">
        <v>0</v>
      </c>
      <c r="E29" s="365">
        <v>0</v>
      </c>
      <c r="F29" s="365">
        <v>0</v>
      </c>
      <c r="G29" s="365">
        <v>0</v>
      </c>
      <c r="H29" s="365">
        <v>0</v>
      </c>
      <c r="I29" s="96"/>
      <c r="J29" s="96"/>
      <c r="K29" s="90"/>
      <c r="L29" s="90"/>
    </row>
    <row r="30" spans="1:12" s="75" customFormat="1" ht="42" customHeight="1" x14ac:dyDescent="0.25">
      <c r="A30" s="92" t="s">
        <v>221</v>
      </c>
      <c r="B30" s="97" t="s">
        <v>458</v>
      </c>
      <c r="C30" s="364">
        <v>0</v>
      </c>
      <c r="D30" s="365">
        <v>0</v>
      </c>
      <c r="E30" s="365">
        <v>0</v>
      </c>
      <c r="F30" s="365">
        <v>0</v>
      </c>
      <c r="G30" s="365">
        <v>0</v>
      </c>
      <c r="H30" s="365">
        <v>0</v>
      </c>
      <c r="I30" s="96"/>
      <c r="J30" s="96"/>
      <c r="K30" s="90"/>
      <c r="L30" s="90"/>
    </row>
    <row r="31" spans="1:12" s="75" customFormat="1" ht="37.5" customHeight="1" x14ac:dyDescent="0.25">
      <c r="A31" s="92" t="s">
        <v>220</v>
      </c>
      <c r="B31" s="91" t="s">
        <v>454</v>
      </c>
      <c r="C31" s="364">
        <v>0</v>
      </c>
      <c r="D31" s="365">
        <v>0</v>
      </c>
      <c r="E31" s="365">
        <v>0</v>
      </c>
      <c r="F31" s="365">
        <v>0</v>
      </c>
      <c r="G31" s="365">
        <v>0</v>
      </c>
      <c r="H31" s="365">
        <v>0</v>
      </c>
      <c r="I31" s="96"/>
      <c r="J31" s="96"/>
      <c r="K31" s="90"/>
      <c r="L31" s="90"/>
    </row>
    <row r="32" spans="1:12" s="75" customFormat="1" ht="31.5" x14ac:dyDescent="0.25">
      <c r="A32" s="92" t="s">
        <v>218</v>
      </c>
      <c r="B32" s="91" t="s">
        <v>459</v>
      </c>
      <c r="C32" s="364">
        <v>0</v>
      </c>
      <c r="D32" s="365">
        <v>0</v>
      </c>
      <c r="E32" s="365">
        <v>0</v>
      </c>
      <c r="F32" s="365">
        <v>0</v>
      </c>
      <c r="G32" s="365">
        <v>0</v>
      </c>
      <c r="H32" s="365">
        <v>0</v>
      </c>
      <c r="I32" s="96"/>
      <c r="J32" s="96"/>
      <c r="K32" s="90"/>
      <c r="L32" s="90"/>
    </row>
    <row r="33" spans="1:12" s="75" customFormat="1" ht="37.5" customHeight="1" x14ac:dyDescent="0.25">
      <c r="A33" s="92" t="s">
        <v>470</v>
      </c>
      <c r="B33" s="91" t="s">
        <v>383</v>
      </c>
      <c r="C33" s="364">
        <v>0</v>
      </c>
      <c r="D33" s="365">
        <v>0</v>
      </c>
      <c r="E33" s="365">
        <v>0</v>
      </c>
      <c r="F33" s="365">
        <v>0</v>
      </c>
      <c r="G33" s="365">
        <v>0</v>
      </c>
      <c r="H33" s="365">
        <v>0</v>
      </c>
      <c r="I33" s="96"/>
      <c r="J33" s="96"/>
      <c r="K33" s="90"/>
      <c r="L33" s="90"/>
    </row>
    <row r="34" spans="1:12" s="75" customFormat="1" ht="47.25" customHeight="1" x14ac:dyDescent="0.25">
      <c r="A34" s="92" t="s">
        <v>471</v>
      </c>
      <c r="B34" s="91" t="s">
        <v>463</v>
      </c>
      <c r="C34" s="364">
        <v>0</v>
      </c>
      <c r="D34" s="365">
        <v>0</v>
      </c>
      <c r="E34" s="365">
        <v>0</v>
      </c>
      <c r="F34" s="365">
        <v>0</v>
      </c>
      <c r="G34" s="365">
        <v>0</v>
      </c>
      <c r="H34" s="365">
        <v>0</v>
      </c>
      <c r="I34" s="95"/>
      <c r="J34" s="95"/>
      <c r="K34" s="95"/>
      <c r="L34" s="90"/>
    </row>
    <row r="35" spans="1:12" s="75" customFormat="1" ht="49.5" customHeight="1" x14ac:dyDescent="0.25">
      <c r="A35" s="92" t="s">
        <v>472</v>
      </c>
      <c r="B35" s="91" t="s">
        <v>219</v>
      </c>
      <c r="C35" s="364">
        <v>0</v>
      </c>
      <c r="D35" s="365">
        <v>0</v>
      </c>
      <c r="E35" s="365">
        <v>0</v>
      </c>
      <c r="F35" s="365">
        <v>0</v>
      </c>
      <c r="G35" s="365">
        <v>0</v>
      </c>
      <c r="H35" s="365">
        <v>0</v>
      </c>
      <c r="I35" s="95"/>
      <c r="J35" s="95"/>
      <c r="K35" s="95"/>
      <c r="L35" s="90"/>
    </row>
    <row r="36" spans="1:12" ht="37.5" customHeight="1" x14ac:dyDescent="0.25">
      <c r="A36" s="92" t="s">
        <v>473</v>
      </c>
      <c r="B36" s="91" t="s">
        <v>455</v>
      </c>
      <c r="C36" s="364">
        <v>0</v>
      </c>
      <c r="D36" s="366">
        <v>0</v>
      </c>
      <c r="E36" s="366">
        <v>0</v>
      </c>
      <c r="F36" s="367">
        <v>0</v>
      </c>
      <c r="G36" s="367">
        <v>0</v>
      </c>
      <c r="H36" s="367">
        <v>0</v>
      </c>
      <c r="I36" s="94"/>
      <c r="J36" s="94"/>
      <c r="K36" s="90"/>
      <c r="L36" s="90"/>
    </row>
    <row r="37" spans="1:12" x14ac:dyDescent="0.25">
      <c r="A37" s="92" t="s">
        <v>474</v>
      </c>
      <c r="B37" s="91" t="s">
        <v>217</v>
      </c>
      <c r="C37" s="364">
        <v>0</v>
      </c>
      <c r="D37" s="366">
        <v>0</v>
      </c>
      <c r="E37" s="366">
        <v>0</v>
      </c>
      <c r="F37" s="367">
        <v>0</v>
      </c>
      <c r="G37" s="367">
        <v>0</v>
      </c>
      <c r="H37" s="367">
        <v>0</v>
      </c>
      <c r="I37" s="94"/>
      <c r="J37" s="94"/>
      <c r="K37" s="90"/>
      <c r="L37" s="90"/>
    </row>
    <row r="38" spans="1:12" x14ac:dyDescent="0.25">
      <c r="A38" s="92" t="s">
        <v>475</v>
      </c>
      <c r="B38" s="93" t="s">
        <v>216</v>
      </c>
      <c r="C38" s="364">
        <v>0</v>
      </c>
      <c r="D38" s="367">
        <v>0</v>
      </c>
      <c r="E38" s="367">
        <v>0</v>
      </c>
      <c r="F38" s="367">
        <v>0</v>
      </c>
      <c r="G38" s="367">
        <v>0</v>
      </c>
      <c r="H38" s="367">
        <v>0</v>
      </c>
      <c r="I38" s="90"/>
      <c r="J38" s="90"/>
      <c r="K38" s="90"/>
      <c r="L38" s="90"/>
    </row>
    <row r="39" spans="1:12" ht="63" x14ac:dyDescent="0.25">
      <c r="A39" s="92">
        <v>2</v>
      </c>
      <c r="B39" s="91" t="s">
        <v>460</v>
      </c>
      <c r="C39" s="368">
        <v>0</v>
      </c>
      <c r="D39" s="367">
        <v>0</v>
      </c>
      <c r="E39" s="367">
        <v>0</v>
      </c>
      <c r="F39" s="367">
        <v>0</v>
      </c>
      <c r="G39" s="367">
        <v>0</v>
      </c>
      <c r="H39" s="367">
        <v>0</v>
      </c>
      <c r="I39" s="90"/>
      <c r="J39" s="90"/>
      <c r="K39" s="90"/>
      <c r="L39" s="90"/>
    </row>
    <row r="40" spans="1:12" ht="33.75" customHeight="1" x14ac:dyDescent="0.25">
      <c r="A40" s="92" t="s">
        <v>215</v>
      </c>
      <c r="B40" s="91" t="s">
        <v>462</v>
      </c>
      <c r="C40" s="364">
        <v>0</v>
      </c>
      <c r="D40" s="367">
        <v>0</v>
      </c>
      <c r="E40" s="367">
        <v>0</v>
      </c>
      <c r="F40" s="367">
        <v>0</v>
      </c>
      <c r="G40" s="367">
        <v>0</v>
      </c>
      <c r="H40" s="367">
        <v>0</v>
      </c>
      <c r="I40" s="90"/>
      <c r="J40" s="90"/>
      <c r="K40" s="90"/>
      <c r="L40" s="90"/>
    </row>
    <row r="41" spans="1:12" ht="63" customHeight="1" x14ac:dyDescent="0.25">
      <c r="A41" s="92" t="s">
        <v>214</v>
      </c>
      <c r="B41" s="93" t="s">
        <v>545</v>
      </c>
      <c r="C41" s="364">
        <v>0</v>
      </c>
      <c r="D41" s="367">
        <v>0</v>
      </c>
      <c r="E41" s="367">
        <v>0</v>
      </c>
      <c r="F41" s="367">
        <v>0</v>
      </c>
      <c r="G41" s="367">
        <v>0</v>
      </c>
      <c r="H41" s="367">
        <v>0</v>
      </c>
      <c r="I41" s="90"/>
      <c r="J41" s="90"/>
      <c r="K41" s="90"/>
      <c r="L41" s="90"/>
    </row>
    <row r="42" spans="1:12" ht="58.5" customHeight="1" x14ac:dyDescent="0.25">
      <c r="A42" s="92">
        <v>3</v>
      </c>
      <c r="B42" s="91" t="s">
        <v>461</v>
      </c>
      <c r="C42" s="368">
        <v>0</v>
      </c>
      <c r="D42" s="367">
        <v>0</v>
      </c>
      <c r="E42" s="367">
        <v>0</v>
      </c>
      <c r="F42" s="367">
        <v>0</v>
      </c>
      <c r="G42" s="367">
        <v>0</v>
      </c>
      <c r="H42" s="367">
        <v>0</v>
      </c>
      <c r="I42" s="90"/>
      <c r="J42" s="90"/>
      <c r="K42" s="90"/>
      <c r="L42" s="90"/>
    </row>
    <row r="43" spans="1:12" ht="34.5" customHeight="1" x14ac:dyDescent="0.25">
      <c r="A43" s="92" t="s">
        <v>213</v>
      </c>
      <c r="B43" s="91" t="s">
        <v>211</v>
      </c>
      <c r="C43" s="364">
        <v>0</v>
      </c>
      <c r="D43" s="367">
        <v>0</v>
      </c>
      <c r="E43" s="367">
        <v>0</v>
      </c>
      <c r="F43" s="367">
        <v>0</v>
      </c>
      <c r="G43" s="367">
        <v>0</v>
      </c>
      <c r="H43" s="367">
        <v>0</v>
      </c>
      <c r="I43" s="90"/>
      <c r="J43" s="90"/>
      <c r="K43" s="90"/>
      <c r="L43" s="90"/>
    </row>
    <row r="44" spans="1:12" ht="24.75" customHeight="1" x14ac:dyDescent="0.25">
      <c r="A44" s="92" t="s">
        <v>212</v>
      </c>
      <c r="B44" s="91" t="s">
        <v>209</v>
      </c>
      <c r="C44" s="364">
        <v>0</v>
      </c>
      <c r="D44" s="367">
        <v>0</v>
      </c>
      <c r="E44" s="367">
        <v>0</v>
      </c>
      <c r="F44" s="367">
        <v>0</v>
      </c>
      <c r="G44" s="367">
        <v>0</v>
      </c>
      <c r="H44" s="367">
        <v>0</v>
      </c>
      <c r="I44" s="90"/>
      <c r="J44" s="90"/>
      <c r="K44" s="90"/>
      <c r="L44" s="90"/>
    </row>
    <row r="45" spans="1:12" ht="90.75" customHeight="1" x14ac:dyDescent="0.25">
      <c r="A45" s="92" t="s">
        <v>210</v>
      </c>
      <c r="B45" s="91" t="s">
        <v>466</v>
      </c>
      <c r="C45" s="364">
        <v>0</v>
      </c>
      <c r="D45" s="367">
        <v>0</v>
      </c>
      <c r="E45" s="367">
        <v>0</v>
      </c>
      <c r="F45" s="367">
        <v>0</v>
      </c>
      <c r="G45" s="367">
        <v>0</v>
      </c>
      <c r="H45" s="367">
        <v>0</v>
      </c>
      <c r="I45" s="90"/>
      <c r="J45" s="90"/>
      <c r="K45" s="90"/>
      <c r="L45" s="90"/>
    </row>
    <row r="46" spans="1:12" ht="167.25" customHeight="1" x14ac:dyDescent="0.25">
      <c r="A46" s="92" t="s">
        <v>208</v>
      </c>
      <c r="B46" s="91" t="s">
        <v>464</v>
      </c>
      <c r="C46" s="364">
        <v>0</v>
      </c>
      <c r="D46" s="367">
        <v>0</v>
      </c>
      <c r="E46" s="367">
        <v>0</v>
      </c>
      <c r="F46" s="367">
        <v>0</v>
      </c>
      <c r="G46" s="367">
        <v>0</v>
      </c>
      <c r="H46" s="367">
        <v>0</v>
      </c>
      <c r="I46" s="90"/>
      <c r="J46" s="90"/>
      <c r="K46" s="90"/>
      <c r="L46" s="90"/>
    </row>
    <row r="47" spans="1:12" ht="30.75" customHeight="1" x14ac:dyDescent="0.25">
      <c r="A47" s="92" t="s">
        <v>206</v>
      </c>
      <c r="B47" s="91" t="s">
        <v>207</v>
      </c>
      <c r="C47" s="364">
        <v>0</v>
      </c>
      <c r="D47" s="367">
        <v>0</v>
      </c>
      <c r="E47" s="367">
        <v>0</v>
      </c>
      <c r="F47" s="367">
        <v>0</v>
      </c>
      <c r="G47" s="367">
        <v>0</v>
      </c>
      <c r="H47" s="367">
        <v>0</v>
      </c>
      <c r="I47" s="90"/>
      <c r="J47" s="90"/>
      <c r="K47" s="90"/>
      <c r="L47" s="90"/>
    </row>
    <row r="48" spans="1:12" ht="37.5" customHeight="1" x14ac:dyDescent="0.25">
      <c r="A48" s="92" t="s">
        <v>476</v>
      </c>
      <c r="B48" s="93" t="s">
        <v>205</v>
      </c>
      <c r="C48" s="364">
        <v>0</v>
      </c>
      <c r="D48" s="367">
        <v>0</v>
      </c>
      <c r="E48" s="367">
        <v>0</v>
      </c>
      <c r="F48" s="367">
        <v>0</v>
      </c>
      <c r="G48" s="367">
        <v>0</v>
      </c>
      <c r="H48" s="367">
        <v>0</v>
      </c>
      <c r="I48" s="90"/>
      <c r="J48" s="90"/>
      <c r="K48" s="90"/>
      <c r="L48" s="90"/>
    </row>
    <row r="49" spans="1:12" ht="35.25" customHeight="1" x14ac:dyDescent="0.25">
      <c r="A49" s="92">
        <v>4</v>
      </c>
      <c r="B49" s="91" t="s">
        <v>203</v>
      </c>
      <c r="C49" s="368">
        <v>0</v>
      </c>
      <c r="D49" s="367">
        <v>0</v>
      </c>
      <c r="E49" s="367">
        <v>0</v>
      </c>
      <c r="F49" s="367">
        <v>0</v>
      </c>
      <c r="G49" s="367">
        <v>0</v>
      </c>
      <c r="H49" s="367">
        <v>0</v>
      </c>
      <c r="I49" s="90"/>
      <c r="J49" s="90"/>
      <c r="K49" s="90"/>
      <c r="L49" s="90"/>
    </row>
    <row r="50" spans="1:12" ht="86.25" customHeight="1" x14ac:dyDescent="0.25">
      <c r="A50" s="92" t="s">
        <v>204</v>
      </c>
      <c r="B50" s="91" t="s">
        <v>465</v>
      </c>
      <c r="C50" s="368">
        <v>0</v>
      </c>
      <c r="D50" s="367">
        <v>0</v>
      </c>
      <c r="E50" s="367">
        <v>0</v>
      </c>
      <c r="F50" s="367">
        <v>0</v>
      </c>
      <c r="G50" s="367">
        <v>0</v>
      </c>
      <c r="H50" s="367">
        <v>0</v>
      </c>
      <c r="I50" s="90"/>
      <c r="J50" s="90"/>
      <c r="K50" s="90"/>
      <c r="L50" s="90"/>
    </row>
    <row r="51" spans="1:12" ht="77.25" customHeight="1" x14ac:dyDescent="0.25">
      <c r="A51" s="92" t="s">
        <v>202</v>
      </c>
      <c r="B51" s="91" t="s">
        <v>467</v>
      </c>
      <c r="C51" s="364">
        <v>0</v>
      </c>
      <c r="D51" s="367">
        <v>0</v>
      </c>
      <c r="E51" s="367">
        <v>0</v>
      </c>
      <c r="F51" s="367">
        <v>0</v>
      </c>
      <c r="G51" s="367">
        <v>0</v>
      </c>
      <c r="H51" s="367">
        <v>0</v>
      </c>
      <c r="I51" s="90"/>
      <c r="J51" s="90"/>
      <c r="K51" s="90"/>
      <c r="L51" s="90"/>
    </row>
    <row r="52" spans="1:12" ht="71.25" customHeight="1" x14ac:dyDescent="0.25">
      <c r="A52" s="92" t="s">
        <v>200</v>
      </c>
      <c r="B52" s="91" t="s">
        <v>201</v>
      </c>
      <c r="C52" s="364">
        <v>0</v>
      </c>
      <c r="D52" s="367">
        <v>0</v>
      </c>
      <c r="E52" s="367">
        <v>0</v>
      </c>
      <c r="F52" s="367">
        <v>0</v>
      </c>
      <c r="G52" s="367">
        <v>0</v>
      </c>
      <c r="H52" s="367">
        <v>0</v>
      </c>
      <c r="I52" s="90"/>
      <c r="J52" s="90"/>
      <c r="K52" s="90"/>
      <c r="L52" s="90"/>
    </row>
    <row r="53" spans="1:12" ht="48" customHeight="1" x14ac:dyDescent="0.25">
      <c r="A53" s="92" t="s">
        <v>198</v>
      </c>
      <c r="B53" s="157" t="s">
        <v>468</v>
      </c>
      <c r="C53" s="364">
        <v>0</v>
      </c>
      <c r="D53" s="367">
        <v>0</v>
      </c>
      <c r="E53" s="367">
        <v>0</v>
      </c>
      <c r="F53" s="367">
        <v>0</v>
      </c>
      <c r="G53" s="367">
        <v>0</v>
      </c>
      <c r="H53" s="367">
        <v>0</v>
      </c>
      <c r="I53" s="90"/>
      <c r="J53" s="90"/>
      <c r="K53" s="90"/>
      <c r="L53" s="90"/>
    </row>
    <row r="54" spans="1:12" ht="46.5" customHeight="1" x14ac:dyDescent="0.25">
      <c r="A54" s="92" t="s">
        <v>469</v>
      </c>
      <c r="B54" s="91" t="s">
        <v>199</v>
      </c>
      <c r="C54" s="364">
        <v>0</v>
      </c>
      <c r="D54" s="367">
        <v>0</v>
      </c>
      <c r="E54" s="367">
        <v>0</v>
      </c>
      <c r="F54" s="367">
        <v>0</v>
      </c>
      <c r="G54" s="367">
        <v>0</v>
      </c>
      <c r="H54" s="367">
        <v>0</v>
      </c>
      <c r="I54" s="90"/>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2018-05-07T13:57:52Z</dcterms:modified>
</cp:coreProperties>
</file>