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S52" i="15" l="1"/>
  <c r="S42" i="15"/>
  <c r="S41" i="15"/>
  <c r="S40" i="15"/>
  <c r="S38" i="15"/>
  <c r="S37" i="15"/>
  <c r="S36" i="15"/>
  <c r="S39" i="15"/>
  <c r="R57" i="15" l="1"/>
  <c r="R56" i="15"/>
  <c r="R54" i="15"/>
  <c r="R55" i="15"/>
  <c r="S55" i="15"/>
  <c r="R53" i="15"/>
  <c r="R45" i="15"/>
  <c r="S45" i="15"/>
  <c r="S54" i="15" s="1"/>
  <c r="R46" i="15"/>
  <c r="S46" i="15"/>
  <c r="R47" i="15"/>
  <c r="S47" i="15"/>
  <c r="R48" i="15"/>
  <c r="S48" i="15"/>
  <c r="R49" i="15"/>
  <c r="S49" i="15"/>
  <c r="R50" i="15"/>
  <c r="S50" i="15"/>
  <c r="S57" i="15" s="1"/>
  <c r="S44" i="15"/>
  <c r="S53" i="15" s="1"/>
  <c r="R44" i="15"/>
  <c r="S56" i="15" l="1"/>
  <c r="B27" i="22"/>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B99" i="25" l="1"/>
  <c r="C61" i="25"/>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C79" i="25"/>
  <c r="E76" i="25" l="1"/>
  <c r="D80" i="25"/>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E84" i="25"/>
  <c r="D87" i="25"/>
  <c r="C87" i="25"/>
  <c r="C90" i="25" s="1"/>
  <c r="J109" i="25"/>
  <c r="I108" i="25"/>
  <c r="I50" i="25" s="1"/>
  <c r="I59" i="25" s="1"/>
  <c r="G75" i="25"/>
  <c r="O137" i="25"/>
  <c r="L49" i="25"/>
  <c r="M141" i="25"/>
  <c r="K73" i="25" s="1"/>
  <c r="K85" i="25" s="1"/>
  <c r="K99" i="25" s="1"/>
  <c r="H80" i="25"/>
  <c r="H66" i="25"/>
  <c r="H68" i="25" s="1"/>
  <c r="E89" i="25" l="1"/>
  <c r="E88" i="25"/>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N55" i="25"/>
  <c r="AO53" i="25" s="1"/>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<sst xmlns="http://schemas.openxmlformats.org/spreadsheetml/2006/main" count="1085" uniqueCount="630">
  <si>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</si>
  <si>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</si>
  <si>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</si>
  <si>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</si>
  <si>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</si>
  <si>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</si>
  <si>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</si>
  <si>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</si>
  <si>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</si>
  <si>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</si>
  <si>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</si>
  <si>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</si>
  <si>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</si>
  <si>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</si>
  <si>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</si>
  <si>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</si>
  <si>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</si>
  <si>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</si>
  <si>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</si>
  <si>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</si>
  <si>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</si>
  <si>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</si>
  <si>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</si>
  <si>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</si>
  <si>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</si>
  <si>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</si>
  <si>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</si>
  <si>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</si>
  <si>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</si>
  <si>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</si>
  <si>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</si>
  <si>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</si>
  <si>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</si>
  <si>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</si>
  <si>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</si>
  <si>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</si>
  <si>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</si>
  <si>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</si>
  <si>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</si>
  <si>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</si>
  <si>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</si>
  <si>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</si>
  <si>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</si>
  <si>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</si>
  <si>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</si>
  <si>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</si>
  <si>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</si>
  <si>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</si>
  <si>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</si>
  <si>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</si>
  <si>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</si>
  <si>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</si>
  <si>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</si>
  <si>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</si>
  <si>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</si>
  <si>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</si>
  <si>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</si>
  <si>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</si>
  <si>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</si>
  <si>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</si>
  <si>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</si>
  <si>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</si>
  <si>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</si>
  <si>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</si>
  <si>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</si>
  <si>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</si>
  <si>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</si>
  <si>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</si>
  <si>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</si>
  <si>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</si>
  <si>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</si>
  <si>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</si>
  <si>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</si>
  <si>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</si>
  <si>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</si>
  <si>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</si>
  <si>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</si>
  <si>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</si>
  <si>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</si>
  <si>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</si>
  <si>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</si>
  <si>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</si>
  <si>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</si>
  <si>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</si>
  <si>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</si>
  <si>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</si>
  <si>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</si>
  <si>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</si>
  <si>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</si>
  <si>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</si>
  <si>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</si>
  <si>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</si>
  <si>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</si>
  <si>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</si>
  <si>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</si>
  <si>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</si>
  <si>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</si>
  <si>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</si>
  <si>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</si>
  <si>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</si>
  <si>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</si>
  <si>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</si>
  <si>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</si>
  <si>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</si>
  <si>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</si>
  <si>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</si>
  <si>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</si>
  <si>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</si>
  <si>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</si>
  <si>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</si>
  <si>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</si>
  <si>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</si>
  <si>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</si>
  <si>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</si>
  <si>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</si>
  <si>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</si>
  <si>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</si>
  <si>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</si>
  <si>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</si>
  <si>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</si>
  <si>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</si>
  <si>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</si>
  <si>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</si>
  <si>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</si>
  <si>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</si>
  <si>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</si>
  <si>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</si>
  <si>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</si>
  <si>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</si>
  <si>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</si>
  <si>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</si>
  <si>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</si>
  <si>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</si>
  <si>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</si>
  <si>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</si>
  <si>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</si>
  <si>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</si>
  <si>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</si>
  <si>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</si>
  <si>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</si>
  <si>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</si>
  <si>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</si>
  <si>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</si>
  <si>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</si>
  <si>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</si>
  <si>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</si>
  <si>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</si>
  <si>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</si>
  <si>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</si>
  <si>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</si>
  <si>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</si>
  <si>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</si>
  <si>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</si>
  <si>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</si>
  <si>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</si>
  <si>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</si>
  <si>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</si>
  <si>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</si>
  <si>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</si>
  <si>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</si>
  <si>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</si>
  <si>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</si>
  <si>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</si>
  <si>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</si>
  <si>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</si>
  <si>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</si>
  <si>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</si>
  <si>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</si>
  <si>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</si>
  <si>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</si>
  <si>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</si>
  <si>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</si>
  <si>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</si>
  <si>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</si>
  <si>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</si>
  <si>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</si>
  <si>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</si>
  <si>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</si>
  <si>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</si>
  <si>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</si>
  <si>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</si>
  <si>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</si>
  <si>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</si>
  <si>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</si>
  <si>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</si>
  <si>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</si>
  <si>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</si>
  <si>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</si>
  <si>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</si>
  <si>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</si>
  <si>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</si>
  <si>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</si>
  <si>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</si>
  <si>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</si>
  <si>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</si>
  <si>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</si>
  <si>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</si>
  <si>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</si>
  <si>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</si>
  <si>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</si>
  <si>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</si>
  <si>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</si>
  <si>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</si>
  <si>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</si>
  <si>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</si>
  <si>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</si>
  <si>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</si>
  <si>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</si>
  <si>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</si>
  <si>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</si>
  <si>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</si>
  <si>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</si>
  <si>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</si>
  <si>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</si>
  <si>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</si>
  <si>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</si>
  <si>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</si>
  <si>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</si>
  <si>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</si>
  <si>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</si>
  <si>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</si>
  <si>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</si>
  <si>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</si>
  <si>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</si>
  <si>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</si>
  <si>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</si>
  <si>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</si>
  <si>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</si>
  <si>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</si>
  <si>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</si>
  <si>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</si>
  <si>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</si>
  <si>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</si>
  <si>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</si>
  <si>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</si>
  <si>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</si>
  <si>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</si>
  <si>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</si>
  <si>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</si>
  <si>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</si>
  <si>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</si>
  <si>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</si>
  <si>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</si>
  <si>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</si>
  <si>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</si>
  <si>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</si>
  <si>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</si>
  <si>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</si>
  <si>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</si>
  <si>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</si>
  <si>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</si>
  <si>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</si>
  <si>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</si>
  <si>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</si>
  <si>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</si>
  <si>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</si>
  <si>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</si>
  <si>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</si>
  <si>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</si>
  <si>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</si>
  <si>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</si>
  <si>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</si>
  <si>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</si>
  <si>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</si>
  <si>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</si>
  <si>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</si>
  <si>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</si>
  <si>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</si>
  <si>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</si>
  <si>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</si>
  <si>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</si>
  <si>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</si>
  <si>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</si>
  <si>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</si>
  <si>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</si>
  <si>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</si>
  <si>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</si>
  <si>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</si>
  <si>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</si>
  <si>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</si>
  <si>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</si>
  <si>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</si>
  <si>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</si>
  <si>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</si>
  <si>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</si>
  <si>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</si>
  <si>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</si>
  <si>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</si>
  <si>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</si>
  <si>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</si>
  <si>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</si>
  <si>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</si>
  <si>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</si>
  <si>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</si>
  <si>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</si>
  <si>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</si>
  <si>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</si>
  <si>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</si>
  <si>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</si>
  <si>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</si>
  <si>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</si>
  <si>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</si>
  <si>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</si>
  <si>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</si>
  <si>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</si>
  <si>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</si>
  <si>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</si>
  <si>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</si>
  <si>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</si>
  <si>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</si>
  <si>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</si>
  <si>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</si>
  <si>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</si>
  <si>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</si>
  <si>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</si>
  <si>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</si>
  <si>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</si>
  <si>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</si>
  <si>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</si>
  <si>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</si>
  <si>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</si>
  <si>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</si>
  <si>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</si>
  <si>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</si>
  <si>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</si>
  <si>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</si>
  <si>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</si>
  <si>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</si>
  <si>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</si>
  <si>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</si>
  <si>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</si>
  <si>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</si>
  <si>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</si>
  <si>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</si>
  <si>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</si>
  <si>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</si>
  <si>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</si>
  <si>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</si>
  <si>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</si>
  <si>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</si>
  <si>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</si>
  <si>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</si>
  <si>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</si>
  <si>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</si>
  <si>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</si>
  <si>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</si>
  <si>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</si>
  <si>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</si>
  <si>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</si>
  <si>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</si>
  <si>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</si>
  <si>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</si>
  <si>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</si>
  <si>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</si>
  <si>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</si>
  <si>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</si>
  <si>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</si>
  <si>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</si>
  <si>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</si>
  <si>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</si>
  <si>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</si>
  <si>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</si>
  <si>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</si>
  <si>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</si>
  <si>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</si>
  <si>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</si>
  <si>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</si>
  <si>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</si>
  <si>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</si>
  <si>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</si>
  <si>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</si>
  <si>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</si>
  <si>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</si>
  <si>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</si>
  <si>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</si>
  <si>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</si>
  <si>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</si>
  <si>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</si>
  <si>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</si>
  <si>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</si>
  <si>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</si>
  <si>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</si>
  <si>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</si>
  <si>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</si>
  <si>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</si>
  <si>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</si>
  <si>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</si>
  <si>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</si>
  <si>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</si>
  <si>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</si>
  <si>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</si>
  <si>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</si>
  <si>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</si>
  <si>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</si>
  <si>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</si>
  <si>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</si>
  <si>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</si>
  <si>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</si>
  <si>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</si>
  <si>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</si>
  <si>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</si>
  <si>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</si>
  <si>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</si>
  <si>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</si>
  <si>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</si>
  <si>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</si>
  <si>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</si>
  <si>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</si>
  <si>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</si>
  <si>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</si>
  <si>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</si>
  <si>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</si>
  <si>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</si>
  <si>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</si>
  <si>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</si>
  <si>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</si>
  <si>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</si>
  <si>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</si>
  <si>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</si>
  <si>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</si>
  <si>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</si>
  <si>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</si>
  <si>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</si>
  <si>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</si>
  <si>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</si>
  <si>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</si>
  <si>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</si>
  <si>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</si>
  <si>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</si>
  <si>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</si>
  <si>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</si>
  <si>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</si>
  <si>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</si>
  <si>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</si>
  <si>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</si>
  <si>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</si>
  <si>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</si>
  <si>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</si>
  <si>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</si>
  <si>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</si>
  <si>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</si>
  <si>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</si>
  <si>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</si>
  <si>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</si>
  <si>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</si>
  <si>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</si>
  <si>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</si>
  <si>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</si>
  <si>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</si>
  <si>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</si>
  <si>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</si>
  <si>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</si>
  <si>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</si>
  <si>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</si>
  <si>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</si>
  <si>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</si>
  <si>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</si>
  <si>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</si>
  <si>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</si>
  <si>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</si>
  <si>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</si>
  <si>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</si>
  <si>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</si>
  <si>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</si>
  <si>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</si>
  <si>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</si>
  <si>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</si>
  <si>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</si>
  <si>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</si>
  <si>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</si>
  <si>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</si>
  <si>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</si>
  <si>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</si>
  <si>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</si>
  <si>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</si>
  <si>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</si>
  <si>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</si>
  <si>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</si>
  <si>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</si>
  <si>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</si>
  <si>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</si>
  <si>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</si>
  <si>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</si>
  <si>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</si>
  <si>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</si>
  <si>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</si>
  <si>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</si>
  <si>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</si>
  <si>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</si>
  <si>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</si>
  <si>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</si>
  <si>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</si>
  <si>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</si>
  <si>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</si>
  <si>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</si>
  <si>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</si>
  <si>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</si>
  <si>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</si>
  <si>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</si>
  <si>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</si>
  <si>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</si>
  <si>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</si>
  <si>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</si>
  <si>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</si>
  <si>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</si>
  <si>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</si>
  <si>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</si>
  <si>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</si>
  <si>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</si>
  <si>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</si>
  <si>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</si>
  <si>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</si>
  <si>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</si>
  <si>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</si>
  <si>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</si>
  <si>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</si>
  <si>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</si>
  <si>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</si>
  <si>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</si>
  <si>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</si>
  <si>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</si>
  <si>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</si>
  <si>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</si>
  <si>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</si>
  <si>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</si>
  <si>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</si>
  <si>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</si>
  <si>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</si>
  <si>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</si>
  <si>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</si>
  <si>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</si>
  <si>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</si>
  <si>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</si>
  <si>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</si>
  <si>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</si>
  <si>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</si>
  <si>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</si>
  <si>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</si>
  <si>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</si>
  <si>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</si>
  <si>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</si>
  <si>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</si>
  <si>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</si>
  <si>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</si>
  <si>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</si>
  <si>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</si>
  <si>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</si>
  <si>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</si>
  <si>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</si>
  <si>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</si>
  <si>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</si>
  <si>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</si>
  <si>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</si>
  <si>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</si>
  <si>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</si>
  <si>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</si>
  <si>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</si>
  <si>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</si>
  <si>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</si>
  <si>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</si>
  <si>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</si>
  <si>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</si>
  <si>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</si>
  <si>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</si>
  <si>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</si>
  <si>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</si>
  <si>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</si>
  <si>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</si>
  <si>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</si>
  <si>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</si>
  <si>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</si>
  <si>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</si>
  <si>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</si>
  <si>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</si>
  <si>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</si>
  <si>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</si>
  <si>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</si>
  <si>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</si>
  <si>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</si>
  <si>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</si>
  <si>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</si>
  <si>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</si>
  <si>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</si>
  <si>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</si>
  <si>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</si>
  <si>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</si>
  <si>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</si>
  <si>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</si>
  <si>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</si>
  <si>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</si>
  <si>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</si>
  <si>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</si>
  <si>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</si>
  <si>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</si>
  <si>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</si>
  <si>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</si>
  <si>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</si>
  <si>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</si>
  <si>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</si>
  <si>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</si>
  <si>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</si>
  <si>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</si>
  <si>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</si>
  <si>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</si>
  <si>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</si>
  <si>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</si>
  <si>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</si>
  <si>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</si>
  <si>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</si>
  <si>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</si>
  <si>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</si>
  <si>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</si>
  <si>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</si>
  <si>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</si>
  <si>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</si>
  <si>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</si>
  <si>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ж/б</t>
  </si>
  <si>
    <t>I_140-82</t>
  </si>
  <si>
    <t>Приобретение электросетевого комплекса п.Майский Светлогорского р-на  Калининградской обл</t>
  </si>
  <si>
    <t>Светлогорский  городской округ</t>
  </si>
  <si>
    <t>КЛ 0,4 кВ от ТП 131-01</t>
  </si>
  <si>
    <t>ТП 131-01-оп.1</t>
  </si>
  <si>
    <t>оп.1-оп.8</t>
  </si>
  <si>
    <t>ВЛ 0,4 кВ от ТП 131-01</t>
  </si>
  <si>
    <t>в траншее</t>
  </si>
  <si>
    <t>Приобретение электросетевого комплекса п.Майский Светлогорского р-на  Калининградской обл: КЛ 0,4 кВ от ТП 131-01 протяженностью 0,13 км, ВЛ 0,4 кВ от ТП 131-01 протяженностью 0,21 км, ЩРН-1, ЩРН-2</t>
  </si>
  <si>
    <t>договор безвозмездной передачи электросетевого имущества с Максимовой А.В от 29.03.2018 № 43</t>
  </si>
  <si>
    <t>КЛ 0,346 млн.руб./км; 
ВЛ 0,040 млн.руб./км</t>
  </si>
  <si>
    <t>договор безвозмездной передачи электросетевого имущества с Максимовой А.В от 29.03.2018 № 43 в ценах 2018 года без НДС, млн. руб.</t>
  </si>
  <si>
    <t>0,361 (0,361)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</si>
</sst>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-13443.485458936913</c:v>
                </c:pt>
                <c:pt idx="1">
                  <c:v>-1419.0270778393769</c:v>
                </c:pt>
                <c:pt idx="2">
                  <c:v>-1240.037469296687</c:v>
                </c:pt>
                <c:pt idx="3">
                  <c:v>-1083.0546183553965</c:v>
                </c:pt>
                <c:pt idx="4">
                  <c:v>-945.47682131114868</c:v>
                </c:pt>
                <c:pt idx="5">
                  <c:v>-824.99048498483353</c:v>
                </c:pt>
                <c:pt idx="6">
                  <c:v>-719.54201164051244</c:v>
                </c:pt>
                <c:pt idx="7">
                  <c:v>-627.31163988813273</c:v>
                </c:pt>
                <c:pt idx="8">
                  <c:v>-546.68929122826557</c:v>
                </c:pt>
                <c:pt idx="9">
                  <c:v>-476.25241171863388</c:v>
                </c:pt>
                <c:pt idx="10">
                  <c:v>-414.74575529976045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-13443.485458936913</c:v>
                </c:pt>
                <c:pt idx="1">
                  <c:v>-14862.51253677629</c:v>
                </c:pt>
                <c:pt idx="2">
                  <c:v>-16102.550006072977</c:v>
                </c:pt>
                <c:pt idx="3">
                  <c:v>-17185.604624428375</c:v>
                </c:pt>
                <c:pt idx="4">
                  <c:v>-18131.081445739524</c:v>
                </c:pt>
                <c:pt idx="5">
                  <c:v>-18956.071930724356</c:v>
                </c:pt>
                <c:pt idx="6">
                  <c:v>-19675.613942364867</c:v>
                </c:pt>
                <c:pt idx="7">
                  <c:v>-20302.925582252999</c:v>
                </c:pt>
                <c:pt idx="8">
                  <c:v>-20849.614873481267</c:v>
                </c:pt>
                <c:pt idx="9">
                  <c:v>-21325.8672851999</c:v>
                </c:pt>
                <c:pt idx="10">
                  <c:v>-21740.613040499662</c:v>
                </c:pt>
              </c:numCache>
            </c:numRef>
          </c:val>
          <c:smooth val="0"/>
        </c:ser>
        <c:dLbls>
          <c:showLegendKey val="0"/>
          <c:showVal val="0"/>
          <c:showCatName val="0"/>
          <c:showSerName val="0"/>
          <c:showPercent val="0"/>
          <c:showBubbleSize val="0"/>
        </c:dLbls>
        <c:smooth val="0"/>
        <c:axId val="439644400"/>
        <c:axId val="439644792"/>
      </c:lineChart>
      <c:catAx>
        <c:axId val="43964440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9644792"/>
        <c:crosses val="autoZero"/>
        <c:auto val="1"/>
        <c:lblAlgn val="ctr"/>
        <c:lblOffset val="100"/>
        <c:noMultiLvlLbl val="0"/>
      </c:catAx>
      <c:valAx>
        <c:axId val="4396447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96444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C28" sqref="C28"/>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617</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618</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619</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электросетевого комплекса п.Майский Светлогорского р-на  Калининградской обл: КЛ 0,4 кВ от ТП 131-01 протяженностью 0,13 км, ВЛ 0,4 кВ от ТП 131-01 протяженностью 0,21 км, ЩРН-1, ЩРН-2</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R53" sqref="R5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1" t="str">
        <f>'1. паспорт местоположение'!A12:C12</f>
        <v>I_140-82</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1" t="str">
        <f>'1. паспорт местоположение'!A15</f>
        <v>Приобретение электросетевого комплекса п.Майский Светлогорского р-на  Калининградской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503</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188</v>
      </c>
      <c r="B20" s="487" t="s">
        <v>187</v>
      </c>
      <c r="C20" s="473" t="s">
        <v>186</v>
      </c>
      <c r="D20" s="473"/>
      <c r="E20" s="489" t="s">
        <v>185</v>
      </c>
      <c r="F20" s="489"/>
      <c r="G20" s="495"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1" t="s">
        <v>184</v>
      </c>
      <c r="AC20" s="492"/>
      <c r="AD20" s="83"/>
      <c r="AE20" s="83"/>
      <c r="AF20" s="83"/>
    </row>
    <row r="21" spans="1:32" ht="99.75" customHeight="1" x14ac:dyDescent="0.25">
      <c r="A21" s="488"/>
      <c r="B21" s="488"/>
      <c r="C21" s="473"/>
      <c r="D21" s="473"/>
      <c r="E21" s="489"/>
      <c r="F21" s="489"/>
      <c r="G21" s="496"/>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3"/>
      <c r="AC21" s="494"/>
    </row>
    <row r="22" spans="1:32" ht="89.25" customHeight="1" x14ac:dyDescent="0.25">
      <c r="A22" s="480"/>
      <c r="B22" s="480"/>
      <c r="C22" s="368" t="s">
        <v>2</v>
      </c>
      <c r="D22" s="368" t="s">
        <v>182</v>
      </c>
      <c r="E22" s="369" t="s">
        <v>593</v>
      </c>
      <c r="F22" s="370" t="s">
        <v>599</v>
      </c>
      <c r="G22" s="497"/>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v>
      </c>
      <c r="S24" s="357">
        <f t="shared" ref="S24:AA24" si="2">SUM(S25:S29)</f>
        <v>0</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v>
      </c>
      <c r="S28" s="358">
        <v>0</v>
      </c>
      <c r="T28" s="358">
        <v>0</v>
      </c>
      <c r="U28" s="358">
        <v>0</v>
      </c>
      <c r="V28" s="358">
        <v>0</v>
      </c>
      <c r="W28" s="358">
        <v>0</v>
      </c>
      <c r="X28" s="358">
        <v>0</v>
      </c>
      <c r="Y28" s="358">
        <v>0</v>
      </c>
      <c r="Z28" s="358">
        <v>0</v>
      </c>
      <c r="AA28" s="358">
        <v>0</v>
      </c>
      <c r="AB28" s="357">
        <f t="shared" si="3"/>
        <v>0</v>
      </c>
      <c r="AC28" s="357">
        <f t="shared" si="4"/>
        <v>0</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0</v>
      </c>
      <c r="S30" s="357">
        <f t="shared" si="5"/>
        <v>0</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0</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0</v>
      </c>
      <c r="S33" s="358">
        <v>0</v>
      </c>
      <c r="T33" s="358">
        <v>0</v>
      </c>
      <c r="U33" s="358">
        <v>0</v>
      </c>
      <c r="V33" s="358">
        <v>0</v>
      </c>
      <c r="W33" s="358">
        <v>0</v>
      </c>
      <c r="X33" s="358">
        <v>0</v>
      </c>
      <c r="Y33" s="358">
        <v>0</v>
      </c>
      <c r="Z33" s="358">
        <v>0</v>
      </c>
      <c r="AA33" s="358">
        <v>0</v>
      </c>
      <c r="AB33" s="357">
        <f t="shared" si="3"/>
        <v>0</v>
      </c>
      <c r="AC33" s="357">
        <f t="shared" si="4"/>
        <v>0</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f t="shared" ref="S36:S38" si="6">R36</f>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f t="shared" si="6"/>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f t="shared" si="6"/>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0.20100000000000001</v>
      </c>
      <c r="S39" s="358">
        <f>R39</f>
        <v>0.20100000000000001</v>
      </c>
      <c r="T39" s="358">
        <v>0</v>
      </c>
      <c r="U39" s="358">
        <v>0</v>
      </c>
      <c r="V39" s="358">
        <v>0</v>
      </c>
      <c r="W39" s="358">
        <v>0</v>
      </c>
      <c r="X39" s="358">
        <v>0</v>
      </c>
      <c r="Y39" s="358">
        <v>0</v>
      </c>
      <c r="Z39" s="358">
        <v>0</v>
      </c>
      <c r="AA39" s="358">
        <v>0</v>
      </c>
      <c r="AB39" s="357">
        <f t="shared" si="3"/>
        <v>0</v>
      </c>
      <c r="AC39" s="357">
        <f t="shared" si="4"/>
        <v>0.20100000000000001</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f t="shared" ref="S40:S42" si="7">R40</f>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0.16</v>
      </c>
      <c r="S41" s="358">
        <f t="shared" si="7"/>
        <v>0.16</v>
      </c>
      <c r="T41" s="358">
        <v>0</v>
      </c>
      <c r="U41" s="358">
        <v>0</v>
      </c>
      <c r="V41" s="358">
        <v>0</v>
      </c>
      <c r="W41" s="358">
        <v>0</v>
      </c>
      <c r="X41" s="358">
        <v>0</v>
      </c>
      <c r="Y41" s="358">
        <v>0</v>
      </c>
      <c r="Z41" s="358">
        <v>0</v>
      </c>
      <c r="AA41" s="358">
        <v>0</v>
      </c>
      <c r="AB41" s="357">
        <f t="shared" si="3"/>
        <v>0</v>
      </c>
      <c r="AC41" s="357">
        <f t="shared" si="4"/>
        <v>0.16</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f t="shared" si="7"/>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f>R36</f>
        <v>0</v>
      </c>
      <c r="S44" s="358">
        <f>S36</f>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f t="shared" ref="R45:S45" si="8">R37</f>
        <v>0</v>
      </c>
      <c r="S45" s="358">
        <f t="shared" si="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f t="shared" ref="R46:S46" si="9">R38</f>
        <v>0</v>
      </c>
      <c r="S46" s="358">
        <f t="shared" si="9"/>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f t="shared" ref="R47:S47" si="10">R39</f>
        <v>0.20100000000000001</v>
      </c>
      <c r="S47" s="358">
        <f t="shared" si="10"/>
        <v>0.20100000000000001</v>
      </c>
      <c r="T47" s="358">
        <v>0</v>
      </c>
      <c r="U47" s="358">
        <v>0</v>
      </c>
      <c r="V47" s="358">
        <v>0</v>
      </c>
      <c r="W47" s="358">
        <v>0</v>
      </c>
      <c r="X47" s="358">
        <v>0</v>
      </c>
      <c r="Y47" s="358">
        <v>0</v>
      </c>
      <c r="Z47" s="358">
        <v>0</v>
      </c>
      <c r="AA47" s="358">
        <v>0</v>
      </c>
      <c r="AB47" s="357">
        <f t="shared" si="3"/>
        <v>0</v>
      </c>
      <c r="AC47" s="357">
        <f t="shared" si="4"/>
        <v>0.20100000000000001</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11">N40</f>
        <v>0</v>
      </c>
      <c r="O48" s="358">
        <f t="shared" ref="O48" si="12">O40</f>
        <v>0</v>
      </c>
      <c r="P48" s="358">
        <v>0</v>
      </c>
      <c r="Q48" s="358">
        <v>0</v>
      </c>
      <c r="R48" s="358">
        <f t="shared" ref="R48:S48" si="13">R40</f>
        <v>0</v>
      </c>
      <c r="S48" s="358">
        <f t="shared" si="13"/>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11"/>
        <v>0</v>
      </c>
      <c r="O49" s="358">
        <f t="shared" ref="O49" si="14">O41</f>
        <v>0</v>
      </c>
      <c r="P49" s="358">
        <v>0</v>
      </c>
      <c r="Q49" s="358">
        <v>0</v>
      </c>
      <c r="R49" s="358">
        <f t="shared" ref="R49:S49" si="15">R41</f>
        <v>0.16</v>
      </c>
      <c r="S49" s="358">
        <f t="shared" si="15"/>
        <v>0.16</v>
      </c>
      <c r="T49" s="358">
        <v>0</v>
      </c>
      <c r="U49" s="358">
        <v>0</v>
      </c>
      <c r="V49" s="358">
        <v>0</v>
      </c>
      <c r="W49" s="358">
        <v>0</v>
      </c>
      <c r="X49" s="358">
        <v>0</v>
      </c>
      <c r="Y49" s="358">
        <v>0</v>
      </c>
      <c r="Z49" s="358">
        <v>0</v>
      </c>
      <c r="AA49" s="358">
        <v>0</v>
      </c>
      <c r="AB49" s="357">
        <f t="shared" si="3"/>
        <v>0</v>
      </c>
      <c r="AC49" s="357">
        <f t="shared" si="4"/>
        <v>0.16</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f t="shared" ref="R50:S50" si="16">R42</f>
        <v>0</v>
      </c>
      <c r="S50" s="358">
        <f t="shared" si="16"/>
        <v>0</v>
      </c>
      <c r="T50" s="358">
        <v>0</v>
      </c>
      <c r="U50" s="358">
        <v>0</v>
      </c>
      <c r="V50" s="358">
        <v>0</v>
      </c>
      <c r="W50" s="358">
        <v>0</v>
      </c>
      <c r="X50" s="358">
        <v>0</v>
      </c>
      <c r="Y50" s="358">
        <v>0</v>
      </c>
      <c r="Z50" s="358">
        <v>0</v>
      </c>
      <c r="AA50" s="358">
        <v>0</v>
      </c>
      <c r="AB50" s="357">
        <f t="shared" si="3"/>
        <v>0</v>
      </c>
      <c r="AC50" s="357">
        <f t="shared" si="4"/>
        <v>0</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7.3786000000000004E-2</v>
      </c>
      <c r="S52" s="358">
        <f>R52</f>
        <v>7.3786000000000004E-2</v>
      </c>
      <c r="T52" s="358">
        <v>0</v>
      </c>
      <c r="U52" s="358">
        <v>0</v>
      </c>
      <c r="V52" s="358">
        <v>0</v>
      </c>
      <c r="W52" s="358">
        <v>0</v>
      </c>
      <c r="X52" s="358">
        <v>0</v>
      </c>
      <c r="Y52" s="358">
        <v>0</v>
      </c>
      <c r="Z52" s="358">
        <v>0</v>
      </c>
      <c r="AA52" s="358">
        <v>0</v>
      </c>
      <c r="AB52" s="357">
        <f t="shared" si="3"/>
        <v>0</v>
      </c>
      <c r="AC52" s="357">
        <f t="shared" si="4"/>
        <v>7.3786000000000004E-2</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f>R44</f>
        <v>0</v>
      </c>
      <c r="S53" s="358">
        <f>S44</f>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f t="shared" ref="R54:S54" si="17">R45</f>
        <v>0</v>
      </c>
      <c r="S54" s="358">
        <f t="shared" si="17"/>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f t="shared" ref="R55:S55" si="18">R46</f>
        <v>0</v>
      </c>
      <c r="S55" s="358">
        <f t="shared" si="1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f>R47+R48+R49</f>
        <v>0.36099999999999999</v>
      </c>
      <c r="S56" s="358">
        <f>S47+S48+S49</f>
        <v>0.36099999999999999</v>
      </c>
      <c r="T56" s="358">
        <v>0</v>
      </c>
      <c r="U56" s="358">
        <v>0</v>
      </c>
      <c r="V56" s="358">
        <v>0</v>
      </c>
      <c r="W56" s="358">
        <v>0</v>
      </c>
      <c r="X56" s="358">
        <v>0</v>
      </c>
      <c r="Y56" s="358">
        <v>0</v>
      </c>
      <c r="Z56" s="358">
        <v>0</v>
      </c>
      <c r="AA56" s="358">
        <v>0</v>
      </c>
      <c r="AB56" s="357">
        <f t="shared" si="3"/>
        <v>0</v>
      </c>
      <c r="AC56" s="357">
        <f t="shared" si="4"/>
        <v>0.36099999999999999</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0</v>
      </c>
      <c r="S57" s="358">
        <f>S50</f>
        <v>0</v>
      </c>
      <c r="T57" s="358">
        <v>0</v>
      </c>
      <c r="U57" s="358">
        <v>0</v>
      </c>
      <c r="V57" s="358">
        <v>0</v>
      </c>
      <c r="W57" s="358">
        <v>0</v>
      </c>
      <c r="X57" s="358">
        <v>0</v>
      </c>
      <c r="Y57" s="358">
        <v>0</v>
      </c>
      <c r="Z57" s="358">
        <v>0</v>
      </c>
      <c r="AA57" s="358">
        <v>0</v>
      </c>
      <c r="AB57" s="357">
        <f t="shared" si="3"/>
        <v>0</v>
      </c>
      <c r="AC57" s="357">
        <f t="shared" si="4"/>
        <v>0</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0"/>
      <c r="C66" s="500"/>
      <c r="D66" s="500"/>
      <c r="E66" s="500"/>
      <c r="F66" s="500"/>
      <c r="G66" s="500"/>
      <c r="H66" s="500"/>
      <c r="I66" s="50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1"/>
      <c r="C68" s="501"/>
      <c r="D68" s="501"/>
      <c r="E68" s="501"/>
      <c r="F68" s="501"/>
      <c r="G68" s="501"/>
      <c r="H68" s="501"/>
      <c r="I68" s="50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0"/>
      <c r="C70" s="500"/>
      <c r="D70" s="500"/>
      <c r="E70" s="500"/>
      <c r="F70" s="500"/>
      <c r="G70" s="500"/>
      <c r="H70" s="500"/>
      <c r="I70" s="50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0"/>
      <c r="C72" s="500"/>
      <c r="D72" s="500"/>
      <c r="E72" s="500"/>
      <c r="F72" s="500"/>
      <c r="G72" s="500"/>
      <c r="H72" s="500"/>
      <c r="I72" s="50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1"/>
      <c r="C73" s="501"/>
      <c r="D73" s="501"/>
      <c r="E73" s="501"/>
      <c r="F73" s="501"/>
      <c r="G73" s="501"/>
      <c r="H73" s="501"/>
      <c r="I73" s="50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0"/>
      <c r="C74" s="500"/>
      <c r="D74" s="500"/>
      <c r="E74" s="500"/>
      <c r="F74" s="500"/>
      <c r="G74" s="500"/>
      <c r="H74" s="500"/>
      <c r="I74" s="50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8"/>
      <c r="C75" s="498"/>
      <c r="D75" s="498"/>
      <c r="E75" s="498"/>
      <c r="F75" s="498"/>
      <c r="G75" s="498"/>
      <c r="H75" s="498"/>
      <c r="I75" s="49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9"/>
      <c r="C77" s="499"/>
      <c r="D77" s="499"/>
      <c r="E77" s="499"/>
      <c r="F77" s="499"/>
      <c r="G77" s="499"/>
      <c r="H77" s="499"/>
      <c r="I77" s="49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6" priority="43"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T45:AA57 P45:S50 L53:S53 L55:Q56 R54:S56 L57:S57 S36:S42">
    <cfRule type="cellIs" dxfId="35" priority="42" operator="notEqual">
      <formula>0</formula>
    </cfRule>
  </conditionalFormatting>
  <conditionalFormatting sqref="C24:D44 C46:D53 C45 C55:D64 C54">
    <cfRule type="cellIs" dxfId="34" priority="41" operator="notEqual">
      <formula>0</formula>
    </cfRule>
  </conditionalFormatting>
  <conditionalFormatting sqref="J27:K29">
    <cfRule type="cellIs" dxfId="33" priority="40" operator="notEqual">
      <formula>0</formula>
    </cfRule>
  </conditionalFormatting>
  <conditionalFormatting sqref="AB24:AC64">
    <cfRule type="cellIs" dxfId="32" priority="39" operator="notEqual">
      <formula>0</formula>
    </cfRule>
  </conditionalFormatting>
  <conditionalFormatting sqref="L52">
    <cfRule type="cellIs" dxfId="31" priority="38" operator="notEqual">
      <formula>0</formula>
    </cfRule>
  </conditionalFormatting>
  <conditionalFormatting sqref="J41">
    <cfRule type="cellIs" dxfId="30" priority="37" operator="notEqual">
      <formula>0</formula>
    </cfRule>
  </conditionalFormatting>
  <conditionalFormatting sqref="J49">
    <cfRule type="cellIs" dxfId="29" priority="36" operator="notEqual">
      <formula>0</formula>
    </cfRule>
  </conditionalFormatting>
  <conditionalFormatting sqref="K57">
    <cfRule type="cellIs" dxfId="28" priority="35" operator="notEqual">
      <formula>0</formula>
    </cfRule>
  </conditionalFormatting>
  <conditionalFormatting sqref="K40 K42:K44 K50:K51 K48 K53 K46 K55">
    <cfRule type="cellIs" dxfId="27" priority="34" operator="notEqual">
      <formula>0</formula>
    </cfRule>
  </conditionalFormatting>
  <conditionalFormatting sqref="K41">
    <cfRule type="cellIs" dxfId="26" priority="33" operator="notEqual">
      <formula>0</formula>
    </cfRule>
  </conditionalFormatting>
  <conditionalFormatting sqref="K49">
    <cfRule type="cellIs" dxfId="25" priority="32" operator="notEqual">
      <formula>0</formula>
    </cfRule>
  </conditionalFormatting>
  <conditionalFormatting sqref="K56">
    <cfRule type="cellIs" dxfId="24" priority="31" operator="notEqual">
      <formula>0</formula>
    </cfRule>
  </conditionalFormatting>
  <conditionalFormatting sqref="J47">
    <cfRule type="cellIs" dxfId="23" priority="30" operator="notEqual">
      <formula>0</formula>
    </cfRule>
  </conditionalFormatting>
  <conditionalFormatting sqref="K47">
    <cfRule type="cellIs" dxfId="22" priority="29" operator="notEqual">
      <formula>0</formula>
    </cfRule>
  </conditionalFormatting>
  <conditionalFormatting sqref="J39">
    <cfRule type="cellIs" dxfId="21" priority="28" operator="notEqual">
      <formula>0</formula>
    </cfRule>
  </conditionalFormatting>
  <conditionalFormatting sqref="K39">
    <cfRule type="cellIs" dxfId="20" priority="27" operator="notEqual">
      <formula>0</formula>
    </cfRule>
  </conditionalFormatting>
  <conditionalFormatting sqref="K52">
    <cfRule type="cellIs" dxfId="19" priority="26" operator="notEqual">
      <formula>0</formula>
    </cfRule>
  </conditionalFormatting>
  <conditionalFormatting sqref="G45">
    <cfRule type="cellIs" dxfId="18" priority="25" operator="notEqual">
      <formula>0</formula>
    </cfRule>
  </conditionalFormatting>
  <conditionalFormatting sqref="H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O54">
    <cfRule type="cellIs" dxfId="14" priority="21" operator="notEqual">
      <formula>0</formula>
    </cfRule>
  </conditionalFormatting>
  <conditionalFormatting sqref="D54">
    <cfRule type="cellIs" dxfId="13" priority="20" operator="notEqual">
      <formula>0</formula>
    </cfRule>
  </conditionalFormatting>
  <conditionalFormatting sqref="E24:F24">
    <cfRule type="cellIs" dxfId="12" priority="18" operator="notEqual">
      <formula>0</formula>
    </cfRule>
  </conditionalFormatting>
  <conditionalFormatting sqref="E58:F64 E51:F51 E25:F43">
    <cfRule type="cellIs" dxfId="11" priority="17" operator="notEqual">
      <formula>0</formula>
    </cfRule>
  </conditionalFormatting>
  <conditionalFormatting sqref="F44 F50">
    <cfRule type="cellIs" dxfId="10" priority="16" operator="notEqual">
      <formula>0</formula>
    </cfRule>
  </conditionalFormatting>
  <conditionalFormatting sqref="F45:F49">
    <cfRule type="cellIs" dxfId="9" priority="15" operator="notEqual">
      <formula>0</formula>
    </cfRule>
  </conditionalFormatting>
  <conditionalFormatting sqref="E44:E50">
    <cfRule type="cellIs" dxfId="8" priority="14" operator="notEqual">
      <formula>0</formula>
    </cfRule>
  </conditionalFormatting>
  <conditionalFormatting sqref="E52:F52 F53:F57">
    <cfRule type="cellIs" dxfId="7" priority="13" operator="notEqual">
      <formula>0</formula>
    </cfRule>
  </conditionalFormatting>
  <conditionalFormatting sqref="E53:E57">
    <cfRule type="cellIs" dxfId="6" priority="12" operator="notEqual">
      <formula>0</formula>
    </cfRule>
  </conditionalFormatting>
  <conditionalFormatting sqref="O28">
    <cfRule type="cellIs" dxfId="5" priority="10" operator="notEqual">
      <formula>0</formula>
    </cfRule>
  </conditionalFormatting>
  <conditionalFormatting sqref="N28">
    <cfRule type="cellIs" dxfId="4" priority="9" operator="notEqual">
      <formula>0</formula>
    </cfRule>
  </conditionalFormatting>
  <conditionalFormatting sqref="N33">
    <cfRule type="cellIs" dxfId="3" priority="6" operator="notEqual">
      <formula>0</formula>
    </cfRule>
  </conditionalFormatting>
  <conditionalFormatting sqref="N52:O52">
    <cfRule type="cellIs" dxfId="2" priority="5" operator="notEqual">
      <formula>0</formula>
    </cfRule>
  </conditionalFormatting>
  <conditionalFormatting sqref="S51">
    <cfRule type="cellIs" dxfId="1" priority="4" operator="notEqual">
      <formula>0</formula>
    </cfRule>
  </conditionalFormatting>
  <conditionalFormatting sqref="R52:S52">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I_140-82</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Приобретение электросетевого комплекса п.Майский Светлогорского р-на  Калининградской обл</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52</v>
      </c>
      <c r="B22" s="506" t="s">
        <v>24</v>
      </c>
      <c r="C22" s="503" t="s">
        <v>51</v>
      </c>
      <c r="D22" s="503" t="s">
        <v>50</v>
      </c>
      <c r="E22" s="509" t="s">
        <v>527</v>
      </c>
      <c r="F22" s="510"/>
      <c r="G22" s="510"/>
      <c r="H22" s="510"/>
      <c r="I22" s="510"/>
      <c r="J22" s="510"/>
      <c r="K22" s="510"/>
      <c r="L22" s="511"/>
      <c r="M22" s="503" t="s">
        <v>49</v>
      </c>
      <c r="N22" s="503" t="s">
        <v>48</v>
      </c>
      <c r="O22" s="503" t="s">
        <v>47</v>
      </c>
      <c r="P22" s="512" t="s">
        <v>260</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5" customFormat="1" ht="64.5" customHeight="1" x14ac:dyDescent="0.25">
      <c r="A23" s="504"/>
      <c r="B23" s="507"/>
      <c r="C23" s="504"/>
      <c r="D23" s="504"/>
      <c r="E23" s="518" t="s">
        <v>23</v>
      </c>
      <c r="F23" s="520" t="s">
        <v>130</v>
      </c>
      <c r="G23" s="520" t="s">
        <v>129</v>
      </c>
      <c r="H23" s="520" t="s">
        <v>128</v>
      </c>
      <c r="I23" s="524" t="s">
        <v>437</v>
      </c>
      <c r="J23" s="524" t="s">
        <v>438</v>
      </c>
      <c r="K23" s="524" t="s">
        <v>439</v>
      </c>
      <c r="L23" s="520" t="s">
        <v>606</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2" t="s">
        <v>13</v>
      </c>
      <c r="AG24" s="142" t="s">
        <v>12</v>
      </c>
      <c r="AH24" s="143" t="s">
        <v>2</v>
      </c>
      <c r="AI24" s="143" t="s">
        <v>11</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0.20100000000000001</v>
      </c>
      <c r="J26" s="380">
        <f>'6.2. Паспорт фин осв ввод'!AC40</f>
        <v>0</v>
      </c>
      <c r="K26" s="380">
        <f>'6.2. Паспорт фин осв ввод'!AC41</f>
        <v>0.16</v>
      </c>
      <c r="L26" s="377">
        <f>'6.2. Паспорт фин осв ввод'!AC57</f>
        <v>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B24" sqref="B2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27" t="str">
        <f>'1. паспорт местоположение'!A5:C5</f>
        <v>Год раскрытия информации: 2018 год</v>
      </c>
      <c r="B5" s="527"/>
      <c r="C5" s="86"/>
      <c r="D5" s="86"/>
      <c r="E5" s="86"/>
      <c r="F5" s="86"/>
      <c r="G5" s="86"/>
      <c r="H5" s="86"/>
    </row>
    <row r="6" spans="1:8" ht="18.75" x14ac:dyDescent="0.3">
      <c r="A6" s="147"/>
      <c r="B6" s="147"/>
      <c r="C6" s="147"/>
      <c r="D6" s="147"/>
      <c r="E6" s="147"/>
      <c r="F6" s="147"/>
      <c r="G6" s="147"/>
      <c r="H6" s="147"/>
    </row>
    <row r="7" spans="1:8" ht="18.75" x14ac:dyDescent="0.25">
      <c r="A7" s="416" t="s">
        <v>9</v>
      </c>
      <c r="B7" s="416"/>
      <c r="C7" s="146"/>
      <c r="D7" s="146"/>
      <c r="E7" s="146"/>
      <c r="F7" s="146"/>
      <c r="G7" s="146"/>
      <c r="H7" s="146"/>
    </row>
    <row r="8" spans="1:8" ht="18.75" x14ac:dyDescent="0.25">
      <c r="A8" s="146"/>
      <c r="B8" s="146"/>
      <c r="C8" s="146"/>
      <c r="D8" s="146"/>
      <c r="E8" s="146"/>
      <c r="F8" s="146"/>
      <c r="G8" s="146"/>
      <c r="H8" s="146"/>
    </row>
    <row r="9" spans="1:8" x14ac:dyDescent="0.25">
      <c r="A9" s="411" t="str">
        <f>'1. паспорт местоположение'!A9:C9</f>
        <v>Акционерное общество "Янтарьэнерго" ДЗО  ПАО "Россети"</v>
      </c>
      <c r="B9" s="411"/>
      <c r="C9" s="144"/>
      <c r="D9" s="144"/>
      <c r="E9" s="144"/>
      <c r="F9" s="144"/>
      <c r="G9" s="144"/>
      <c r="H9" s="144"/>
    </row>
    <row r="10" spans="1:8" x14ac:dyDescent="0.25">
      <c r="A10" s="412" t="s">
        <v>8</v>
      </c>
      <c r="B10" s="412"/>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1" t="str">
        <f>'1. паспорт местоположение'!A12:C12</f>
        <v>I_140-82</v>
      </c>
      <c r="B12" s="411"/>
      <c r="C12" s="144"/>
      <c r="D12" s="144"/>
      <c r="E12" s="144"/>
      <c r="F12" s="144"/>
      <c r="G12" s="144"/>
      <c r="H12" s="144"/>
    </row>
    <row r="13" spans="1:8" x14ac:dyDescent="0.25">
      <c r="A13" s="412" t="s">
        <v>7</v>
      </c>
      <c r="B13" s="412"/>
      <c r="C13" s="145"/>
      <c r="D13" s="145"/>
      <c r="E13" s="145"/>
      <c r="F13" s="145"/>
      <c r="G13" s="145"/>
      <c r="H13" s="145"/>
    </row>
    <row r="14" spans="1:8" ht="18.75" x14ac:dyDescent="0.25">
      <c r="A14" s="10"/>
      <c r="B14" s="10"/>
      <c r="C14" s="10"/>
      <c r="D14" s="10"/>
      <c r="E14" s="10"/>
      <c r="F14" s="10"/>
      <c r="G14" s="10"/>
      <c r="H14" s="10"/>
    </row>
    <row r="15" spans="1:8" x14ac:dyDescent="0.25">
      <c r="A15" s="411" t="str">
        <f>'1. паспорт местоположение'!A15:C15</f>
        <v>Приобретение электросетевого комплекса п.Майский Светлогорского р-на  Калининградской обл</v>
      </c>
      <c r="B15" s="411"/>
      <c r="C15" s="144"/>
      <c r="D15" s="144"/>
      <c r="E15" s="144"/>
      <c r="F15" s="144"/>
      <c r="G15" s="144"/>
      <c r="H15" s="144"/>
    </row>
    <row r="16" spans="1:8" x14ac:dyDescent="0.25">
      <c r="A16" s="412" t="s">
        <v>6</v>
      </c>
      <c r="B16" s="412"/>
      <c r="C16" s="145"/>
      <c r="D16" s="145"/>
      <c r="E16" s="145"/>
      <c r="F16" s="145"/>
      <c r="G16" s="145"/>
      <c r="H16" s="145"/>
    </row>
    <row r="17" spans="1:2" x14ac:dyDescent="0.25">
      <c r="B17" s="118"/>
    </row>
    <row r="18" spans="1:2" ht="33.75" customHeight="1" x14ac:dyDescent="0.25">
      <c r="A18" s="531" t="s">
        <v>517</v>
      </c>
      <c r="B18" s="532"/>
    </row>
    <row r="19" spans="1:2" x14ac:dyDescent="0.25">
      <c r="B19" s="42"/>
    </row>
    <row r="20" spans="1:2" ht="16.5" thickBot="1" x14ac:dyDescent="0.3">
      <c r="B20" s="119"/>
    </row>
    <row r="21" spans="1:2" ht="49.5" customHeight="1" thickBot="1" x14ac:dyDescent="0.3">
      <c r="A21" s="120" t="s">
        <v>385</v>
      </c>
      <c r="B21" s="121" t="str">
        <f>A15</f>
        <v>Приобретение электросетевого комплекса п.Майский Светлогорского р-на  Калининградской обл</v>
      </c>
    </row>
    <row r="22" spans="1:2" ht="16.5" thickBot="1" x14ac:dyDescent="0.3">
      <c r="A22" s="120" t="s">
        <v>386</v>
      </c>
      <c r="B22" s="121"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0" t="s">
        <v>351</v>
      </c>
      <c r="B23" s="122" t="s">
        <v>594</v>
      </c>
    </row>
    <row r="24" spans="1:2" ht="16.5" thickBot="1" x14ac:dyDescent="0.3">
      <c r="A24" s="120" t="s">
        <v>387</v>
      </c>
      <c r="B24" s="122" t="s">
        <v>629</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7.3786000000000004E-2</v>
      </c>
    </row>
    <row r="28" spans="1:2" ht="16.5" thickBot="1" x14ac:dyDescent="0.3">
      <c r="A28" s="227" t="s">
        <v>390</v>
      </c>
      <c r="B28" s="227" t="s">
        <v>600</v>
      </c>
    </row>
    <row r="29" spans="1:2" ht="29.25" thickBot="1" x14ac:dyDescent="0.3">
      <c r="A29" s="131" t="s">
        <v>615</v>
      </c>
      <c r="B29" s="396">
        <f>B30</f>
        <v>7.3786000000000004E-2</v>
      </c>
    </row>
    <row r="30" spans="1:2" ht="29.25" thickBot="1" x14ac:dyDescent="0.3">
      <c r="A30" s="131" t="s">
        <v>391</v>
      </c>
      <c r="B30" s="396">
        <f>B32+B37+B42</f>
        <v>7.3786000000000004E-2</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7.3786000000000004E-2</v>
      </c>
    </row>
    <row r="43" spans="1:2" ht="45.75" thickBot="1" x14ac:dyDescent="0.3">
      <c r="A43" s="385" t="s">
        <v>628</v>
      </c>
      <c r="B43" s="397">
        <v>7.3786000000000004E-2</v>
      </c>
    </row>
    <row r="44" spans="1:2" ht="16.5" thickBot="1" x14ac:dyDescent="0.3">
      <c r="A44" s="126" t="s">
        <v>395</v>
      </c>
      <c r="B44" s="374">
        <f>B43/B27</f>
        <v>1</v>
      </c>
    </row>
    <row r="45" spans="1:2" ht="16.5" thickBot="1" x14ac:dyDescent="0.3">
      <c r="A45" s="126" t="s">
        <v>396</v>
      </c>
      <c r="B45" s="396"/>
    </row>
    <row r="46" spans="1:2" ht="16.5" thickBot="1" x14ac:dyDescent="0.3">
      <c r="A46" s="126" t="s">
        <v>397</v>
      </c>
      <c r="B46" s="396"/>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0</v>
      </c>
    </row>
    <row r="57" spans="1:2" ht="16.5" thickBot="1" x14ac:dyDescent="0.3">
      <c r="A57" s="123" t="s">
        <v>405</v>
      </c>
      <c r="B57" s="399">
        <f>B45+B49</f>
        <v>0</v>
      </c>
    </row>
    <row r="58" spans="1:2" ht="16.5" thickBot="1" x14ac:dyDescent="0.3">
      <c r="A58" s="123" t="s">
        <v>406</v>
      </c>
      <c r="B58" s="375">
        <f>B59/B27</f>
        <v>0</v>
      </c>
    </row>
    <row r="59" spans="1:2" ht="16.5" thickBot="1" x14ac:dyDescent="0.3">
      <c r="A59" s="124" t="s">
        <v>407</v>
      </c>
      <c r="B59" s="400">
        <f>B46+B50</f>
        <v>0</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безвозмездной передачи электросетевого имущества с Максимовой А.В от 29.03.2018 № 43</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8" t="s">
        <v>428</v>
      </c>
    </row>
    <row r="78" spans="1:2" x14ac:dyDescent="0.25">
      <c r="A78" s="129" t="s">
        <v>429</v>
      </c>
      <c r="B78" s="529"/>
    </row>
    <row r="79" spans="1:2" x14ac:dyDescent="0.25">
      <c r="A79" s="129" t="s">
        <v>430</v>
      </c>
      <c r="B79" s="529"/>
    </row>
    <row r="80" spans="1:2" x14ac:dyDescent="0.25">
      <c r="A80" s="129" t="s">
        <v>431</v>
      </c>
      <c r="B80" s="529"/>
    </row>
    <row r="81" spans="1:2" x14ac:dyDescent="0.25">
      <c r="A81" s="129" t="s">
        <v>432</v>
      </c>
      <c r="B81" s="529"/>
    </row>
    <row r="82" spans="1:2" ht="16.5" thickBot="1" x14ac:dyDescent="0.3">
      <c r="A82" s="137" t="s">
        <v>433</v>
      </c>
      <c r="B82" s="530"/>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9</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1" t="str">
        <f>'1. паспорт местоположение'!A12:C12</f>
        <v>I_140-82</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2"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2" customFormat="1" ht="15" customHeight="1" x14ac:dyDescent="0.2">
      <c r="A15" s="412" t="s">
        <v>6</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492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8" t="s">
        <v>5</v>
      </c>
      <c r="B19" s="418" t="s">
        <v>99</v>
      </c>
      <c r="C19" s="419" t="s">
        <v>384</v>
      </c>
      <c r="D19" s="418" t="s">
        <v>383</v>
      </c>
      <c r="E19" s="418" t="s">
        <v>98</v>
      </c>
      <c r="F19" s="418" t="s">
        <v>97</v>
      </c>
      <c r="G19" s="418" t="s">
        <v>379</v>
      </c>
      <c r="H19" s="418" t="s">
        <v>96</v>
      </c>
      <c r="I19" s="418" t="s">
        <v>95</v>
      </c>
      <c r="J19" s="418" t="s">
        <v>94</v>
      </c>
      <c r="K19" s="418" t="s">
        <v>93</v>
      </c>
      <c r="L19" s="418" t="s">
        <v>92</v>
      </c>
      <c r="M19" s="418" t="s">
        <v>91</v>
      </c>
      <c r="N19" s="418" t="s">
        <v>90</v>
      </c>
      <c r="O19" s="418" t="s">
        <v>89</v>
      </c>
      <c r="P19" s="418" t="s">
        <v>88</v>
      </c>
      <c r="Q19" s="418" t="s">
        <v>382</v>
      </c>
      <c r="R19" s="418"/>
      <c r="S19" s="421" t="s">
        <v>486</v>
      </c>
      <c r="T19" s="3"/>
      <c r="U19" s="3"/>
      <c r="V19" s="3"/>
      <c r="W19" s="3"/>
      <c r="X19" s="3"/>
      <c r="Y19" s="3"/>
    </row>
    <row r="20" spans="1:28" s="2" customFormat="1" ht="180.75" customHeight="1" x14ac:dyDescent="0.2">
      <c r="A20" s="418"/>
      <c r="B20" s="418"/>
      <c r="C20" s="420"/>
      <c r="D20" s="418"/>
      <c r="E20" s="418"/>
      <c r="F20" s="418"/>
      <c r="G20" s="418"/>
      <c r="H20" s="418"/>
      <c r="I20" s="418"/>
      <c r="J20" s="418"/>
      <c r="K20" s="418"/>
      <c r="L20" s="418"/>
      <c r="M20" s="418"/>
      <c r="N20" s="418"/>
      <c r="O20" s="418"/>
      <c r="P20" s="418"/>
      <c r="Q20" s="40" t="s">
        <v>380</v>
      </c>
      <c r="R20" s="41" t="s">
        <v>381</v>
      </c>
      <c r="S20" s="421"/>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1" t="str">
        <f>'1. паспорт местоположение'!A12:C12</f>
        <v>I_140-82</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2" customFormat="1" ht="12" x14ac:dyDescent="0.2">
      <c r="A16" s="411" t="str">
        <f>'1. паспорт местоположение'!A15</f>
        <v>Приобретение электросетевого комплекса п.Майский Светлогорского р-на  Калининградской обл</v>
      </c>
      <c r="B16" s="411"/>
      <c r="C16" s="411"/>
      <c r="D16" s="411"/>
      <c r="E16" s="411"/>
      <c r="F16" s="411"/>
      <c r="G16" s="411"/>
      <c r="H16" s="411"/>
      <c r="I16" s="411"/>
      <c r="J16" s="411"/>
      <c r="K16" s="411"/>
      <c r="L16" s="411"/>
      <c r="M16" s="411"/>
      <c r="N16" s="411"/>
      <c r="O16" s="411"/>
      <c r="P16" s="411"/>
      <c r="Q16" s="411"/>
      <c r="R16" s="411"/>
      <c r="S16" s="411"/>
      <c r="T16" s="411"/>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2" customFormat="1" ht="15" customHeight="1" x14ac:dyDescent="0.2">
      <c r="A19" s="425" t="s">
        <v>497</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223</v>
      </c>
      <c r="C21" s="431"/>
      <c r="D21" s="434" t="s">
        <v>121</v>
      </c>
      <c r="E21" s="430" t="s">
        <v>526</v>
      </c>
      <c r="F21" s="431"/>
      <c r="G21" s="430" t="s">
        <v>274</v>
      </c>
      <c r="H21" s="431"/>
      <c r="I21" s="430" t="s">
        <v>120</v>
      </c>
      <c r="J21" s="431"/>
      <c r="K21" s="434" t="s">
        <v>119</v>
      </c>
      <c r="L21" s="430" t="s">
        <v>118</v>
      </c>
      <c r="M21" s="431"/>
      <c r="N21" s="430" t="s">
        <v>522</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0" t="s">
        <v>114</v>
      </c>
      <c r="R22" s="110" t="s">
        <v>496</v>
      </c>
      <c r="S22" s="110" t="s">
        <v>113</v>
      </c>
      <c r="T22" s="110" t="s">
        <v>112</v>
      </c>
    </row>
    <row r="23" spans="1:113" ht="51.75" customHeight="1" x14ac:dyDescent="0.25">
      <c r="A23" s="429"/>
      <c r="B23" s="157" t="s">
        <v>110</v>
      </c>
      <c r="C23" s="157" t="s">
        <v>111</v>
      </c>
      <c r="D23" s="435"/>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6" t="s">
        <v>532</v>
      </c>
      <c r="C30" s="436"/>
      <c r="D30" s="436"/>
      <c r="E30" s="436"/>
      <c r="F30" s="436"/>
      <c r="G30" s="436"/>
      <c r="H30" s="436"/>
      <c r="I30" s="436"/>
      <c r="J30" s="436"/>
      <c r="K30" s="436"/>
      <c r="L30" s="436"/>
      <c r="M30" s="436"/>
      <c r="N30" s="436"/>
      <c r="O30" s="436"/>
      <c r="P30" s="436"/>
      <c r="Q30" s="436"/>
      <c r="R30" s="436"/>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7" zoomScale="70" zoomScaleSheetLayoutView="70" workbookViewId="0">
      <selection activeCell="R35" sqref="R3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I_140-82</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1" t="str">
        <f>'1. паспорт местоположение'!A15</f>
        <v>Приобретение электросетевого комплекса п.Майский Светлогорского р-на  Калининградской обл</v>
      </c>
      <c r="F15" s="411"/>
      <c r="G15" s="411"/>
      <c r="H15" s="411"/>
      <c r="I15" s="411"/>
      <c r="J15" s="411"/>
      <c r="K15" s="411"/>
      <c r="L15" s="411"/>
      <c r="M15" s="411"/>
      <c r="N15" s="411"/>
      <c r="O15" s="411"/>
      <c r="P15" s="411"/>
      <c r="Q15" s="411"/>
      <c r="R15" s="411"/>
      <c r="S15" s="411"/>
      <c r="T15" s="411"/>
      <c r="U15" s="411"/>
      <c r="V15" s="411"/>
      <c r="W15" s="411"/>
      <c r="X15" s="411"/>
      <c r="Y15" s="411"/>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506</v>
      </c>
      <c r="C21" s="441"/>
      <c r="D21" s="440" t="s">
        <v>508</v>
      </c>
      <c r="E21" s="441"/>
      <c r="F21" s="422" t="s">
        <v>93</v>
      </c>
      <c r="G21" s="424"/>
      <c r="H21" s="424"/>
      <c r="I21" s="423"/>
      <c r="J21" s="438" t="s">
        <v>509</v>
      </c>
      <c r="K21" s="440" t="s">
        <v>510</v>
      </c>
      <c r="L21" s="441"/>
      <c r="M21" s="440" t="s">
        <v>511</v>
      </c>
      <c r="N21" s="441"/>
      <c r="O21" s="440" t="s">
        <v>498</v>
      </c>
      <c r="P21" s="441"/>
      <c r="Q21" s="440" t="s">
        <v>126</v>
      </c>
      <c r="R21" s="441"/>
      <c r="S21" s="438" t="s">
        <v>125</v>
      </c>
      <c r="T21" s="438" t="s">
        <v>512</v>
      </c>
      <c r="U21" s="438" t="s">
        <v>507</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0" t="s">
        <v>114</v>
      </c>
      <c r="Y22" s="110" t="s">
        <v>496</v>
      </c>
      <c r="Z22" s="110" t="s">
        <v>113</v>
      </c>
      <c r="AA22" s="110" t="s">
        <v>112</v>
      </c>
    </row>
    <row r="23" spans="1:27" ht="60" customHeight="1" x14ac:dyDescent="0.25">
      <c r="A23" s="439"/>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620</v>
      </c>
      <c r="D25" s="60" t="s">
        <v>378</v>
      </c>
      <c r="E25" s="60" t="s">
        <v>621</v>
      </c>
      <c r="F25" s="60" t="s">
        <v>378</v>
      </c>
      <c r="G25" s="60">
        <v>0.4</v>
      </c>
      <c r="H25" s="60" t="s">
        <v>378</v>
      </c>
      <c r="I25" s="60">
        <v>0.4</v>
      </c>
      <c r="J25" s="60" t="s">
        <v>378</v>
      </c>
      <c r="K25" s="60" t="s">
        <v>378</v>
      </c>
      <c r="L25" s="60">
        <v>1</v>
      </c>
      <c r="M25" s="60" t="s">
        <v>378</v>
      </c>
      <c r="N25" s="60">
        <v>95</v>
      </c>
      <c r="O25" s="60" t="s">
        <v>378</v>
      </c>
      <c r="P25" s="60" t="s">
        <v>609</v>
      </c>
      <c r="Q25" s="60" t="s">
        <v>378</v>
      </c>
      <c r="R25" s="60">
        <v>0.16</v>
      </c>
      <c r="S25" s="60" t="s">
        <v>378</v>
      </c>
      <c r="T25" s="60" t="s">
        <v>378</v>
      </c>
      <c r="U25" s="60" t="s">
        <v>378</v>
      </c>
      <c r="V25" s="60" t="s">
        <v>378</v>
      </c>
      <c r="W25" s="60" t="s">
        <v>624</v>
      </c>
      <c r="X25" s="60" t="s">
        <v>378</v>
      </c>
      <c r="Y25" s="60" t="s">
        <v>378</v>
      </c>
      <c r="Z25" s="60" t="s">
        <v>378</v>
      </c>
      <c r="AA25" s="60" t="s">
        <v>378</v>
      </c>
    </row>
    <row r="26" spans="1:27" s="167" customFormat="1" x14ac:dyDescent="0.25">
      <c r="A26" s="168">
        <v>2</v>
      </c>
      <c r="B26" s="60" t="s">
        <v>378</v>
      </c>
      <c r="C26" s="60" t="s">
        <v>623</v>
      </c>
      <c r="D26" s="60" t="s">
        <v>378</v>
      </c>
      <c r="E26" s="60" t="s">
        <v>622</v>
      </c>
      <c r="F26" s="60" t="s">
        <v>378</v>
      </c>
      <c r="G26" s="60">
        <v>0.4</v>
      </c>
      <c r="H26" s="60" t="s">
        <v>378</v>
      </c>
      <c r="I26" s="60">
        <v>0.4</v>
      </c>
      <c r="J26" s="60" t="s">
        <v>378</v>
      </c>
      <c r="K26" s="60" t="s">
        <v>378</v>
      </c>
      <c r="L26" s="60">
        <v>1</v>
      </c>
      <c r="M26" s="60" t="s">
        <v>378</v>
      </c>
      <c r="N26" s="60">
        <v>70</v>
      </c>
      <c r="O26" s="60" t="s">
        <v>378</v>
      </c>
      <c r="P26" s="60" t="s">
        <v>607</v>
      </c>
      <c r="Q26" s="60" t="s">
        <v>378</v>
      </c>
      <c r="R26" s="60">
        <v>0.20100000000000001</v>
      </c>
      <c r="S26" s="60" t="s">
        <v>378</v>
      </c>
      <c r="T26" s="60" t="s">
        <v>378</v>
      </c>
      <c r="U26" s="60" t="s">
        <v>378</v>
      </c>
      <c r="V26" s="60" t="s">
        <v>378</v>
      </c>
      <c r="W26" s="60" t="s">
        <v>616</v>
      </c>
      <c r="X26" s="60" t="s">
        <v>378</v>
      </c>
      <c r="Y26" s="60" t="s">
        <v>378</v>
      </c>
      <c r="Z26" s="60" t="s">
        <v>378</v>
      </c>
      <c r="AA26" s="60" t="s">
        <v>378</v>
      </c>
    </row>
    <row r="32" spans="1:27" ht="18.75" x14ac:dyDescent="0.3">
      <c r="C32" s="378"/>
    </row>
    <row r="33" spans="3:3" ht="18.75" x14ac:dyDescent="0.3">
      <c r="C33" s="379"/>
    </row>
    <row r="34" spans="3:3" ht="18.75" x14ac:dyDescent="0.3">
      <c r="C34" s="379"/>
    </row>
    <row r="35" spans="3:3" ht="18.75" x14ac:dyDescent="0.3">
      <c r="C35" s="379"/>
    </row>
    <row r="36" spans="3:3" ht="18.75" x14ac:dyDescent="0.3">
      <c r="C36" s="379"/>
    </row>
    <row r="37" spans="3:3" ht="18.75" x14ac:dyDescent="0.3">
      <c r="C37" s="3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6" t="s">
        <v>9</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I_140-82</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2" customFormat="1" ht="12" x14ac:dyDescent="0.2">
      <c r="A15" s="411" t="str">
        <f>'1. паспорт местоположение'!A15</f>
        <v>Приобретение электросетевого комплекса п.Майский Светлогорского р-на  Калининградской обл</v>
      </c>
      <c r="B15" s="411"/>
      <c r="C15" s="411"/>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3"/>
      <c r="B17" s="413"/>
      <c r="C17" s="413"/>
      <c r="D17" s="3"/>
      <c r="E17" s="3"/>
      <c r="F17" s="3"/>
      <c r="G17" s="3"/>
      <c r="H17" s="3"/>
      <c r="I17" s="3"/>
      <c r="J17" s="3"/>
      <c r="K17" s="3"/>
      <c r="L17" s="3"/>
      <c r="M17" s="3"/>
      <c r="N17" s="3"/>
      <c r="O17" s="3"/>
      <c r="P17" s="3"/>
      <c r="Q17" s="3"/>
      <c r="R17" s="3"/>
    </row>
    <row r="18" spans="1:21" s="2" customFormat="1" ht="27.75" customHeight="1" x14ac:dyDescent="0.2">
      <c r="A18" s="414" t="s">
        <v>491</v>
      </c>
      <c r="B18" s="414"/>
      <c r="C18" s="41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625</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t="s">
        <v>627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626</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2"/>
      <c r="AB6" s="15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2"/>
      <c r="AB7" s="152"/>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3"/>
      <c r="AB8" s="15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4"/>
      <c r="AB9" s="15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2"/>
      <c r="AB10" s="152"/>
    </row>
    <row r="11" spans="1:28" x14ac:dyDescent="0.25">
      <c r="A11" s="411" t="str">
        <f>'1. паспорт местоположение'!A12:C12</f>
        <v>I_140-82</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3"/>
      <c r="AB11" s="15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4"/>
      <c r="AB12" s="154"/>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1" t="str">
        <f>'1. паспорт местоположение'!A15</f>
        <v>Приобретение электросетевого комплекса п.Майский Светлогорского р-на  Калининградской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3"/>
      <c r="AB14" s="15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4"/>
      <c r="AB15" s="154"/>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2"/>
      <c r="AB16" s="162"/>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2"/>
      <c r="AB17" s="162"/>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2"/>
      <c r="AB18" s="162"/>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2"/>
      <c r="AB19" s="162"/>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3"/>
      <c r="AB20" s="163"/>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3"/>
      <c r="AB21" s="163"/>
    </row>
    <row r="22" spans="1:28" x14ac:dyDescent="0.25">
      <c r="A22" s="447" t="s">
        <v>523</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4"/>
      <c r="AB22" s="164"/>
    </row>
    <row r="23" spans="1:28" ht="32.25" customHeight="1" x14ac:dyDescent="0.25">
      <c r="A23" s="449" t="s">
        <v>375</v>
      </c>
      <c r="B23" s="450"/>
      <c r="C23" s="450"/>
      <c r="D23" s="450"/>
      <c r="E23" s="450"/>
      <c r="F23" s="450"/>
      <c r="G23" s="450"/>
      <c r="H23" s="450"/>
      <c r="I23" s="450"/>
      <c r="J23" s="450"/>
      <c r="K23" s="450"/>
      <c r="L23" s="451"/>
      <c r="M23" s="448" t="s">
        <v>376</v>
      </c>
      <c r="N23" s="448"/>
      <c r="O23" s="448"/>
      <c r="P23" s="448"/>
      <c r="Q23" s="448"/>
      <c r="R23" s="448"/>
      <c r="S23" s="448"/>
      <c r="T23" s="448"/>
      <c r="U23" s="448"/>
      <c r="V23" s="448"/>
      <c r="W23" s="448"/>
      <c r="X23" s="448"/>
      <c r="Y23" s="448"/>
      <c r="Z23" s="448"/>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6" t="s">
        <v>9</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1" t="str">
        <f>'1. паспорт местоположение'!A12:C12</f>
        <v>I_140-82</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2" customFormat="1" ht="12" x14ac:dyDescent="0.2">
      <c r="A15" s="411" t="str">
        <f>'1. паспорт местоположение'!A15</f>
        <v>Приобретение электросетевого комплекса п.Майский Светлогорского р-на  Калининградской обл</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3"/>
      <c r="B17" s="413"/>
      <c r="C17" s="413"/>
      <c r="D17" s="413"/>
      <c r="E17" s="413"/>
      <c r="F17" s="413"/>
      <c r="G17" s="413"/>
      <c r="H17" s="413"/>
      <c r="I17" s="413"/>
      <c r="J17" s="413"/>
      <c r="K17" s="413"/>
      <c r="L17" s="413"/>
      <c r="M17" s="413"/>
      <c r="N17" s="413"/>
      <c r="O17" s="413"/>
      <c r="P17" s="3"/>
      <c r="Q17" s="3"/>
      <c r="R17" s="3"/>
      <c r="S17" s="3"/>
      <c r="T17" s="3"/>
      <c r="U17" s="3"/>
      <c r="V17" s="3"/>
      <c r="W17" s="3"/>
    </row>
    <row r="18" spans="1:26" s="2" customFormat="1" ht="91.5" customHeight="1" x14ac:dyDescent="0.2">
      <c r="A18" s="455" t="s">
        <v>500</v>
      </c>
      <c r="B18" s="455"/>
      <c r="C18" s="455"/>
      <c r="D18" s="455"/>
      <c r="E18" s="455"/>
      <c r="F18" s="455"/>
      <c r="G18" s="455"/>
      <c r="H18" s="455"/>
      <c r="I18" s="455"/>
      <c r="J18" s="455"/>
      <c r="K18" s="455"/>
      <c r="L18" s="455"/>
      <c r="M18" s="455"/>
      <c r="N18" s="455"/>
      <c r="O18" s="455"/>
      <c r="P18" s="6"/>
      <c r="Q18" s="6"/>
      <c r="R18" s="6"/>
      <c r="S18" s="6"/>
      <c r="T18" s="6"/>
      <c r="U18" s="6"/>
      <c r="V18" s="6"/>
      <c r="W18" s="6"/>
      <c r="X18" s="6"/>
      <c r="Y18" s="6"/>
      <c r="Z18" s="6"/>
    </row>
    <row r="19" spans="1:26" s="2" customFormat="1" ht="78" customHeight="1" x14ac:dyDescent="0.2">
      <c r="A19" s="418" t="s">
        <v>5</v>
      </c>
      <c r="B19" s="418" t="s">
        <v>87</v>
      </c>
      <c r="C19" s="418" t="s">
        <v>86</v>
      </c>
      <c r="D19" s="418" t="s">
        <v>75</v>
      </c>
      <c r="E19" s="452" t="s">
        <v>85</v>
      </c>
      <c r="F19" s="453"/>
      <c r="G19" s="453"/>
      <c r="H19" s="453"/>
      <c r="I19" s="454"/>
      <c r="J19" s="418" t="s">
        <v>84</v>
      </c>
      <c r="K19" s="418"/>
      <c r="L19" s="418"/>
      <c r="M19" s="418"/>
      <c r="N19" s="418"/>
      <c r="O19" s="418"/>
      <c r="P19" s="3"/>
      <c r="Q19" s="3"/>
      <c r="R19" s="3"/>
      <c r="S19" s="3"/>
      <c r="T19" s="3"/>
      <c r="U19" s="3"/>
      <c r="V19" s="3"/>
      <c r="W19" s="3"/>
    </row>
    <row r="20" spans="1:26" s="2"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71" t="str">
        <f>'1. паспорт местоположение'!A5:C5</f>
        <v>Год раскрытия информации: 2018 год</v>
      </c>
      <c r="B5" s="471"/>
      <c r="C5" s="471"/>
      <c r="D5" s="471"/>
      <c r="E5" s="471"/>
      <c r="F5" s="471"/>
      <c r="G5" s="471"/>
      <c r="H5" s="47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6" t="s">
        <v>9</v>
      </c>
      <c r="B7" s="416"/>
      <c r="C7" s="416"/>
      <c r="D7" s="416"/>
      <c r="E7" s="416"/>
      <c r="F7" s="416"/>
      <c r="G7" s="416"/>
      <c r="H7" s="416"/>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2" t="s">
        <v>8</v>
      </c>
      <c r="B10" s="412"/>
      <c r="C10" s="412"/>
      <c r="D10" s="412"/>
      <c r="E10" s="412"/>
      <c r="F10" s="412"/>
      <c r="G10" s="412"/>
      <c r="H10" s="412"/>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25" t="str">
        <f>'1. паспорт местоположение'!A12:C12</f>
        <v>I_140-82</v>
      </c>
      <c r="B12" s="425"/>
      <c r="C12" s="425"/>
      <c r="D12" s="425"/>
      <c r="E12" s="425"/>
      <c r="F12" s="425"/>
      <c r="G12" s="425"/>
      <c r="H12" s="425"/>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2" t="s">
        <v>7</v>
      </c>
      <c r="B13" s="412"/>
      <c r="C13" s="412"/>
      <c r="D13" s="412"/>
      <c r="E13" s="412"/>
      <c r="F13" s="412"/>
      <c r="G13" s="412"/>
      <c r="H13" s="412"/>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25" t="str">
        <f>'1. паспорт местоположение'!A15</f>
        <v>Приобретение электросетевого комплекса п.Майский Светлогорского р-на  Калининградской обл</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2" t="s">
        <v>6</v>
      </c>
      <c r="B16" s="412"/>
      <c r="C16" s="412"/>
      <c r="D16" s="412"/>
      <c r="E16" s="412"/>
      <c r="F16" s="412"/>
      <c r="G16" s="412"/>
      <c r="H16" s="412"/>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25" t="s">
        <v>501</v>
      </c>
      <c r="B18" s="425"/>
      <c r="C18" s="425"/>
      <c r="D18" s="425"/>
      <c r="E18" s="425"/>
      <c r="F18" s="425"/>
      <c r="G18" s="425"/>
      <c r="H18" s="425"/>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62530.508474576272</v>
      </c>
    </row>
    <row r="26" spans="1:44" x14ac:dyDescent="0.2">
      <c r="A26" s="253" t="s">
        <v>347</v>
      </c>
      <c r="B26" s="254">
        <v>0</v>
      </c>
    </row>
    <row r="27" spans="1:44" x14ac:dyDescent="0.2">
      <c r="A27" s="253" t="s">
        <v>345</v>
      </c>
      <c r="B27" s="254">
        <f>$B$123</f>
        <v>30</v>
      </c>
      <c r="D27" s="246" t="s">
        <v>348</v>
      </c>
    </row>
    <row r="28" spans="1:44" ht="16.149999999999999" customHeight="1" thickBot="1" x14ac:dyDescent="0.25">
      <c r="A28" s="255" t="s">
        <v>343</v>
      </c>
      <c r="B28" s="256">
        <v>1</v>
      </c>
      <c r="D28" s="458" t="s">
        <v>346</v>
      </c>
      <c r="E28" s="459"/>
      <c r="F28" s="460"/>
      <c r="G28" s="469" t="str">
        <f>IF(SUM(B89:L89)=0,"не окупается",SUM(B89:L89))</f>
        <v>не окупается</v>
      </c>
      <c r="H28" s="470"/>
    </row>
    <row r="29" spans="1:44" ht="15.6" customHeight="1" x14ac:dyDescent="0.2">
      <c r="A29" s="251" t="s">
        <v>341</v>
      </c>
      <c r="B29" s="252">
        <f>$B$126*$B$127</f>
        <v>2213.58</v>
      </c>
      <c r="D29" s="458" t="s">
        <v>344</v>
      </c>
      <c r="E29" s="459"/>
      <c r="F29" s="460"/>
      <c r="G29" s="469" t="str">
        <f>IF(SUM(B90:L90)=0,"не окупается",SUM(B90:L90))</f>
        <v>не окупается</v>
      </c>
      <c r="H29" s="470"/>
    </row>
    <row r="30" spans="1:44" ht="27.6" customHeight="1" x14ac:dyDescent="0.2">
      <c r="A30" s="253" t="s">
        <v>544</v>
      </c>
      <c r="B30" s="254">
        <v>1</v>
      </c>
      <c r="D30" s="458" t="s">
        <v>342</v>
      </c>
      <c r="E30" s="459"/>
      <c r="F30" s="460"/>
      <c r="G30" s="461">
        <f>L87</f>
        <v>-21740.613040499662</v>
      </c>
      <c r="H30" s="462"/>
    </row>
    <row r="31" spans="1:44" x14ac:dyDescent="0.2">
      <c r="A31" s="253" t="s">
        <v>340</v>
      </c>
      <c r="B31" s="254">
        <v>1</v>
      </c>
      <c r="D31" s="463"/>
      <c r="E31" s="464"/>
      <c r="F31" s="465"/>
      <c r="G31" s="463"/>
      <c r="H31" s="465"/>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73785.95</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73785.95</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-2417.28248592</v>
      </c>
      <c r="D60" s="279">
        <f>SUM(D61:D65)</f>
        <v>-2518.8083503286402</v>
      </c>
      <c r="E60" s="279">
        <f t="shared" si="9"/>
        <v>-2624.5983010424434</v>
      </c>
      <c r="F60" s="279">
        <f t="shared" si="9"/>
        <v>-2734.8314296862259</v>
      </c>
      <c r="G60" s="279">
        <f t="shared" si="9"/>
        <v>-2849.6943497330471</v>
      </c>
      <c r="H60" s="279">
        <f t="shared" si="9"/>
        <v>-2969.3815124218354</v>
      </c>
      <c r="I60" s="279">
        <f t="shared" si="9"/>
        <v>-3094.0955359435525</v>
      </c>
      <c r="J60" s="279">
        <f t="shared" si="9"/>
        <v>-3224.0475484531821</v>
      </c>
      <c r="K60" s="279">
        <f t="shared" si="9"/>
        <v>-3359.4575454882161</v>
      </c>
      <c r="L60" s="279">
        <f t="shared" si="9"/>
        <v>-3500.5547623987209</v>
      </c>
      <c r="M60" s="279">
        <f t="shared" si="9"/>
        <v>-3647.5780624194676</v>
      </c>
      <c r="N60" s="279">
        <f t="shared" si="9"/>
        <v>-3800.7763410410853</v>
      </c>
      <c r="O60" s="279">
        <f t="shared" si="9"/>
        <v>-3960.4089473648114</v>
      </c>
      <c r="P60" s="279">
        <f t="shared" si="9"/>
        <v>-4126.7461231541338</v>
      </c>
      <c r="Q60" s="279">
        <f t="shared" si="9"/>
        <v>-4300.0694603266074</v>
      </c>
      <c r="R60" s="279">
        <f t="shared" si="9"/>
        <v>-4480.6723776603249</v>
      </c>
      <c r="S60" s="279">
        <f t="shared" si="9"/>
        <v>-4668.8606175220584</v>
      </c>
      <c r="T60" s="279">
        <f t="shared" si="9"/>
        <v>-4864.9527634579845</v>
      </c>
      <c r="U60" s="279">
        <f t="shared" si="9"/>
        <v>-5069.2807795232211</v>
      </c>
      <c r="V60" s="279">
        <f t="shared" si="9"/>
        <v>-5282.1905722631955</v>
      </c>
      <c r="W60" s="279">
        <f t="shared" si="9"/>
        <v>-5504.0425762982504</v>
      </c>
      <c r="X60" s="279">
        <f t="shared" si="9"/>
        <v>-5735.2123645027768</v>
      </c>
      <c r="Y60" s="279">
        <f t="shared" si="9"/>
        <v>-5976.0912838118948</v>
      </c>
      <c r="Z60" s="279">
        <f t="shared" si="9"/>
        <v>-6227.0871177319941</v>
      </c>
      <c r="AA60" s="279">
        <f t="shared" ref="AA60:AP60" si="10">SUM(AA61:AA65)</f>
        <v>-6488.6247766767374</v>
      </c>
      <c r="AB60" s="279">
        <f t="shared" si="10"/>
        <v>-6761.1470172971613</v>
      </c>
      <c r="AC60" s="279">
        <f t="shared" si="10"/>
        <v>-7045.1151920236425</v>
      </c>
      <c r="AD60" s="279">
        <f t="shared" si="10"/>
        <v>-7341.0100300886361</v>
      </c>
      <c r="AE60" s="279">
        <f t="shared" si="10"/>
        <v>-7649.3324513523594</v>
      </c>
      <c r="AF60" s="279">
        <f t="shared" si="10"/>
        <v>-7970.6044143091594</v>
      </c>
      <c r="AG60" s="279">
        <f t="shared" si="10"/>
        <v>-8305.3697997101444</v>
      </c>
      <c r="AH60" s="279">
        <f t="shared" si="10"/>
        <v>-8654.1953312979713</v>
      </c>
      <c r="AI60" s="279">
        <f t="shared" si="10"/>
        <v>-9017.6715352124847</v>
      </c>
      <c r="AJ60" s="279">
        <f t="shared" si="10"/>
        <v>-9396.4137396914084</v>
      </c>
      <c r="AK60" s="279">
        <f t="shared" si="10"/>
        <v>-9791.0631167584488</v>
      </c>
      <c r="AL60" s="279">
        <f t="shared" si="10"/>
        <v>-10202.287767662303</v>
      </c>
      <c r="AM60" s="279">
        <f t="shared" si="10"/>
        <v>-10630.78385390412</v>
      </c>
      <c r="AN60" s="279">
        <f t="shared" si="10"/>
        <v>-11077.276775768094</v>
      </c>
      <c r="AO60" s="279">
        <f t="shared" si="10"/>
        <v>-11542.522400350355</v>
      </c>
      <c r="AP60" s="279">
        <f t="shared" si="10"/>
        <v>-12027.308341165071</v>
      </c>
    </row>
    <row r="61" spans="1:45" x14ac:dyDescent="0.2">
      <c r="A61" s="287" t="s">
        <v>319</v>
      </c>
      <c r="B61" s="279"/>
      <c r="C61" s="279">
        <f>-IF(C$47&lt;=$B$30,0,$B$29*(1+C$49)*$B$28)</f>
        <v>-2417.28248592</v>
      </c>
      <c r="D61" s="279">
        <f>-IF(D$47&lt;=$B$30,0,$B$29*(1+D$49)*$B$28)</f>
        <v>-2518.8083503286402</v>
      </c>
      <c r="E61" s="279">
        <f t="shared" ref="E61:AP61" si="11">-IF(E$47&lt;=$B$30,0,$B$29*(1+E$49)*$B$28)</f>
        <v>-2624.5983010424434</v>
      </c>
      <c r="F61" s="279">
        <f t="shared" si="11"/>
        <v>-2734.8314296862259</v>
      </c>
      <c r="G61" s="279">
        <f t="shared" si="11"/>
        <v>-2849.6943497330471</v>
      </c>
      <c r="H61" s="279">
        <f t="shared" si="11"/>
        <v>-2969.3815124218354</v>
      </c>
      <c r="I61" s="279">
        <f t="shared" si="11"/>
        <v>-3094.0955359435525</v>
      </c>
      <c r="J61" s="279">
        <f t="shared" si="11"/>
        <v>-3224.0475484531821</v>
      </c>
      <c r="K61" s="279">
        <f t="shared" si="11"/>
        <v>-3359.4575454882161</v>
      </c>
      <c r="L61" s="279">
        <f t="shared" si="11"/>
        <v>-3500.5547623987209</v>
      </c>
      <c r="M61" s="279">
        <f t="shared" si="11"/>
        <v>-3647.5780624194676</v>
      </c>
      <c r="N61" s="279">
        <f t="shared" si="11"/>
        <v>-3800.7763410410853</v>
      </c>
      <c r="O61" s="279">
        <f t="shared" si="11"/>
        <v>-3960.4089473648114</v>
      </c>
      <c r="P61" s="279">
        <f t="shared" si="11"/>
        <v>-4126.7461231541338</v>
      </c>
      <c r="Q61" s="279">
        <f t="shared" si="11"/>
        <v>-4300.0694603266074</v>
      </c>
      <c r="R61" s="279">
        <f t="shared" si="11"/>
        <v>-4480.6723776603249</v>
      </c>
      <c r="S61" s="279">
        <f t="shared" si="11"/>
        <v>-4668.8606175220584</v>
      </c>
      <c r="T61" s="279">
        <f t="shared" si="11"/>
        <v>-4864.9527634579845</v>
      </c>
      <c r="U61" s="279">
        <f t="shared" si="11"/>
        <v>-5069.2807795232211</v>
      </c>
      <c r="V61" s="279">
        <f t="shared" si="11"/>
        <v>-5282.1905722631955</v>
      </c>
      <c r="W61" s="279">
        <f t="shared" si="11"/>
        <v>-5504.0425762982504</v>
      </c>
      <c r="X61" s="279">
        <f t="shared" si="11"/>
        <v>-5735.2123645027768</v>
      </c>
      <c r="Y61" s="279">
        <f t="shared" si="11"/>
        <v>-5976.0912838118948</v>
      </c>
      <c r="Z61" s="279">
        <f t="shared" si="11"/>
        <v>-6227.0871177319941</v>
      </c>
      <c r="AA61" s="279">
        <f t="shared" si="11"/>
        <v>-6488.6247766767374</v>
      </c>
      <c r="AB61" s="279">
        <f t="shared" si="11"/>
        <v>-6761.1470172971613</v>
      </c>
      <c r="AC61" s="279">
        <f t="shared" si="11"/>
        <v>-7045.1151920236425</v>
      </c>
      <c r="AD61" s="279">
        <f t="shared" si="11"/>
        <v>-7341.0100300886361</v>
      </c>
      <c r="AE61" s="279">
        <f t="shared" si="11"/>
        <v>-7649.3324513523594</v>
      </c>
      <c r="AF61" s="279">
        <f t="shared" si="11"/>
        <v>-7970.6044143091594</v>
      </c>
      <c r="AG61" s="279">
        <f t="shared" si="11"/>
        <v>-8305.3697997101444</v>
      </c>
      <c r="AH61" s="279">
        <f t="shared" si="11"/>
        <v>-8654.1953312979713</v>
      </c>
      <c r="AI61" s="279">
        <f t="shared" si="11"/>
        <v>-9017.6715352124847</v>
      </c>
      <c r="AJ61" s="279">
        <f t="shared" si="11"/>
        <v>-9396.4137396914084</v>
      </c>
      <c r="AK61" s="279">
        <f t="shared" si="11"/>
        <v>-9791.0631167584488</v>
      </c>
      <c r="AL61" s="279">
        <f t="shared" si="11"/>
        <v>-10202.287767662303</v>
      </c>
      <c r="AM61" s="279">
        <f t="shared" si="11"/>
        <v>-10630.78385390412</v>
      </c>
      <c r="AN61" s="279">
        <f t="shared" si="11"/>
        <v>-11077.276775768094</v>
      </c>
      <c r="AO61" s="279">
        <f t="shared" si="11"/>
        <v>-11542.522400350355</v>
      </c>
      <c r="AP61" s="279">
        <f t="shared" si="11"/>
        <v>-12027.308341165071</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73785.95</v>
      </c>
      <c r="C66" s="286">
        <f t="shared" si="12"/>
        <v>-2417.28248592</v>
      </c>
      <c r="D66" s="286">
        <f t="shared" si="12"/>
        <v>-2518.8083503286402</v>
      </c>
      <c r="E66" s="286">
        <f t="shared" si="12"/>
        <v>-2624.5983010424434</v>
      </c>
      <c r="F66" s="286">
        <f t="shared" si="12"/>
        <v>-2734.8314296862259</v>
      </c>
      <c r="G66" s="286">
        <f t="shared" si="12"/>
        <v>-2849.6943497330471</v>
      </c>
      <c r="H66" s="286">
        <f t="shared" si="12"/>
        <v>-2969.3815124218354</v>
      </c>
      <c r="I66" s="286">
        <f t="shared" si="12"/>
        <v>-3094.0955359435525</v>
      </c>
      <c r="J66" s="286">
        <f t="shared" si="12"/>
        <v>-3224.0475484531821</v>
      </c>
      <c r="K66" s="286">
        <f t="shared" si="12"/>
        <v>-3359.4575454882161</v>
      </c>
      <c r="L66" s="286">
        <f t="shared" si="12"/>
        <v>-3500.5547623987209</v>
      </c>
      <c r="M66" s="286">
        <f t="shared" si="12"/>
        <v>-3647.5780624194676</v>
      </c>
      <c r="N66" s="286">
        <f t="shared" si="12"/>
        <v>-3800.7763410410853</v>
      </c>
      <c r="O66" s="286">
        <f t="shared" si="12"/>
        <v>-3960.4089473648114</v>
      </c>
      <c r="P66" s="286">
        <f t="shared" si="12"/>
        <v>-4126.7461231541338</v>
      </c>
      <c r="Q66" s="286">
        <f t="shared" si="12"/>
        <v>-4300.0694603266074</v>
      </c>
      <c r="R66" s="286">
        <f t="shared" si="12"/>
        <v>-4480.6723776603249</v>
      </c>
      <c r="S66" s="286">
        <f t="shared" si="12"/>
        <v>-4668.8606175220584</v>
      </c>
      <c r="T66" s="286">
        <f t="shared" si="12"/>
        <v>-4864.9527634579845</v>
      </c>
      <c r="U66" s="286">
        <f t="shared" si="12"/>
        <v>-5069.2807795232211</v>
      </c>
      <c r="V66" s="286">
        <f t="shared" si="12"/>
        <v>-5282.1905722631955</v>
      </c>
      <c r="W66" s="286">
        <f t="shared" si="12"/>
        <v>-5504.0425762982504</v>
      </c>
      <c r="X66" s="286">
        <f t="shared" si="12"/>
        <v>-5735.2123645027768</v>
      </c>
      <c r="Y66" s="286">
        <f t="shared" si="12"/>
        <v>-5976.0912838118948</v>
      </c>
      <c r="Z66" s="286">
        <f t="shared" si="12"/>
        <v>-6227.0871177319941</v>
      </c>
      <c r="AA66" s="286">
        <f t="shared" si="12"/>
        <v>-6488.6247766767374</v>
      </c>
      <c r="AB66" s="286">
        <f t="shared" si="12"/>
        <v>-6761.1470172971613</v>
      </c>
      <c r="AC66" s="286">
        <f t="shared" si="12"/>
        <v>-7045.1151920236425</v>
      </c>
      <c r="AD66" s="286">
        <f t="shared" si="12"/>
        <v>-7341.0100300886361</v>
      </c>
      <c r="AE66" s="286">
        <f t="shared" si="12"/>
        <v>-7649.3324513523594</v>
      </c>
      <c r="AF66" s="286">
        <f t="shared" si="12"/>
        <v>-7970.6044143091594</v>
      </c>
      <c r="AG66" s="286">
        <f t="shared" si="12"/>
        <v>-8305.3697997101444</v>
      </c>
      <c r="AH66" s="286">
        <f t="shared" si="12"/>
        <v>-8654.1953312979713</v>
      </c>
      <c r="AI66" s="286">
        <f t="shared" si="12"/>
        <v>-9017.6715352124847</v>
      </c>
      <c r="AJ66" s="286">
        <f t="shared" si="12"/>
        <v>-9396.4137396914084</v>
      </c>
      <c r="AK66" s="286">
        <f t="shared" si="12"/>
        <v>-9791.0631167584488</v>
      </c>
      <c r="AL66" s="286">
        <f t="shared" si="12"/>
        <v>-10202.287767662303</v>
      </c>
      <c r="AM66" s="286">
        <f t="shared" si="12"/>
        <v>-10630.78385390412</v>
      </c>
      <c r="AN66" s="286">
        <f t="shared" si="12"/>
        <v>-11077.276775768094</v>
      </c>
      <c r="AO66" s="286">
        <f t="shared" si="12"/>
        <v>-11542.522400350355</v>
      </c>
      <c r="AP66" s="286">
        <f>AP59+AP60</f>
        <v>-12027.308341165071</v>
      </c>
    </row>
    <row r="67" spans="1:45" x14ac:dyDescent="0.2">
      <c r="A67" s="287" t="s">
        <v>312</v>
      </c>
      <c r="B67" s="289"/>
      <c r="C67" s="279">
        <f>-($B$25)*1.18*$B$28/$B$27</f>
        <v>-2459.5333333333333</v>
      </c>
      <c r="D67" s="279">
        <f>C67</f>
        <v>-2459.5333333333333</v>
      </c>
      <c r="E67" s="279">
        <f t="shared" ref="E67:AP67" si="13">D67</f>
        <v>-2459.5333333333333</v>
      </c>
      <c r="F67" s="279">
        <f t="shared" si="13"/>
        <v>-2459.5333333333333</v>
      </c>
      <c r="G67" s="279">
        <f t="shared" si="13"/>
        <v>-2459.5333333333333</v>
      </c>
      <c r="H67" s="279">
        <f t="shared" si="13"/>
        <v>-2459.5333333333333</v>
      </c>
      <c r="I67" s="279">
        <f t="shared" si="13"/>
        <v>-2459.5333333333333</v>
      </c>
      <c r="J67" s="279">
        <f t="shared" si="13"/>
        <v>-2459.5333333333333</v>
      </c>
      <c r="K67" s="279">
        <f t="shared" si="13"/>
        <v>-2459.5333333333333</v>
      </c>
      <c r="L67" s="279">
        <f t="shared" si="13"/>
        <v>-2459.5333333333333</v>
      </c>
      <c r="M67" s="279">
        <f t="shared" si="13"/>
        <v>-2459.5333333333333</v>
      </c>
      <c r="N67" s="279">
        <f t="shared" si="13"/>
        <v>-2459.5333333333333</v>
      </c>
      <c r="O67" s="279">
        <f t="shared" si="13"/>
        <v>-2459.5333333333333</v>
      </c>
      <c r="P67" s="279">
        <f t="shared" si="13"/>
        <v>-2459.5333333333333</v>
      </c>
      <c r="Q67" s="279">
        <f t="shared" si="13"/>
        <v>-2459.5333333333333</v>
      </c>
      <c r="R67" s="279">
        <f t="shared" si="13"/>
        <v>-2459.5333333333333</v>
      </c>
      <c r="S67" s="279">
        <f t="shared" si="13"/>
        <v>-2459.5333333333333</v>
      </c>
      <c r="T67" s="279">
        <f t="shared" si="13"/>
        <v>-2459.5333333333333</v>
      </c>
      <c r="U67" s="279">
        <f t="shared" si="13"/>
        <v>-2459.5333333333333</v>
      </c>
      <c r="V67" s="279">
        <f t="shared" si="13"/>
        <v>-2459.5333333333333</v>
      </c>
      <c r="W67" s="279">
        <f t="shared" si="13"/>
        <v>-2459.5333333333333</v>
      </c>
      <c r="X67" s="279">
        <f t="shared" si="13"/>
        <v>-2459.5333333333333</v>
      </c>
      <c r="Y67" s="279">
        <f t="shared" si="13"/>
        <v>-2459.5333333333333</v>
      </c>
      <c r="Z67" s="279">
        <f t="shared" si="13"/>
        <v>-2459.5333333333333</v>
      </c>
      <c r="AA67" s="279">
        <f t="shared" si="13"/>
        <v>-2459.5333333333333</v>
      </c>
      <c r="AB67" s="279">
        <f t="shared" si="13"/>
        <v>-2459.5333333333333</v>
      </c>
      <c r="AC67" s="279">
        <f t="shared" si="13"/>
        <v>-2459.5333333333333</v>
      </c>
      <c r="AD67" s="279">
        <f t="shared" si="13"/>
        <v>-2459.5333333333333</v>
      </c>
      <c r="AE67" s="279">
        <f t="shared" si="13"/>
        <v>-2459.5333333333333</v>
      </c>
      <c r="AF67" s="279">
        <f t="shared" si="13"/>
        <v>-2459.5333333333333</v>
      </c>
      <c r="AG67" s="279">
        <f t="shared" si="13"/>
        <v>-2459.5333333333333</v>
      </c>
      <c r="AH67" s="279">
        <f t="shared" si="13"/>
        <v>-2459.5333333333333</v>
      </c>
      <c r="AI67" s="279">
        <f t="shared" si="13"/>
        <v>-2459.5333333333333</v>
      </c>
      <c r="AJ67" s="279">
        <f t="shared" si="13"/>
        <v>-2459.5333333333333</v>
      </c>
      <c r="AK67" s="279">
        <f t="shared" si="13"/>
        <v>-2459.5333333333333</v>
      </c>
      <c r="AL67" s="279">
        <f t="shared" si="13"/>
        <v>-2459.5333333333333</v>
      </c>
      <c r="AM67" s="279">
        <f t="shared" si="13"/>
        <v>-2459.5333333333333</v>
      </c>
      <c r="AN67" s="279">
        <f t="shared" si="13"/>
        <v>-2459.5333333333333</v>
      </c>
      <c r="AO67" s="279">
        <f t="shared" si="13"/>
        <v>-2459.5333333333333</v>
      </c>
      <c r="AP67" s="279">
        <f t="shared" si="13"/>
        <v>-2459.5333333333333</v>
      </c>
      <c r="AQ67" s="290">
        <f>SUM(B67:AA67)/1.18</f>
        <v>-52108.757062146891</v>
      </c>
      <c r="AR67" s="291">
        <f>SUM(B67:AF67)/1.18</f>
        <v>-62530.508474576287</v>
      </c>
      <c r="AS67" s="291">
        <f>SUM(B67:AP67)/1.18</f>
        <v>-83374.011299435108</v>
      </c>
    </row>
    <row r="68" spans="1:45" ht="28.5" x14ac:dyDescent="0.2">
      <c r="A68" s="288" t="s">
        <v>313</v>
      </c>
      <c r="B68" s="286">
        <f t="shared" ref="B68:J68" si="14">B66+B67</f>
        <v>73785.95</v>
      </c>
      <c r="C68" s="286">
        <f>C66+C67</f>
        <v>-4876.8158192533338</v>
      </c>
      <c r="D68" s="286">
        <f>D66+D67</f>
        <v>-4978.3416836619735</v>
      </c>
      <c r="E68" s="286">
        <f t="shared" si="14"/>
        <v>-5084.1316343757771</v>
      </c>
      <c r="F68" s="286">
        <f>F66+C67</f>
        <v>-5194.3647630195592</v>
      </c>
      <c r="G68" s="286">
        <f t="shared" si="14"/>
        <v>-5309.2276830663805</v>
      </c>
      <c r="H68" s="286">
        <f t="shared" si="14"/>
        <v>-5428.9148457551692</v>
      </c>
      <c r="I68" s="286">
        <f t="shared" si="14"/>
        <v>-5553.6288692768858</v>
      </c>
      <c r="J68" s="286">
        <f t="shared" si="14"/>
        <v>-5683.5808817865154</v>
      </c>
      <c r="K68" s="286">
        <f>K66+K67</f>
        <v>-5818.9908788215489</v>
      </c>
      <c r="L68" s="286">
        <f>L66+L67</f>
        <v>-5960.0880957320542</v>
      </c>
      <c r="M68" s="286">
        <f t="shared" ref="M68:AO68" si="15">M66+M67</f>
        <v>-6107.1113957528014</v>
      </c>
      <c r="N68" s="286">
        <f t="shared" si="15"/>
        <v>-6260.309674374419</v>
      </c>
      <c r="O68" s="286">
        <f t="shared" si="15"/>
        <v>-6419.9422806981447</v>
      </c>
      <c r="P68" s="286">
        <f t="shared" si="15"/>
        <v>-6586.2794564874675</v>
      </c>
      <c r="Q68" s="286">
        <f t="shared" si="15"/>
        <v>-6759.6027936599403</v>
      </c>
      <c r="R68" s="286">
        <f t="shared" si="15"/>
        <v>-6940.2057109936577</v>
      </c>
      <c r="S68" s="286">
        <f t="shared" si="15"/>
        <v>-7128.3939508553922</v>
      </c>
      <c r="T68" s="286">
        <f t="shared" si="15"/>
        <v>-7324.4860967913173</v>
      </c>
      <c r="U68" s="286">
        <f t="shared" si="15"/>
        <v>-7528.8141128565549</v>
      </c>
      <c r="V68" s="286">
        <f t="shared" si="15"/>
        <v>-7741.7239055965292</v>
      </c>
      <c r="W68" s="286">
        <f t="shared" si="15"/>
        <v>-7963.5759096315833</v>
      </c>
      <c r="X68" s="286">
        <f t="shared" si="15"/>
        <v>-8194.7456978361097</v>
      </c>
      <c r="Y68" s="286">
        <f t="shared" si="15"/>
        <v>-8435.6246171452276</v>
      </c>
      <c r="Z68" s="286">
        <f t="shared" si="15"/>
        <v>-8686.6204510653279</v>
      </c>
      <c r="AA68" s="286">
        <f t="shared" si="15"/>
        <v>-8948.1581100100702</v>
      </c>
      <c r="AB68" s="286">
        <f t="shared" si="15"/>
        <v>-9220.680350630495</v>
      </c>
      <c r="AC68" s="286">
        <f t="shared" si="15"/>
        <v>-9504.6485253569754</v>
      </c>
      <c r="AD68" s="286">
        <f t="shared" si="15"/>
        <v>-9800.5433634219698</v>
      </c>
      <c r="AE68" s="286">
        <f t="shared" si="15"/>
        <v>-10108.865784685693</v>
      </c>
      <c r="AF68" s="286">
        <f t="shared" si="15"/>
        <v>-10430.137747642493</v>
      </c>
      <c r="AG68" s="286">
        <f t="shared" si="15"/>
        <v>-10764.903133043477</v>
      </c>
      <c r="AH68" s="286">
        <f t="shared" si="15"/>
        <v>-11113.728664631304</v>
      </c>
      <c r="AI68" s="286">
        <f t="shared" si="15"/>
        <v>-11477.204868545818</v>
      </c>
      <c r="AJ68" s="286">
        <f t="shared" si="15"/>
        <v>-11855.947073024741</v>
      </c>
      <c r="AK68" s="286">
        <f t="shared" si="15"/>
        <v>-12250.596450091782</v>
      </c>
      <c r="AL68" s="286">
        <f t="shared" si="15"/>
        <v>-12661.821100995636</v>
      </c>
      <c r="AM68" s="286">
        <f t="shared" si="15"/>
        <v>-13090.317187237453</v>
      </c>
      <c r="AN68" s="286">
        <f t="shared" si="15"/>
        <v>-13536.810109101427</v>
      </c>
      <c r="AO68" s="286">
        <f t="shared" si="15"/>
        <v>-14002.055733683688</v>
      </c>
      <c r="AP68" s="286">
        <f>AP66+AP67</f>
        <v>-14486.841674498404</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73785.95</v>
      </c>
      <c r="C70" s="286">
        <f t="shared" si="17"/>
        <v>-4876.8158192533338</v>
      </c>
      <c r="D70" s="286">
        <f t="shared" si="17"/>
        <v>-4978.3416836619735</v>
      </c>
      <c r="E70" s="286">
        <f t="shared" si="17"/>
        <v>-5084.1316343757771</v>
      </c>
      <c r="F70" s="286">
        <f t="shared" si="17"/>
        <v>-5194.3647630195592</v>
      </c>
      <c r="G70" s="286">
        <f t="shared" si="17"/>
        <v>-5309.2276830663805</v>
      </c>
      <c r="H70" s="286">
        <f t="shared" si="17"/>
        <v>-5428.9148457551692</v>
      </c>
      <c r="I70" s="286">
        <f t="shared" si="17"/>
        <v>-5553.6288692768858</v>
      </c>
      <c r="J70" s="286">
        <f t="shared" si="17"/>
        <v>-5683.5808817865154</v>
      </c>
      <c r="K70" s="286">
        <f t="shared" si="17"/>
        <v>-5818.9908788215489</v>
      </c>
      <c r="L70" s="286">
        <f t="shared" si="17"/>
        <v>-5960.0880957320542</v>
      </c>
      <c r="M70" s="286">
        <f t="shared" si="17"/>
        <v>-6107.1113957528014</v>
      </c>
      <c r="N70" s="286">
        <f t="shared" si="17"/>
        <v>-6260.309674374419</v>
      </c>
      <c r="O70" s="286">
        <f t="shared" si="17"/>
        <v>-6419.9422806981447</v>
      </c>
      <c r="P70" s="286">
        <f t="shared" si="17"/>
        <v>-6586.2794564874675</v>
      </c>
      <c r="Q70" s="286">
        <f t="shared" si="17"/>
        <v>-6759.6027936599403</v>
      </c>
      <c r="R70" s="286">
        <f t="shared" si="17"/>
        <v>-6940.2057109936577</v>
      </c>
      <c r="S70" s="286">
        <f t="shared" si="17"/>
        <v>-7128.3939508553922</v>
      </c>
      <c r="T70" s="286">
        <f t="shared" si="17"/>
        <v>-7324.4860967913173</v>
      </c>
      <c r="U70" s="286">
        <f t="shared" si="17"/>
        <v>-7528.8141128565549</v>
      </c>
      <c r="V70" s="286">
        <f t="shared" si="17"/>
        <v>-7741.7239055965292</v>
      </c>
      <c r="W70" s="286">
        <f t="shared" si="17"/>
        <v>-7963.5759096315833</v>
      </c>
      <c r="X70" s="286">
        <f t="shared" si="17"/>
        <v>-8194.7456978361097</v>
      </c>
      <c r="Y70" s="286">
        <f t="shared" si="17"/>
        <v>-8435.6246171452276</v>
      </c>
      <c r="Z70" s="286">
        <f t="shared" si="17"/>
        <v>-8686.6204510653279</v>
      </c>
      <c r="AA70" s="286">
        <f t="shared" si="17"/>
        <v>-8948.1581100100702</v>
      </c>
      <c r="AB70" s="286">
        <f t="shared" si="17"/>
        <v>-9220.680350630495</v>
      </c>
      <c r="AC70" s="286">
        <f t="shared" si="17"/>
        <v>-9504.6485253569754</v>
      </c>
      <c r="AD70" s="286">
        <f t="shared" si="17"/>
        <v>-9800.5433634219698</v>
      </c>
      <c r="AE70" s="286">
        <f t="shared" si="17"/>
        <v>-10108.865784685693</v>
      </c>
      <c r="AF70" s="286">
        <f t="shared" si="17"/>
        <v>-10430.137747642493</v>
      </c>
      <c r="AG70" s="286">
        <f t="shared" si="17"/>
        <v>-10764.903133043477</v>
      </c>
      <c r="AH70" s="286">
        <f t="shared" si="17"/>
        <v>-11113.728664631304</v>
      </c>
      <c r="AI70" s="286">
        <f t="shared" si="17"/>
        <v>-11477.204868545818</v>
      </c>
      <c r="AJ70" s="286">
        <f t="shared" si="17"/>
        <v>-11855.947073024741</v>
      </c>
      <c r="AK70" s="286">
        <f t="shared" si="17"/>
        <v>-12250.596450091782</v>
      </c>
      <c r="AL70" s="286">
        <f t="shared" si="17"/>
        <v>-12661.821100995636</v>
      </c>
      <c r="AM70" s="286">
        <f t="shared" si="17"/>
        <v>-13090.317187237453</v>
      </c>
      <c r="AN70" s="286">
        <f t="shared" si="17"/>
        <v>-13536.810109101427</v>
      </c>
      <c r="AO70" s="286">
        <f t="shared" si="17"/>
        <v>-14002.055733683688</v>
      </c>
      <c r="AP70" s="286">
        <f>AP68+AP69</f>
        <v>-14486.841674498404</v>
      </c>
    </row>
    <row r="71" spans="1:45" x14ac:dyDescent="0.2">
      <c r="A71" s="287" t="s">
        <v>310</v>
      </c>
      <c r="B71" s="279">
        <f t="shared" ref="B71:AP71" si="18">-B70*$B$36</f>
        <v>-14757.19</v>
      </c>
      <c r="C71" s="279">
        <f t="shared" si="18"/>
        <v>975.36316385066675</v>
      </c>
      <c r="D71" s="279">
        <f t="shared" si="18"/>
        <v>995.66833673239478</v>
      </c>
      <c r="E71" s="279">
        <f t="shared" si="18"/>
        <v>1016.8263268751555</v>
      </c>
      <c r="F71" s="279">
        <f t="shared" si="18"/>
        <v>1038.8729526039119</v>
      </c>
      <c r="G71" s="279">
        <f t="shared" si="18"/>
        <v>1061.8455366132762</v>
      </c>
      <c r="H71" s="279">
        <f t="shared" si="18"/>
        <v>1085.782969151034</v>
      </c>
      <c r="I71" s="279">
        <f t="shared" si="18"/>
        <v>1110.7257738553772</v>
      </c>
      <c r="J71" s="279">
        <f t="shared" si="18"/>
        <v>1136.7161763573031</v>
      </c>
      <c r="K71" s="279">
        <f t="shared" si="18"/>
        <v>1163.7981757643099</v>
      </c>
      <c r="L71" s="279">
        <f t="shared" si="18"/>
        <v>1192.0176191464109</v>
      </c>
      <c r="M71" s="279">
        <f t="shared" si="18"/>
        <v>1221.4222791505604</v>
      </c>
      <c r="N71" s="279">
        <f t="shared" si="18"/>
        <v>1252.0619348748839</v>
      </c>
      <c r="O71" s="279">
        <f t="shared" si="18"/>
        <v>1283.9884561396291</v>
      </c>
      <c r="P71" s="279">
        <f t="shared" si="18"/>
        <v>1317.2558912974937</v>
      </c>
      <c r="Q71" s="279">
        <f t="shared" si="18"/>
        <v>1351.9205587319882</v>
      </c>
      <c r="R71" s="279">
        <f t="shared" si="18"/>
        <v>1388.0411421987317</v>
      </c>
      <c r="S71" s="279">
        <f t="shared" si="18"/>
        <v>1425.6787901710786</v>
      </c>
      <c r="T71" s="279">
        <f t="shared" si="18"/>
        <v>1464.8972193582636</v>
      </c>
      <c r="U71" s="279">
        <f t="shared" si="18"/>
        <v>1505.7628225713111</v>
      </c>
      <c r="V71" s="279">
        <f t="shared" si="18"/>
        <v>1548.3447811193059</v>
      </c>
      <c r="W71" s="279">
        <f t="shared" si="18"/>
        <v>1592.7151819263167</v>
      </c>
      <c r="X71" s="279">
        <f t="shared" si="18"/>
        <v>1638.9491395672221</v>
      </c>
      <c r="Y71" s="279">
        <f t="shared" si="18"/>
        <v>1687.1249234290456</v>
      </c>
      <c r="Z71" s="279">
        <f t="shared" si="18"/>
        <v>1737.3240902130656</v>
      </c>
      <c r="AA71" s="279">
        <f t="shared" si="18"/>
        <v>1789.6316220020142</v>
      </c>
      <c r="AB71" s="279">
        <f t="shared" si="18"/>
        <v>1844.1360701260992</v>
      </c>
      <c r="AC71" s="279">
        <f t="shared" si="18"/>
        <v>1900.9297050713951</v>
      </c>
      <c r="AD71" s="279">
        <f t="shared" si="18"/>
        <v>1960.1086726843942</v>
      </c>
      <c r="AE71" s="279">
        <f t="shared" si="18"/>
        <v>2021.7731569371388</v>
      </c>
      <c r="AF71" s="279">
        <f t="shared" si="18"/>
        <v>2086.0275495284986</v>
      </c>
      <c r="AG71" s="279">
        <f t="shared" si="18"/>
        <v>2152.9806266086957</v>
      </c>
      <c r="AH71" s="279">
        <f t="shared" si="18"/>
        <v>2222.7457329262611</v>
      </c>
      <c r="AI71" s="279">
        <f t="shared" si="18"/>
        <v>2295.4409737091637</v>
      </c>
      <c r="AJ71" s="279">
        <f t="shared" si="18"/>
        <v>2371.1894146049485</v>
      </c>
      <c r="AK71" s="279">
        <f t="shared" si="18"/>
        <v>2450.1192900183564</v>
      </c>
      <c r="AL71" s="279">
        <f t="shared" si="18"/>
        <v>2532.3642201991274</v>
      </c>
      <c r="AM71" s="279">
        <f t="shared" si="18"/>
        <v>2618.0634374474907</v>
      </c>
      <c r="AN71" s="279">
        <f t="shared" si="18"/>
        <v>2707.3620218202855</v>
      </c>
      <c r="AO71" s="279">
        <f t="shared" si="18"/>
        <v>2800.4111467367379</v>
      </c>
      <c r="AP71" s="279">
        <f t="shared" si="18"/>
        <v>2897.368334899681</v>
      </c>
    </row>
    <row r="72" spans="1:45" ht="15" thickBot="1" x14ac:dyDescent="0.25">
      <c r="A72" s="292" t="s">
        <v>315</v>
      </c>
      <c r="B72" s="293">
        <f t="shared" ref="B72:AO72" si="19">B70+B71</f>
        <v>59028.759999999995</v>
      </c>
      <c r="C72" s="293">
        <f t="shared" si="19"/>
        <v>-3901.452655402667</v>
      </c>
      <c r="D72" s="293">
        <f t="shared" si="19"/>
        <v>-3982.6733469295787</v>
      </c>
      <c r="E72" s="293">
        <f t="shared" si="19"/>
        <v>-4067.3053075006219</v>
      </c>
      <c r="F72" s="293">
        <f t="shared" si="19"/>
        <v>-4155.4918104156477</v>
      </c>
      <c r="G72" s="293">
        <f t="shared" si="19"/>
        <v>-4247.3821464531047</v>
      </c>
      <c r="H72" s="293">
        <f t="shared" si="19"/>
        <v>-4343.131876604135</v>
      </c>
      <c r="I72" s="293">
        <f t="shared" si="19"/>
        <v>-4442.9030954215086</v>
      </c>
      <c r="J72" s="293">
        <f t="shared" si="19"/>
        <v>-4546.8647054292123</v>
      </c>
      <c r="K72" s="293">
        <f t="shared" si="19"/>
        <v>-4655.1927030572388</v>
      </c>
      <c r="L72" s="293">
        <f t="shared" si="19"/>
        <v>-4768.0704765856435</v>
      </c>
      <c r="M72" s="293">
        <f t="shared" si="19"/>
        <v>-4885.6891166022415</v>
      </c>
      <c r="N72" s="293">
        <f t="shared" si="19"/>
        <v>-5008.2477394995349</v>
      </c>
      <c r="O72" s="293">
        <f t="shared" si="19"/>
        <v>-5135.9538245585154</v>
      </c>
      <c r="P72" s="293">
        <f t="shared" si="19"/>
        <v>-5269.0235651899739</v>
      </c>
      <c r="Q72" s="293">
        <f t="shared" si="19"/>
        <v>-5407.6822349279519</v>
      </c>
      <c r="R72" s="293">
        <f t="shared" si="19"/>
        <v>-5552.1645687949258</v>
      </c>
      <c r="S72" s="293">
        <f t="shared" si="19"/>
        <v>-5702.7151606843136</v>
      </c>
      <c r="T72" s="293">
        <f t="shared" si="19"/>
        <v>-5859.5888774330542</v>
      </c>
      <c r="U72" s="293">
        <f t="shared" si="19"/>
        <v>-6023.0512902852442</v>
      </c>
      <c r="V72" s="293">
        <f t="shared" si="19"/>
        <v>-6193.3791244772237</v>
      </c>
      <c r="W72" s="293">
        <f t="shared" si="19"/>
        <v>-6370.860727705267</v>
      </c>
      <c r="X72" s="293">
        <f t="shared" si="19"/>
        <v>-6555.7965582688876</v>
      </c>
      <c r="Y72" s="293">
        <f t="shared" si="19"/>
        <v>-6748.4996937161823</v>
      </c>
      <c r="Z72" s="293">
        <f t="shared" si="19"/>
        <v>-6949.2963608522623</v>
      </c>
      <c r="AA72" s="293">
        <f t="shared" si="19"/>
        <v>-7158.5264880080558</v>
      </c>
      <c r="AB72" s="293">
        <f t="shared" si="19"/>
        <v>-7376.5442805043958</v>
      </c>
      <c r="AC72" s="293">
        <f t="shared" si="19"/>
        <v>-7603.7188202855805</v>
      </c>
      <c r="AD72" s="293">
        <f t="shared" si="19"/>
        <v>-7840.4346907375757</v>
      </c>
      <c r="AE72" s="293">
        <f t="shared" si="19"/>
        <v>-8087.0926277485542</v>
      </c>
      <c r="AF72" s="293">
        <f t="shared" si="19"/>
        <v>-8344.1101981139946</v>
      </c>
      <c r="AG72" s="293">
        <f t="shared" si="19"/>
        <v>-8611.9225064347811</v>
      </c>
      <c r="AH72" s="293">
        <f t="shared" si="19"/>
        <v>-8890.9829317050426</v>
      </c>
      <c r="AI72" s="293">
        <f t="shared" si="19"/>
        <v>-9181.7638948366548</v>
      </c>
      <c r="AJ72" s="293">
        <f t="shared" si="19"/>
        <v>-9484.7576584197923</v>
      </c>
      <c r="AK72" s="293">
        <f t="shared" si="19"/>
        <v>-9800.4771600734257</v>
      </c>
      <c r="AL72" s="293">
        <f t="shared" si="19"/>
        <v>-10129.456880796508</v>
      </c>
      <c r="AM72" s="293">
        <f t="shared" si="19"/>
        <v>-10472.253749789963</v>
      </c>
      <c r="AN72" s="293">
        <f t="shared" si="19"/>
        <v>-10829.448087281142</v>
      </c>
      <c r="AO72" s="293">
        <f t="shared" si="19"/>
        <v>-11201.64458694695</v>
      </c>
      <c r="AP72" s="293">
        <f>AP70+AP71</f>
        <v>-11589.473339598724</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73785.95</v>
      </c>
      <c r="C75" s="286">
        <f t="shared" si="22"/>
        <v>-4876.8158192533338</v>
      </c>
      <c r="D75" s="286">
        <f>D68</f>
        <v>-4978.3416836619735</v>
      </c>
      <c r="E75" s="286">
        <f t="shared" si="22"/>
        <v>-5084.1316343757771</v>
      </c>
      <c r="F75" s="286">
        <f t="shared" si="22"/>
        <v>-5194.3647630195592</v>
      </c>
      <c r="G75" s="286">
        <f t="shared" si="22"/>
        <v>-5309.2276830663805</v>
      </c>
      <c r="H75" s="286">
        <f t="shared" si="22"/>
        <v>-5428.9148457551692</v>
      </c>
      <c r="I75" s="286">
        <f t="shared" si="22"/>
        <v>-5553.6288692768858</v>
      </c>
      <c r="J75" s="286">
        <f t="shared" si="22"/>
        <v>-5683.5808817865154</v>
      </c>
      <c r="K75" s="286">
        <f t="shared" si="22"/>
        <v>-5818.9908788215489</v>
      </c>
      <c r="L75" s="286">
        <f t="shared" si="22"/>
        <v>-5960.0880957320542</v>
      </c>
      <c r="M75" s="286">
        <f t="shared" si="22"/>
        <v>-6107.1113957528014</v>
      </c>
      <c r="N75" s="286">
        <f t="shared" si="22"/>
        <v>-6260.309674374419</v>
      </c>
      <c r="O75" s="286">
        <f t="shared" si="22"/>
        <v>-6419.9422806981447</v>
      </c>
      <c r="P75" s="286">
        <f t="shared" si="22"/>
        <v>-6586.2794564874675</v>
      </c>
      <c r="Q75" s="286">
        <f t="shared" si="22"/>
        <v>-6759.6027936599403</v>
      </c>
      <c r="R75" s="286">
        <f t="shared" si="22"/>
        <v>-6940.2057109936577</v>
      </c>
      <c r="S75" s="286">
        <f t="shared" si="22"/>
        <v>-7128.3939508553922</v>
      </c>
      <c r="T75" s="286">
        <f t="shared" si="22"/>
        <v>-7324.4860967913173</v>
      </c>
      <c r="U75" s="286">
        <f t="shared" si="22"/>
        <v>-7528.8141128565549</v>
      </c>
      <c r="V75" s="286">
        <f t="shared" si="22"/>
        <v>-7741.7239055965292</v>
      </c>
      <c r="W75" s="286">
        <f t="shared" si="22"/>
        <v>-7963.5759096315833</v>
      </c>
      <c r="X75" s="286">
        <f t="shared" si="22"/>
        <v>-8194.7456978361097</v>
      </c>
      <c r="Y75" s="286">
        <f t="shared" si="22"/>
        <v>-8435.6246171452276</v>
      </c>
      <c r="Z75" s="286">
        <f t="shared" si="22"/>
        <v>-8686.6204510653279</v>
      </c>
      <c r="AA75" s="286">
        <f t="shared" si="22"/>
        <v>-8948.1581100100702</v>
      </c>
      <c r="AB75" s="286">
        <f t="shared" si="22"/>
        <v>-9220.680350630495</v>
      </c>
      <c r="AC75" s="286">
        <f t="shared" si="22"/>
        <v>-9504.6485253569754</v>
      </c>
      <c r="AD75" s="286">
        <f t="shared" si="22"/>
        <v>-9800.5433634219698</v>
      </c>
      <c r="AE75" s="286">
        <f t="shared" si="22"/>
        <v>-10108.865784685693</v>
      </c>
      <c r="AF75" s="286">
        <f t="shared" si="22"/>
        <v>-10430.137747642493</v>
      </c>
      <c r="AG75" s="286">
        <f t="shared" si="22"/>
        <v>-10764.903133043477</v>
      </c>
      <c r="AH75" s="286">
        <f t="shared" si="22"/>
        <v>-11113.728664631304</v>
      </c>
      <c r="AI75" s="286">
        <f t="shared" si="22"/>
        <v>-11477.204868545818</v>
      </c>
      <c r="AJ75" s="286">
        <f t="shared" si="22"/>
        <v>-11855.947073024741</v>
      </c>
      <c r="AK75" s="286">
        <f t="shared" si="22"/>
        <v>-12250.596450091782</v>
      </c>
      <c r="AL75" s="286">
        <f t="shared" si="22"/>
        <v>-12661.821100995636</v>
      </c>
      <c r="AM75" s="286">
        <f t="shared" si="22"/>
        <v>-13090.317187237453</v>
      </c>
      <c r="AN75" s="286">
        <f t="shared" si="22"/>
        <v>-13536.810109101427</v>
      </c>
      <c r="AO75" s="286">
        <f t="shared" si="22"/>
        <v>-14002.055733683688</v>
      </c>
      <c r="AP75" s="286">
        <f>AP68</f>
        <v>-14486.841674498404</v>
      </c>
    </row>
    <row r="76" spans="1:45" x14ac:dyDescent="0.2">
      <c r="A76" s="287" t="s">
        <v>312</v>
      </c>
      <c r="B76" s="279">
        <f t="shared" ref="B76:AO76" si="23">-B67</f>
        <v>0</v>
      </c>
      <c r="C76" s="279">
        <f>-C67</f>
        <v>2459.5333333333333</v>
      </c>
      <c r="D76" s="279">
        <f t="shared" si="23"/>
        <v>2459.5333333333333</v>
      </c>
      <c r="E76" s="279">
        <f t="shared" si="23"/>
        <v>2459.5333333333333</v>
      </c>
      <c r="F76" s="279">
        <f>-C67</f>
        <v>2459.5333333333333</v>
      </c>
      <c r="G76" s="279">
        <f t="shared" si="23"/>
        <v>2459.5333333333333</v>
      </c>
      <c r="H76" s="279">
        <f t="shared" si="23"/>
        <v>2459.5333333333333</v>
      </c>
      <c r="I76" s="279">
        <f t="shared" si="23"/>
        <v>2459.5333333333333</v>
      </c>
      <c r="J76" s="279">
        <f t="shared" si="23"/>
        <v>2459.5333333333333</v>
      </c>
      <c r="K76" s="279">
        <f t="shared" si="23"/>
        <v>2459.5333333333333</v>
      </c>
      <c r="L76" s="279">
        <f>-L67</f>
        <v>2459.5333333333333</v>
      </c>
      <c r="M76" s="279">
        <f>-M67</f>
        <v>2459.5333333333333</v>
      </c>
      <c r="N76" s="279">
        <f t="shared" si="23"/>
        <v>2459.5333333333333</v>
      </c>
      <c r="O76" s="279">
        <f t="shared" si="23"/>
        <v>2459.5333333333333</v>
      </c>
      <c r="P76" s="279">
        <f t="shared" si="23"/>
        <v>2459.5333333333333</v>
      </c>
      <c r="Q76" s="279">
        <f t="shared" si="23"/>
        <v>2459.5333333333333</v>
      </c>
      <c r="R76" s="279">
        <f t="shared" si="23"/>
        <v>2459.5333333333333</v>
      </c>
      <c r="S76" s="279">
        <f t="shared" si="23"/>
        <v>2459.5333333333333</v>
      </c>
      <c r="T76" s="279">
        <f t="shared" si="23"/>
        <v>2459.5333333333333</v>
      </c>
      <c r="U76" s="279">
        <f t="shared" si="23"/>
        <v>2459.5333333333333</v>
      </c>
      <c r="V76" s="279">
        <f t="shared" si="23"/>
        <v>2459.5333333333333</v>
      </c>
      <c r="W76" s="279">
        <f t="shared" si="23"/>
        <v>2459.5333333333333</v>
      </c>
      <c r="X76" s="279">
        <f t="shared" si="23"/>
        <v>2459.5333333333333</v>
      </c>
      <c r="Y76" s="279">
        <f t="shared" si="23"/>
        <v>2459.5333333333333</v>
      </c>
      <c r="Z76" s="279">
        <f t="shared" si="23"/>
        <v>2459.5333333333333</v>
      </c>
      <c r="AA76" s="279">
        <f t="shared" si="23"/>
        <v>2459.5333333333333</v>
      </c>
      <c r="AB76" s="279">
        <f t="shared" si="23"/>
        <v>2459.5333333333333</v>
      </c>
      <c r="AC76" s="279">
        <f t="shared" si="23"/>
        <v>2459.5333333333333</v>
      </c>
      <c r="AD76" s="279">
        <f t="shared" si="23"/>
        <v>2459.5333333333333</v>
      </c>
      <c r="AE76" s="279">
        <f t="shared" si="23"/>
        <v>2459.5333333333333</v>
      </c>
      <c r="AF76" s="279">
        <f t="shared" si="23"/>
        <v>2459.5333333333333</v>
      </c>
      <c r="AG76" s="279">
        <f t="shared" si="23"/>
        <v>2459.5333333333333</v>
      </c>
      <c r="AH76" s="279">
        <f t="shared" si="23"/>
        <v>2459.5333333333333</v>
      </c>
      <c r="AI76" s="279">
        <f t="shared" si="23"/>
        <v>2459.5333333333333</v>
      </c>
      <c r="AJ76" s="279">
        <f t="shared" si="23"/>
        <v>2459.5333333333333</v>
      </c>
      <c r="AK76" s="279">
        <f t="shared" si="23"/>
        <v>2459.5333333333333</v>
      </c>
      <c r="AL76" s="279">
        <f t="shared" si="23"/>
        <v>2459.5333333333333</v>
      </c>
      <c r="AM76" s="279">
        <f t="shared" si="23"/>
        <v>2459.5333333333333</v>
      </c>
      <c r="AN76" s="279">
        <f t="shared" si="23"/>
        <v>2459.5333333333333</v>
      </c>
      <c r="AO76" s="279">
        <f t="shared" si="23"/>
        <v>2459.5333333333333</v>
      </c>
      <c r="AP76" s="279">
        <f>-AP67</f>
        <v>2459.5333333333333</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-14757.19</v>
      </c>
      <c r="C78" s="279">
        <f>IF(SUM($B$71:C71)+SUM($A$78:B78)&gt;0,0,SUM($B$71:C71)-SUM($A$78:B78))</f>
        <v>975.36316385066675</v>
      </c>
      <c r="D78" s="279">
        <f>IF(SUM($B$71:D71)+SUM($A$78:C78)&gt;0,0,SUM($B$71:D71)-SUM($A$78:C78))</f>
        <v>995.66833673239489</v>
      </c>
      <c r="E78" s="279">
        <f>IF(SUM($B$71:E71)+SUM($A$78:D78)&gt;0,0,SUM($B$71:E71)-SUM($A$78:D78))</f>
        <v>1016.8263268751562</v>
      </c>
      <c r="F78" s="279">
        <f>IF(SUM($B$71:F71)+SUM($A$78:E78)&gt;0,0,SUM($B$71:F71)-SUM($A$78:E78))</f>
        <v>1038.8729526039115</v>
      </c>
      <c r="G78" s="279">
        <f>IF(SUM($B$71:G71)+SUM($A$78:F78)&gt;0,0,SUM($B$71:G71)-SUM($A$78:F78))</f>
        <v>1061.8455366132766</v>
      </c>
      <c r="H78" s="279">
        <f>IF(SUM($B$71:H71)+SUM($A$78:G78)&gt;0,0,SUM($B$71:H71)-SUM($A$78:G78))</f>
        <v>1085.7829691510342</v>
      </c>
      <c r="I78" s="279">
        <f>IF(SUM($B$71:I71)+SUM($A$78:H78)&gt;0,0,SUM($B$71:I71)-SUM($A$78:H78))</f>
        <v>1110.7257738553772</v>
      </c>
      <c r="J78" s="279">
        <f>IF(SUM($B$71:J71)+SUM($A$78:I78)&gt;0,0,SUM($B$71:J71)-SUM($A$78:I78))</f>
        <v>1136.7161763573031</v>
      </c>
      <c r="K78" s="279">
        <f>IF(SUM($B$71:K71)+SUM($A$78:J78)&gt;0,0,SUM($B$71:K71)-SUM($A$78:J78))</f>
        <v>1163.7981757643101</v>
      </c>
      <c r="L78" s="279">
        <f>IF(SUM($B$71:L71)+SUM($A$78:K78)&gt;0,0,SUM($B$71:L71)-SUM($A$78:K78))</f>
        <v>1192.0176191464107</v>
      </c>
      <c r="M78" s="279">
        <f>IF(SUM($B$71:M71)+SUM($A$78:L78)&gt;0,0,SUM($B$71:M71)-SUM($A$78:L78))</f>
        <v>1221.4222791505604</v>
      </c>
      <c r="N78" s="279">
        <f>IF(SUM($B$71:N71)+SUM($A$78:M78)&gt;0,0,SUM($B$71:N71)-SUM($A$78:M78))</f>
        <v>1252.0619348748839</v>
      </c>
      <c r="O78" s="279">
        <f>IF(SUM($B$71:O71)+SUM($A$78:N78)&gt;0,0,SUM($B$71:O71)-SUM($A$78:N78))</f>
        <v>1283.9884561396291</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-9.0000000005238685E-3</v>
      </c>
      <c r="C79" s="279">
        <f>IF(((SUM($B$59:C59)+SUM($B$61:C64))+SUM($B$81:C81))&lt;0,((SUM($B$59:C59)+SUM($B$61:C64))+SUM($B$81:C81))*0.18-SUM($A$79:B79),IF(SUM($B$79:B79)&lt;0,0-SUM($B$79:B79),0))</f>
        <v>-435.11084746560078</v>
      </c>
      <c r="D79" s="279">
        <f>IF(((SUM($B$59:D59)+SUM($B$61:D64))+SUM($B$81:D81))&lt;0,((SUM($B$59:D59)+SUM($B$61:D64))+SUM($B$81:D81))*0.18-SUM($A$79:C79),IF(SUM($B$79:C79)&lt;0,0-SUM($B$79:C79),0))</f>
        <v>-453.38550305915385</v>
      </c>
      <c r="E79" s="279">
        <f>IF(((SUM($B$59:E59)+SUM($B$61:E64))+SUM($B$81:E81))&lt;0,((SUM($B$59:E59)+SUM($B$61:E64))+SUM($B$81:E81))*0.18-SUM($A$79:D79),IF(SUM($B$79:D79)&lt;0,0-SUM($B$79:D79),0))</f>
        <v>-472.42769418764169</v>
      </c>
      <c r="F79" s="279">
        <f>IF(((SUM($B$59:F59)+SUM($B$61:F64))+SUM($B$81:F81))&lt;0,((SUM($B$59:F59)+SUM($B$61:F64))+SUM($B$81:F81))*0.18-SUM($A$79:E79),IF(SUM($B$79:E79)&lt;0,0-SUM($B$79:E79),0))</f>
        <v>-492.26965734352007</v>
      </c>
      <c r="G79" s="279">
        <f>IF(((SUM($B$59:G59)+SUM($B$61:G64))+SUM($B$81:G81))&lt;0,((SUM($B$59:G59)+SUM($B$61:G64))+SUM($B$81:G81))*0.18-SUM($A$79:F79),IF(SUM($B$79:F79)&lt;0,0-SUM($B$79:F79),0))</f>
        <v>-512.94498295194785</v>
      </c>
      <c r="H79" s="279">
        <f>IF(((SUM($B$59:H59)+SUM($B$61:H64))+SUM($B$81:H81))&lt;0,((SUM($B$59:H59)+SUM($B$61:H64))+SUM($B$81:H81))*0.18-SUM($A$79:G79),IF(SUM($B$79:G79)&lt;0,0-SUM($B$79:G79),0))</f>
        <v>-534.48867223592924</v>
      </c>
      <c r="I79" s="279">
        <f>IF(((SUM($B$59:I59)+SUM($B$61:I64))+SUM($B$81:I81))&lt;0,((SUM($B$59:I59)+SUM($B$61:I64))+SUM($B$81:I81))*0.18-SUM($A$79:H79),IF(SUM($B$79:H79)&lt;0,0-SUM($B$79:H79),0))</f>
        <v>-556.93719646984118</v>
      </c>
      <c r="J79" s="279">
        <f>IF(((SUM($B$59:J59)+SUM($B$61:J64))+SUM($B$81:J81))&lt;0,((SUM($B$59:J59)+SUM($B$61:J64))+SUM($B$81:J81))*0.18-SUM($A$79:I79),IF(SUM($B$79:I79)&lt;0,0-SUM($B$79:I79),0))</f>
        <v>-580.32855872157188</v>
      </c>
      <c r="K79" s="279">
        <f>IF(((SUM($B$59:K59)+SUM($B$61:K64))+SUM($B$81:K81))&lt;0,((SUM($B$59:K59)+SUM($B$61:K64))+SUM($B$81:K81))*0.18-SUM($A$79:J79),IF(SUM($B$79:J79)&lt;0,0-SUM($B$79:J79),0))</f>
        <v>-604.70235818787887</v>
      </c>
      <c r="L79" s="279">
        <f>IF(((SUM($B$59:L59)+SUM($B$61:L64))+SUM($B$81:L81))&lt;0,((SUM($B$59:L59)+SUM($B$61:L64))+SUM($B$81:L81))*0.18-SUM($A$79:K79),IF(SUM($B$79:K79)&lt;0,0-SUM($B$79:K79),0))</f>
        <v>-630.09985723176942</v>
      </c>
      <c r="M79" s="279">
        <f>IF(((SUM($B$59:M59)+SUM($B$61:M64))+SUM($B$81:M81))&lt;0,((SUM($B$59:M59)+SUM($B$61:M64))+SUM($B$81:M81))*0.18-SUM($A$79:L79),IF(SUM($B$79:L79)&lt;0,0-SUM($B$79:L79),0))</f>
        <v>-656.56405123550394</v>
      </c>
      <c r="N79" s="279">
        <f>IF(((SUM($B$59:N59)+SUM($B$61:N64))+SUM($B$81:N81))&lt;0,((SUM($B$59:N59)+SUM($B$61:N64))+SUM($B$81:N81))*0.18-SUM($A$79:M79),IF(SUM($B$79:M79)&lt;0,0-SUM($B$79:M79),0))</f>
        <v>-684.13974138739559</v>
      </c>
      <c r="O79" s="279">
        <f>IF(((SUM($B$59:O59)+SUM($B$61:O64))+SUM($B$81:O81))&lt;0,((SUM($B$59:O59)+SUM($B$61:O64))+SUM($B$81:O81))*0.18-SUM($A$79:N79),IF(SUM($B$79:N79)&lt;0,0-SUM($B$79:N79),0))</f>
        <v>-712.87361052566575</v>
      </c>
      <c r="P79" s="279">
        <f>IF(((SUM($B$59:P59)+SUM($B$61:P64))+SUM($B$81:P81))&lt;0,((SUM($B$59:P59)+SUM($B$61:P64))+SUM($B$81:P81))*0.18-SUM($A$79:O79),IF(SUM($B$79:O79)&lt;0,0-SUM($B$79:O79),0))</f>
        <v>-742.81430216774424</v>
      </c>
      <c r="Q79" s="279">
        <f>IF(((SUM($B$59:Q59)+SUM($B$61:Q64))+SUM($B$81:Q81))&lt;0,((SUM($B$59:Q59)+SUM($B$61:Q64))+SUM($B$81:Q81))*0.18-SUM($A$79:P79),IF(SUM($B$79:P79)&lt;0,0-SUM($B$79:P79),0))</f>
        <v>-774.01250285878996</v>
      </c>
      <c r="R79" s="279">
        <f>IF(((SUM($B$59:R59)+SUM($B$61:R64))+SUM($B$81:R81))&lt;0,((SUM($B$59:R59)+SUM($B$61:R64))+SUM($B$81:R81))*0.18-SUM($A$79:Q79),IF(SUM($B$79:Q79)&lt;0,0-SUM($B$79:Q79),0))</f>
        <v>-806.52102797885709</v>
      </c>
      <c r="S79" s="279">
        <f>IF(((SUM($B$59:S59)+SUM($B$61:S64))+SUM($B$81:S81))&lt;0,((SUM($B$59:S59)+SUM($B$61:S64))+SUM($B$81:S81))*0.18-SUM($A$79:R79),IF(SUM($B$79:R79)&lt;0,0-SUM($B$79:R79),0))</f>
        <v>-840.39491115397141</v>
      </c>
      <c r="T79" s="279">
        <f>IF(((SUM($B$59:T59)+SUM($B$61:T64))+SUM($B$81:T81))&lt;0,((SUM($B$59:T59)+SUM($B$61:T64))+SUM($B$81:T81))*0.18-SUM($A$79:S79),IF(SUM($B$79:S79)&lt;0,0-SUM($B$79:S79),0))</f>
        <v>-875.69149742243644</v>
      </c>
      <c r="U79" s="279">
        <f>IF(((SUM($B$59:U59)+SUM($B$61:U64))+SUM($B$81:U81))&lt;0,((SUM($B$59:U59)+SUM($B$61:U64))+SUM($B$81:U81))*0.18-SUM($A$79:T79),IF(SUM($B$79:T79)&lt;0,0-SUM($B$79:T79),0))</f>
        <v>-912.47054031417974</v>
      </c>
      <c r="V79" s="279">
        <f>IF(((SUM($B$59:V59)+SUM($B$61:V64))+SUM($B$81:V81))&lt;0,((SUM($B$59:V59)+SUM($B$61:V64))+SUM($B$81:V81))*0.18-SUM($A$79:U79),IF(SUM($B$79:U79)&lt;0,0-SUM($B$79:U79),0))</f>
        <v>-950.79430300737477</v>
      </c>
      <c r="W79" s="279">
        <f>IF(((SUM($B$59:W59)+SUM($B$61:W64))+SUM($B$81:W81))&lt;0,((SUM($B$59:W59)+SUM($B$61:W64))+SUM($B$81:W81))*0.18-SUM($A$79:V79),IF(SUM($B$79:V79)&lt;0,0-SUM($B$79:V79),0))</f>
        <v>-990.7276637336854</v>
      </c>
      <c r="X79" s="279">
        <f>IF(((SUM($B$59:X59)+SUM($B$61:X64))+SUM($B$81:X81))&lt;0,((SUM($B$59:X59)+SUM($B$61:X64))+SUM($B$81:X81))*0.18-SUM($A$79:W79),IF(SUM($B$79:W79)&lt;0,0-SUM($B$79:W79),0))</f>
        <v>-1032.3382256104996</v>
      </c>
      <c r="Y79" s="279">
        <f>IF(((SUM($B$59:Y59)+SUM($B$61:Y64))+SUM($B$81:Y81))&lt;0,((SUM($B$59:Y59)+SUM($B$61:Y64))+SUM($B$81:Y81))*0.18-SUM($A$79:X79),IF(SUM($B$79:X79)&lt;0,0-SUM($B$79:X79),0))</f>
        <v>-1075.6964310861404</v>
      </c>
      <c r="Z79" s="279">
        <f>IF(((SUM($B$59:Z59)+SUM($B$61:Z64))+SUM($B$81:Z81))&lt;0,((SUM($B$59:Z59)+SUM($B$61:Z64))+SUM($B$81:Z81))*0.18-SUM($A$79:Y79),IF(SUM($B$79:Y79)&lt;0,0-SUM($B$79:Y79),0))</f>
        <v>-1120.8756811917592</v>
      </c>
      <c r="AA79" s="279">
        <f>IF(((SUM($B$59:AA59)+SUM($B$61:AA64))+SUM($B$81:AA81))&lt;0,((SUM($B$59:AA59)+SUM($B$61:AA64))+SUM($B$81:AA81))*0.18-SUM($A$79:Z79),IF(SUM($B$79:Z79)&lt;0,0-SUM($B$79:Z79),0))</f>
        <v>-1167.9524598018106</v>
      </c>
      <c r="AB79" s="279">
        <f>IF(((SUM($B$59:AB59)+SUM($B$61:AB64))+SUM($B$81:AB81))&lt;0,((SUM($B$59:AB59)+SUM($B$61:AB64))+SUM($B$81:AB81))*0.18-SUM($A$79:AA79),IF(SUM($B$79:AA79)&lt;0,0-SUM($B$79:AA79),0))</f>
        <v>-1217.0064631134919</v>
      </c>
      <c r="AC79" s="279">
        <f>IF(((SUM($B$59:AC59)+SUM($B$61:AC64))+SUM($B$81:AC81))&lt;0,((SUM($B$59:AC59)+SUM($B$61:AC64))+SUM($B$81:AC81))*0.18-SUM($A$79:AB79),IF(SUM($B$79:AB79)&lt;0,0-SUM($B$79:AB79),0))</f>
        <v>-1268.1207345642542</v>
      </c>
      <c r="AD79" s="279">
        <f>IF(((SUM($B$59:AD59)+SUM($B$61:AD64))+SUM($B$81:AD81))&lt;0,((SUM($B$59:AD59)+SUM($B$61:AD64))+SUM($B$81:AD81))*0.18-SUM($A$79:AC79),IF(SUM($B$79:AC79)&lt;0,0-SUM($B$79:AC79),0))</f>
        <v>-1321.3818054159565</v>
      </c>
      <c r="AE79" s="279">
        <f>IF(((SUM($B$59:AE59)+SUM($B$61:AE64))+SUM($B$81:AE81))&lt;0,((SUM($B$59:AE59)+SUM($B$61:AE64))+SUM($B$81:AE81))*0.18-SUM($A$79:AD79),IF(SUM($B$79:AD79)&lt;0,0-SUM($B$79:AD79),0))</f>
        <v>-1376.8798412434262</v>
      </c>
      <c r="AF79" s="279">
        <f>IF(((SUM($B$59:AF59)+SUM($B$61:AF64))+SUM($B$81:AF81))&lt;0,((SUM($B$59:AF59)+SUM($B$61:AF64))+SUM($B$81:AF81))*0.18-SUM($A$79:AE79),IF(SUM($B$79:AE79)&lt;0,0-SUM($B$79:AE79),0))</f>
        <v>-1434.708794575643</v>
      </c>
      <c r="AG79" s="279">
        <f>IF(((SUM($B$59:AG59)+SUM($B$61:AG64))+SUM($B$81:AG81))&lt;0,((SUM($B$59:AG59)+SUM($B$61:AG64))+SUM($B$81:AG81))*0.18-SUM($A$79:AF79),IF(SUM($B$79:AF79)&lt;0,0-SUM($B$79:AF79),0))</f>
        <v>-1494.9665639478335</v>
      </c>
      <c r="AH79" s="279">
        <f>IF(((SUM($B$59:AH59)+SUM($B$61:AH64))+SUM($B$81:AH81))&lt;0,((SUM($B$59:AH59)+SUM($B$61:AH64))+SUM($B$81:AH81))*0.18-SUM($A$79:AG79),IF(SUM($B$79:AG79)&lt;0,0-SUM($B$79:AG79),0))</f>
        <v>-1557.755159633627</v>
      </c>
      <c r="AI79" s="279">
        <f>IF(((SUM($B$59:AI59)+SUM($B$61:AI64))+SUM($B$81:AI81))&lt;0,((SUM($B$59:AI59)+SUM($B$61:AI64))+SUM($B$81:AI81))*0.18-SUM($A$79:AH79),IF(SUM($B$79:AH79)&lt;0,0-SUM($B$79:AH79),0))</f>
        <v>-1623.1808763382469</v>
      </c>
      <c r="AJ79" s="279">
        <f>IF(((SUM($B$59:AJ59)+SUM($B$61:AJ64))+SUM($B$81:AJ81))&lt;0,((SUM($B$59:AJ59)+SUM($B$61:AJ64))+SUM($B$81:AJ81))*0.18-SUM($A$79:AI79),IF(SUM($B$79:AI79)&lt;0,0-SUM($B$79:AI79),0))</f>
        <v>-1691.3544731444563</v>
      </c>
      <c r="AK79" s="279">
        <f>IF(((SUM($B$59:AK59)+SUM($B$61:AK64))+SUM($B$81:AK81))&lt;0,((SUM($B$59:AK59)+SUM($B$61:AK64))+SUM($B$81:AK81))*0.18-SUM($A$79:AJ79),IF(SUM($B$79:AJ79)&lt;0,0-SUM($B$79:AJ79),0))</f>
        <v>-1762.3913610165146</v>
      </c>
      <c r="AL79" s="279">
        <f>IF(((SUM($B$59:AL59)+SUM($B$61:AL64))+SUM($B$81:AL81))&lt;0,((SUM($B$59:AL59)+SUM($B$61:AL64))+SUM($B$81:AL81))*0.18-SUM($A$79:AK79),IF(SUM($B$79:AK79)&lt;0,0-SUM($B$79:AK79),0))</f>
        <v>-1836.4117981792224</v>
      </c>
      <c r="AM79" s="279">
        <f>IF(((SUM($B$59:AM59)+SUM($B$61:AM64))+SUM($B$81:AM81))&lt;0,((SUM($B$59:AM59)+SUM($B$61:AM64))+SUM($B$81:AM81))*0.18-SUM($A$79:AL79),IF(SUM($B$79:AL79)&lt;0,0-SUM($B$79:AL79),0))</f>
        <v>-1913.5410937027336</v>
      </c>
      <c r="AN79" s="279">
        <f>IF(((SUM($B$59:AN59)+SUM($B$61:AN64))+SUM($B$81:AN81))&lt;0,((SUM($B$59:AN59)+SUM($B$61:AN64))+SUM($B$81:AN81))*0.18-SUM($A$79:AM79),IF(SUM($B$79:AM79)&lt;0,0-SUM($B$79:AM79),0))</f>
        <v>-1993.909819638262</v>
      </c>
      <c r="AO79" s="279">
        <f>IF(((SUM($B$59:AO59)+SUM($B$61:AO64))+SUM($B$81:AO81))&lt;0,((SUM($B$59:AO59)+SUM($B$61:AO64))+SUM($B$81:AO81))*0.18-SUM($A$79:AN79),IF(SUM($B$79:AN79)&lt;0,0-SUM($B$79:AN79),0))</f>
        <v>-2077.6540320630666</v>
      </c>
      <c r="AP79" s="279">
        <f>IF(((SUM($B$59:AP59)+SUM($B$61:AP64))+SUM($B$81:AP81))&lt;0,((SUM($B$59:AP59)+SUM($B$61:AP64))+SUM($B$81:AP81))*0.18-SUM($A$79:AO79),IF(SUM($B$79:AO79)&lt;0,0-SUM($B$79:AO79),0))</f>
        <v>-2164.9155014097123</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-73786</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-73786</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-14757.249000000003</v>
      </c>
      <c r="C83" s="286">
        <f t="shared" ref="C83:V83" si="27">SUM(C75:C82)</f>
        <v>-1877.0301695349344</v>
      </c>
      <c r="D83" s="286">
        <f t="shared" si="27"/>
        <v>-1976.5255166553993</v>
      </c>
      <c r="E83" s="286">
        <f t="shared" si="27"/>
        <v>-2080.1996683549296</v>
      </c>
      <c r="F83" s="286">
        <f t="shared" si="27"/>
        <v>-2188.2281344258345</v>
      </c>
      <c r="G83" s="286">
        <f t="shared" si="27"/>
        <v>-2300.7937960717181</v>
      </c>
      <c r="H83" s="286">
        <f t="shared" si="27"/>
        <v>-2418.0872155067309</v>
      </c>
      <c r="I83" s="286">
        <f t="shared" si="27"/>
        <v>-2540.3069585580165</v>
      </c>
      <c r="J83" s="286">
        <f t="shared" si="27"/>
        <v>-2667.6599308174509</v>
      </c>
      <c r="K83" s="286">
        <f t="shared" si="27"/>
        <v>-2800.3617279117843</v>
      </c>
      <c r="L83" s="286">
        <f t="shared" si="27"/>
        <v>-2938.6370004840796</v>
      </c>
      <c r="M83" s="286">
        <f t="shared" si="27"/>
        <v>-3082.7198345044117</v>
      </c>
      <c r="N83" s="286">
        <f t="shared" si="27"/>
        <v>-3232.8541475535976</v>
      </c>
      <c r="O83" s="286">
        <f t="shared" si="27"/>
        <v>-3389.2941017508483</v>
      </c>
      <c r="P83" s="286">
        <f t="shared" si="27"/>
        <v>-4869.5604253218789</v>
      </c>
      <c r="Q83" s="286">
        <f t="shared" si="27"/>
        <v>-5074.0819631853974</v>
      </c>
      <c r="R83" s="286">
        <f t="shared" si="27"/>
        <v>-5287.1934056391819</v>
      </c>
      <c r="S83" s="286">
        <f t="shared" si="27"/>
        <v>-5509.2555286760307</v>
      </c>
      <c r="T83" s="286">
        <f t="shared" si="27"/>
        <v>-5740.6442608804209</v>
      </c>
      <c r="U83" s="286">
        <f t="shared" si="27"/>
        <v>-5981.7513198374018</v>
      </c>
      <c r="V83" s="286">
        <f t="shared" si="27"/>
        <v>-6232.9848752705711</v>
      </c>
      <c r="W83" s="286">
        <f>SUM(W75:W82)</f>
        <v>-6494.7702400319358</v>
      </c>
      <c r="X83" s="286">
        <f>SUM(X75:X82)</f>
        <v>-6767.5505901132765</v>
      </c>
      <c r="Y83" s="286">
        <f>SUM(Y75:Y82)</f>
        <v>-7051.7877148980351</v>
      </c>
      <c r="Z83" s="286">
        <f>SUM(Z75:Z82)</f>
        <v>-7347.9627989237542</v>
      </c>
      <c r="AA83" s="286">
        <f t="shared" ref="AA83:AP83" si="28">SUM(AA75:AA82)</f>
        <v>-7656.577236478548</v>
      </c>
      <c r="AB83" s="286">
        <f t="shared" si="28"/>
        <v>-7978.1534804106541</v>
      </c>
      <c r="AC83" s="286">
        <f t="shared" si="28"/>
        <v>-8313.2359265878968</v>
      </c>
      <c r="AD83" s="286">
        <f t="shared" si="28"/>
        <v>-8662.3918355045935</v>
      </c>
      <c r="AE83" s="286">
        <f t="shared" si="28"/>
        <v>-9026.2122925957865</v>
      </c>
      <c r="AF83" s="286">
        <f t="shared" si="28"/>
        <v>-9405.3132088848033</v>
      </c>
      <c r="AG83" s="286">
        <f t="shared" si="28"/>
        <v>-9800.3363636579779</v>
      </c>
      <c r="AH83" s="286">
        <f t="shared" si="28"/>
        <v>-10211.950490931598</v>
      </c>
      <c r="AI83" s="286">
        <f t="shared" si="28"/>
        <v>-10640.852411550732</v>
      </c>
      <c r="AJ83" s="286">
        <f t="shared" si="28"/>
        <v>-11087.768212835865</v>
      </c>
      <c r="AK83" s="286">
        <f t="shared" si="28"/>
        <v>-11553.454477774963</v>
      </c>
      <c r="AL83" s="286">
        <f t="shared" si="28"/>
        <v>-12038.699565841525</v>
      </c>
      <c r="AM83" s="286">
        <f t="shared" si="28"/>
        <v>-12544.324947606854</v>
      </c>
      <c r="AN83" s="286">
        <f t="shared" si="28"/>
        <v>-13071.186595406356</v>
      </c>
      <c r="AO83" s="286">
        <f t="shared" si="28"/>
        <v>-13620.176432413422</v>
      </c>
      <c r="AP83" s="286">
        <f t="shared" si="28"/>
        <v>-14192.223842574784</v>
      </c>
    </row>
    <row r="84" spans="1:45" ht="14.25" x14ac:dyDescent="0.2">
      <c r="A84" s="288" t="s">
        <v>305</v>
      </c>
      <c r="B84" s="286">
        <f>SUM($B$83:B83)</f>
        <v>-14757.249000000003</v>
      </c>
      <c r="C84" s="286">
        <f>SUM($B$83:C83)</f>
        <v>-16634.279169534937</v>
      </c>
      <c r="D84" s="286">
        <f>SUM($B$83:D83)</f>
        <v>-18610.804686190335</v>
      </c>
      <c r="E84" s="286">
        <f>SUM($B$83:E83)</f>
        <v>-20691.004354545265</v>
      </c>
      <c r="F84" s="286">
        <f>SUM($B$83:F83)</f>
        <v>-22879.232488971098</v>
      </c>
      <c r="G84" s="286">
        <f>SUM($B$83:G83)</f>
        <v>-25180.026285042815</v>
      </c>
      <c r="H84" s="286">
        <f>SUM($B$83:H83)</f>
        <v>-27598.113500549545</v>
      </c>
      <c r="I84" s="286">
        <f>SUM($B$83:I83)</f>
        <v>-30138.420459107561</v>
      </c>
      <c r="J84" s="286">
        <f>SUM($B$83:J83)</f>
        <v>-32806.08038992501</v>
      </c>
      <c r="K84" s="286">
        <f>SUM($B$83:K83)</f>
        <v>-35606.442117836792</v>
      </c>
      <c r="L84" s="286">
        <f>SUM($B$83:L83)</f>
        <v>-38545.079118320871</v>
      </c>
      <c r="M84" s="286">
        <f>SUM($B$83:M83)</f>
        <v>-41627.79895282528</v>
      </c>
      <c r="N84" s="286">
        <f>SUM($B$83:N83)</f>
        <v>-44860.653100378877</v>
      </c>
      <c r="O84" s="286">
        <f>SUM($B$83:O83)</f>
        <v>-48249.947202129726</v>
      </c>
      <c r="P84" s="286">
        <f>SUM($B$83:P83)</f>
        <v>-53119.507627451603</v>
      </c>
      <c r="Q84" s="286">
        <f>SUM($B$83:Q83)</f>
        <v>-58193.589590636999</v>
      </c>
      <c r="R84" s="286">
        <f>SUM($B$83:R83)</f>
        <v>-63480.782996276183</v>
      </c>
      <c r="S84" s="286">
        <f>SUM($B$83:S83)</f>
        <v>-68990.038524952208</v>
      </c>
      <c r="T84" s="286">
        <f>SUM($B$83:T83)</f>
        <v>-74730.682785832629</v>
      </c>
      <c r="U84" s="286">
        <f>SUM($B$83:U83)</f>
        <v>-80712.434105670036</v>
      </c>
      <c r="V84" s="286">
        <f>SUM($B$83:V83)</f>
        <v>-86945.418980940609</v>
      </c>
      <c r="W84" s="286">
        <f>SUM($B$83:W83)</f>
        <v>-93440.189220972548</v>
      </c>
      <c r="X84" s="286">
        <f>SUM($B$83:X83)</f>
        <v>-100207.73981108582</v>
      </c>
      <c r="Y84" s="286">
        <f>SUM($B$83:Y83)</f>
        <v>-107259.52752598385</v>
      </c>
      <c r="Z84" s="286">
        <f>SUM($B$83:Z83)</f>
        <v>-114607.4903249076</v>
      </c>
      <c r="AA84" s="286">
        <f>SUM($B$83:AA83)</f>
        <v>-122264.06756138615</v>
      </c>
      <c r="AB84" s="286">
        <f>SUM($B$83:AB83)</f>
        <v>-130242.2210417968</v>
      </c>
      <c r="AC84" s="286">
        <f>SUM($B$83:AC83)</f>
        <v>-138555.45696838471</v>
      </c>
      <c r="AD84" s="286">
        <f>SUM($B$83:AD83)</f>
        <v>-147217.8488038893</v>
      </c>
      <c r="AE84" s="286">
        <f>SUM($B$83:AE83)</f>
        <v>-156244.06109648509</v>
      </c>
      <c r="AF84" s="286">
        <f>SUM($B$83:AF83)</f>
        <v>-165649.37430536989</v>
      </c>
      <c r="AG84" s="286">
        <f>SUM($B$83:AG83)</f>
        <v>-175449.71066902787</v>
      </c>
      <c r="AH84" s="286">
        <f>SUM($B$83:AH83)</f>
        <v>-185661.66115995948</v>
      </c>
      <c r="AI84" s="286">
        <f>SUM($B$83:AI83)</f>
        <v>-196302.51357151021</v>
      </c>
      <c r="AJ84" s="286">
        <f>SUM($B$83:AJ83)</f>
        <v>-207390.28178434607</v>
      </c>
      <c r="AK84" s="286">
        <f>SUM($B$83:AK83)</f>
        <v>-218943.73626212103</v>
      </c>
      <c r="AL84" s="286">
        <f>SUM($B$83:AL83)</f>
        <v>-230982.43582796256</v>
      </c>
      <c r="AM84" s="286">
        <f>SUM($B$83:AM83)</f>
        <v>-243526.76077556942</v>
      </c>
      <c r="AN84" s="286">
        <f>SUM($B$83:AN83)</f>
        <v>-256597.94737097577</v>
      </c>
      <c r="AO84" s="286">
        <f>SUM($B$83:AO83)</f>
        <v>-270218.1238033892</v>
      </c>
      <c r="AP84" s="286">
        <f>SUM($B$83:AP83)</f>
        <v>-284410.34764596401</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-13443.485458936913</v>
      </c>
      <c r="C86" s="286">
        <f>C83*C85</f>
        <v>-1419.0270778393769</v>
      </c>
      <c r="D86" s="286">
        <f t="shared" ref="D86:AO86" si="30">D83*D85</f>
        <v>-1240.037469296687</v>
      </c>
      <c r="E86" s="286">
        <f t="shared" si="30"/>
        <v>-1083.0546183553965</v>
      </c>
      <c r="F86" s="286">
        <f t="shared" si="30"/>
        <v>-945.47682131114868</v>
      </c>
      <c r="G86" s="286">
        <f t="shared" si="30"/>
        <v>-824.99048498483353</v>
      </c>
      <c r="H86" s="286">
        <f t="shared" si="30"/>
        <v>-719.54201164051244</v>
      </c>
      <c r="I86" s="286">
        <f t="shared" si="30"/>
        <v>-627.31163988813273</v>
      </c>
      <c r="J86" s="286">
        <f t="shared" si="30"/>
        <v>-546.68929122826557</v>
      </c>
      <c r="K86" s="286">
        <f t="shared" si="30"/>
        <v>-476.25241171863388</v>
      </c>
      <c r="L86" s="286">
        <f t="shared" si="30"/>
        <v>-414.74575529976045</v>
      </c>
      <c r="M86" s="286">
        <f t="shared" si="30"/>
        <v>-361.06302573118728</v>
      </c>
      <c r="N86" s="286">
        <f t="shared" si="30"/>
        <v>-314.2302747694194</v>
      </c>
      <c r="O86" s="286">
        <f t="shared" si="30"/>
        <v>-273.39094270999749</v>
      </c>
      <c r="P86" s="286">
        <f t="shared" si="30"/>
        <v>-325.96995990622474</v>
      </c>
      <c r="Q86" s="286">
        <f t="shared" si="30"/>
        <v>-281.87609810978108</v>
      </c>
      <c r="R86" s="286">
        <f t="shared" si="30"/>
        <v>-243.74680019119646</v>
      </c>
      <c r="S86" s="286">
        <f t="shared" si="30"/>
        <v>-210.77524132715914</v>
      </c>
      <c r="T86" s="286">
        <f t="shared" si="30"/>
        <v>-182.26373565385867</v>
      </c>
      <c r="U86" s="286">
        <f t="shared" si="30"/>
        <v>-157.60897307163557</v>
      </c>
      <c r="V86" s="286">
        <f t="shared" si="30"/>
        <v>-136.28925306277526</v>
      </c>
      <c r="W86" s="286">
        <f t="shared" si="30"/>
        <v>-117.85344538706381</v>
      </c>
      <c r="X86" s="286">
        <f t="shared" si="30"/>
        <v>-101.91144406084686</v>
      </c>
      <c r="Y86" s="286">
        <f t="shared" si="30"/>
        <v>-88.125912623570485</v>
      </c>
      <c r="Z86" s="286">
        <f t="shared" si="30"/>
        <v>-76.2051460197182</v>
      </c>
      <c r="AA86" s="286">
        <f t="shared" si="30"/>
        <v>-65.896898051905652</v>
      </c>
      <c r="AB86" s="286">
        <f t="shared" si="30"/>
        <v>-56.983043792602288</v>
      </c>
      <c r="AC86" s="286">
        <f t="shared" si="30"/>
        <v>-49.274964009868498</v>
      </c>
      <c r="AD86" s="286">
        <f t="shared" si="30"/>
        <v>-42.609553940483806</v>
      </c>
      <c r="AE86" s="286">
        <f t="shared" si="30"/>
        <v>-36.845771955173554</v>
      </c>
      <c r="AF86" s="286">
        <f t="shared" si="30"/>
        <v>-31.861655084888639</v>
      </c>
      <c r="AG86" s="286">
        <f t="shared" si="30"/>
        <v>-27.551738255978421</v>
      </c>
      <c r="AH86" s="286">
        <f t="shared" si="30"/>
        <v>-23.824822624671778</v>
      </c>
      <c r="AI86" s="286">
        <f t="shared" si="30"/>
        <v>-20.602045788305396</v>
      </c>
      <c r="AJ86" s="286">
        <f t="shared" si="30"/>
        <v>-17.815213038518028</v>
      </c>
      <c r="AK86" s="286">
        <f t="shared" si="30"/>
        <v>-15.405354345340887</v>
      </c>
      <c r="AL86" s="286">
        <f t="shared" si="30"/>
        <v>-13.32147653763089</v>
      </c>
      <c r="AM86" s="286">
        <f t="shared" si="30"/>
        <v>-11.519484275694081</v>
      </c>
      <c r="AN86" s="286">
        <f t="shared" si="30"/>
        <v>-9.9612469836292483</v>
      </c>
      <c r="AO86" s="286">
        <f t="shared" si="30"/>
        <v>-8.6137919974619717</v>
      </c>
      <c r="AP86" s="286">
        <f>AP83*AP85</f>
        <v>-7.448606855896573</v>
      </c>
    </row>
    <row r="87" spans="1:45" ht="14.25" x14ac:dyDescent="0.2">
      <c r="A87" s="285" t="s">
        <v>303</v>
      </c>
      <c r="B87" s="286">
        <f>SUM($B$86:B86)</f>
        <v>-13443.485458936913</v>
      </c>
      <c r="C87" s="286">
        <f>SUM($B$86:C86)</f>
        <v>-14862.51253677629</v>
      </c>
      <c r="D87" s="286">
        <f>SUM($B$86:D86)</f>
        <v>-16102.550006072977</v>
      </c>
      <c r="E87" s="286">
        <f>SUM($B$86:E86)</f>
        <v>-17185.604624428375</v>
      </c>
      <c r="F87" s="286">
        <f>SUM($B$86:F86)</f>
        <v>-18131.081445739524</v>
      </c>
      <c r="G87" s="286">
        <f>SUM($B$86:G86)</f>
        <v>-18956.071930724356</v>
      </c>
      <c r="H87" s="286">
        <f>SUM($B$86:H86)</f>
        <v>-19675.613942364867</v>
      </c>
      <c r="I87" s="286">
        <f>SUM($B$86:I86)</f>
        <v>-20302.925582252999</v>
      </c>
      <c r="J87" s="286">
        <f>SUM($B$86:J86)</f>
        <v>-20849.614873481267</v>
      </c>
      <c r="K87" s="286">
        <f>SUM($B$86:K86)</f>
        <v>-21325.8672851999</v>
      </c>
      <c r="L87" s="286">
        <f>SUM($B$86:L86)</f>
        <v>-21740.613040499662</v>
      </c>
      <c r="M87" s="286">
        <f>SUM($B$86:M86)</f>
        <v>-22101.676066230848</v>
      </c>
      <c r="N87" s="286">
        <f>SUM($B$86:N86)</f>
        <v>-22415.906341000267</v>
      </c>
      <c r="O87" s="286">
        <f>SUM($B$86:O86)</f>
        <v>-22689.297283710264</v>
      </c>
      <c r="P87" s="286">
        <f>SUM($B$86:P86)</f>
        <v>-23015.26724361649</v>
      </c>
      <c r="Q87" s="286">
        <f>SUM($B$86:Q86)</f>
        <v>-23297.143341726271</v>
      </c>
      <c r="R87" s="286">
        <f>SUM($B$86:R86)</f>
        <v>-23540.890141917465</v>
      </c>
      <c r="S87" s="286">
        <f>SUM($B$86:S86)</f>
        <v>-23751.665383244625</v>
      </c>
      <c r="T87" s="286">
        <f>SUM($B$86:T86)</f>
        <v>-23933.929118898483</v>
      </c>
      <c r="U87" s="286">
        <f>SUM($B$86:U86)</f>
        <v>-24091.538091970117</v>
      </c>
      <c r="V87" s="286">
        <f>SUM($B$86:V86)</f>
        <v>-24227.827345032892</v>
      </c>
      <c r="W87" s="286">
        <f>SUM($B$86:W86)</f>
        <v>-24345.680790419956</v>
      </c>
      <c r="X87" s="286">
        <f>SUM($B$86:X86)</f>
        <v>-24447.592234480802</v>
      </c>
      <c r="Y87" s="286">
        <f>SUM($B$86:Y86)</f>
        <v>-24535.718147104373</v>
      </c>
      <c r="Z87" s="286">
        <f>SUM($B$86:Z86)</f>
        <v>-24611.923293124091</v>
      </c>
      <c r="AA87" s="286">
        <f>SUM($B$86:AA86)</f>
        <v>-24677.820191175997</v>
      </c>
      <c r="AB87" s="286">
        <f>SUM($B$86:AB86)</f>
        <v>-24734.8032349686</v>
      </c>
      <c r="AC87" s="286">
        <f>SUM($B$86:AC86)</f>
        <v>-24784.07819897847</v>
      </c>
      <c r="AD87" s="286">
        <f>SUM($B$86:AD86)</f>
        <v>-24826.687752918955</v>
      </c>
      <c r="AE87" s="286">
        <f>SUM($B$86:AE86)</f>
        <v>-24863.533524874128</v>
      </c>
      <c r="AF87" s="286">
        <f>SUM($B$86:AF86)</f>
        <v>-24895.395179959018</v>
      </c>
      <c r="AG87" s="286">
        <f>SUM($B$86:AG86)</f>
        <v>-24922.946918214995</v>
      </c>
      <c r="AH87" s="286">
        <f>SUM($B$86:AH86)</f>
        <v>-24946.771740839667</v>
      </c>
      <c r="AI87" s="286">
        <f>SUM($B$86:AI86)</f>
        <v>-24967.373786627973</v>
      </c>
      <c r="AJ87" s="286">
        <f>SUM($B$86:AJ86)</f>
        <v>-24985.18899966649</v>
      </c>
      <c r="AK87" s="286">
        <f>SUM($B$86:AK86)</f>
        <v>-25000.594354011831</v>
      </c>
      <c r="AL87" s="286">
        <f>SUM($B$86:AL86)</f>
        <v>-25013.915830549464</v>
      </c>
      <c r="AM87" s="286">
        <f>SUM($B$86:AM86)</f>
        <v>-25025.435314825158</v>
      </c>
      <c r="AN87" s="286">
        <f>SUM($B$86:AN86)</f>
        <v>-25035.396561808786</v>
      </c>
      <c r="AO87" s="286">
        <f>SUM($B$86:AO86)</f>
        <v>-25044.010353806247</v>
      </c>
      <c r="AP87" s="286">
        <f>SUM($B$86:AP86)</f>
        <v>-25051.458960662145</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6" t="s">
        <v>552</v>
      </c>
      <c r="B97" s="466"/>
      <c r="C97" s="466"/>
      <c r="D97" s="466"/>
      <c r="E97" s="466"/>
      <c r="F97" s="466"/>
      <c r="G97" s="466"/>
      <c r="H97" s="466"/>
      <c r="I97" s="466"/>
      <c r="J97" s="466"/>
      <c r="K97" s="466"/>
      <c r="L97" s="466"/>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-67217.204105800396</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-67217.204105800396</v>
      </c>
      <c r="AR99" s="308"/>
      <c r="AS99" s="308"/>
    </row>
    <row r="100" spans="1:71" s="312" customFormat="1" x14ac:dyDescent="0.2">
      <c r="A100" s="310">
        <f>AQ99</f>
        <v>-67217.204105800396</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-25051.458960662145</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0.6273058468598165</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-2.1740613040499662E-2</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67" t="s">
        <v>566</v>
      </c>
      <c r="C116" s="468"/>
      <c r="D116" s="467" t="s">
        <v>567</v>
      </c>
      <c r="E116" s="468"/>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7.3786000000000004E-2</v>
      </c>
      <c r="C122" s="322"/>
      <c r="D122" s="456" t="s">
        <v>345</v>
      </c>
      <c r="E122" s="386" t="s">
        <v>607</v>
      </c>
      <c r="F122" s="387">
        <v>35</v>
      </c>
      <c r="G122" s="457"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30</v>
      </c>
      <c r="C123" s="322"/>
      <c r="D123" s="456"/>
      <c r="E123" s="386" t="s">
        <v>609</v>
      </c>
      <c r="F123" s="387">
        <v>30</v>
      </c>
      <c r="G123" s="45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t="s">
        <v>539</v>
      </c>
      <c r="C124" s="342" t="s">
        <v>575</v>
      </c>
      <c r="D124" s="456"/>
      <c r="E124" s="386" t="s">
        <v>610</v>
      </c>
      <c r="F124" s="387">
        <v>30</v>
      </c>
      <c r="G124" s="45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56"/>
      <c r="E125" s="386" t="s">
        <v>611</v>
      </c>
      <c r="F125" s="387">
        <v>30</v>
      </c>
      <c r="G125" s="457"/>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73786</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0.03</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I_140-82</v>
      </c>
      <c r="B12" s="411"/>
      <c r="C12" s="411"/>
      <c r="D12" s="411"/>
      <c r="E12" s="411"/>
      <c r="F12" s="411"/>
      <c r="G12" s="411"/>
      <c r="H12" s="411"/>
      <c r="I12" s="411"/>
      <c r="J12" s="411"/>
      <c r="K12" s="411"/>
      <c r="L12" s="411"/>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Приобретение электросетевого комплекса п.Майский Светлогорского р-на  Калининградской обл</v>
      </c>
      <c r="B15" s="411"/>
      <c r="C15" s="411"/>
      <c r="D15" s="411"/>
      <c r="E15" s="411"/>
      <c r="F15" s="411"/>
      <c r="G15" s="411"/>
      <c r="H15" s="411"/>
      <c r="I15" s="411"/>
      <c r="J15" s="411"/>
      <c r="K15" s="411"/>
      <c r="L15" s="411"/>
    </row>
    <row r="16" spans="1:44" x14ac:dyDescent="0.25">
      <c r="A16" s="412" t="s">
        <v>6</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2" t="s">
        <v>502</v>
      </c>
      <c r="B19" s="472"/>
      <c r="C19" s="472"/>
      <c r="D19" s="472"/>
      <c r="E19" s="472"/>
      <c r="F19" s="472"/>
      <c r="G19" s="472"/>
      <c r="H19" s="472"/>
      <c r="I19" s="472"/>
      <c r="J19" s="472"/>
      <c r="K19" s="472"/>
      <c r="L19" s="472"/>
    </row>
    <row r="20" spans="1:12" x14ac:dyDescent="0.25">
      <c r="A20" s="69"/>
      <c r="B20" s="69"/>
      <c r="C20" s="95"/>
      <c r="D20" s="95"/>
      <c r="E20" s="95"/>
      <c r="F20" s="95"/>
      <c r="G20" s="95"/>
      <c r="H20" s="95"/>
      <c r="I20" s="95"/>
      <c r="J20" s="95"/>
      <c r="K20" s="95"/>
      <c r="L20" s="95"/>
    </row>
    <row r="21" spans="1:12" ht="28.5" customHeight="1" x14ac:dyDescent="0.25">
      <c r="A21" s="473" t="s">
        <v>222</v>
      </c>
      <c r="B21" s="473" t="s">
        <v>221</v>
      </c>
      <c r="C21" s="479" t="s">
        <v>434</v>
      </c>
      <c r="D21" s="479"/>
      <c r="E21" s="479"/>
      <c r="F21" s="479"/>
      <c r="G21" s="479"/>
      <c r="H21" s="479"/>
      <c r="I21" s="474" t="s">
        <v>220</v>
      </c>
      <c r="J21" s="476" t="s">
        <v>436</v>
      </c>
      <c r="K21" s="473" t="s">
        <v>219</v>
      </c>
      <c r="L21" s="475" t="s">
        <v>435</v>
      </c>
    </row>
    <row r="22" spans="1:12" ht="58.5" customHeight="1" x14ac:dyDescent="0.25">
      <c r="A22" s="473"/>
      <c r="B22" s="473"/>
      <c r="C22" s="480" t="s">
        <v>2</v>
      </c>
      <c r="D22" s="480"/>
      <c r="E22" s="481" t="s">
        <v>592</v>
      </c>
      <c r="F22" s="482"/>
      <c r="G22" s="481" t="s">
        <v>598</v>
      </c>
      <c r="H22" s="482"/>
      <c r="I22" s="474"/>
      <c r="J22" s="477"/>
      <c r="K22" s="473"/>
      <c r="L22" s="475"/>
    </row>
    <row r="23" spans="1:12" ht="31.5" x14ac:dyDescent="0.25">
      <c r="A23" s="473"/>
      <c r="B23" s="473"/>
      <c r="C23" s="94" t="s">
        <v>218</v>
      </c>
      <c r="D23" s="94" t="s">
        <v>217</v>
      </c>
      <c r="E23" s="94" t="s">
        <v>218</v>
      </c>
      <c r="F23" s="94" t="s">
        <v>217</v>
      </c>
      <c r="G23" s="94" t="s">
        <v>218</v>
      </c>
      <c r="H23" s="94" t="s">
        <v>217</v>
      </c>
      <c r="I23" s="474"/>
      <c r="J23" s="478"/>
      <c r="K23" s="473"/>
      <c r="L23" s="475"/>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2018-04-27T11:37:43Z</dcterms:modified>
</cp:coreProperties>
</file>